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R:\domes_sede\projekti\formatets_DS_2020_07_23\Budzeta_grozij_23.07.2020_DS\"/>
    </mc:Choice>
  </mc:AlternateContent>
  <bookViews>
    <workbookView xWindow="0" yWindow="0" windowWidth="28800" windowHeight="12135" firstSheet="16" activeTab="29"/>
  </bookViews>
  <sheets>
    <sheet name="01.1.1." sheetId="1" r:id="rId1"/>
    <sheet name="06.1.2." sheetId="15" r:id="rId2"/>
    <sheet name="06.1.4." sheetId="13" r:id="rId3"/>
    <sheet name="08.1.3." sheetId="14" r:id="rId4"/>
    <sheet name="08.1.4." sheetId="18" r:id="rId5"/>
    <sheet name="08.1.5." sheetId="21" r:id="rId6"/>
    <sheet name="08.1.7" sheetId="24" r:id="rId7"/>
    <sheet name="08.4.2." sheetId="4" r:id="rId8"/>
    <sheet name="08.6.2." sheetId="10" r:id="rId9"/>
    <sheet name="08.6.3." sheetId="9" r:id="rId10"/>
    <sheet name="08.7.1." sheetId="2" r:id="rId11"/>
    <sheet name="08.7.3." sheetId="17" r:id="rId12"/>
    <sheet name="09.2.1." sheetId="23" r:id="rId13"/>
    <sheet name="09.28.1" sheetId="7" r:id="rId14"/>
    <sheet name="09.28.2" sheetId="8" r:id="rId15"/>
    <sheet name="11.piel." sheetId="12" r:id="rId16"/>
    <sheet name="20.piel." sheetId="31" r:id="rId17"/>
    <sheet name="23.piel." sheetId="22" r:id="rId18"/>
    <sheet name="24.piel." sheetId="19" r:id="rId19"/>
    <sheet name="25.piel." sheetId="25" r:id="rId20"/>
    <sheet name="26.piel." sheetId="5" r:id="rId21"/>
    <sheet name="27.piel." sheetId="11" r:id="rId22"/>
    <sheet name="28.piel." sheetId="6" r:id="rId23"/>
    <sheet name="08.1.13." sheetId="27" r:id="rId24"/>
    <sheet name="08.6.5." sheetId="29" r:id="rId25"/>
    <sheet name="09.1.8." sheetId="33" r:id="rId26"/>
    <sheet name="09.1.9." sheetId="34" r:id="rId27"/>
    <sheet name="09.1.15." sheetId="28" r:id="rId28"/>
    <sheet name="09.4.2." sheetId="26" r:id="rId29"/>
    <sheet name="10.piel." sheetId="32" r:id="rId30"/>
  </sheets>
  <definedNames>
    <definedName name="_xlnm._FilterDatabase" localSheetId="0" hidden="1">'01.1.1.'!$A$18:$P$284</definedName>
    <definedName name="_xlnm._FilterDatabase" localSheetId="1" hidden="1">'06.1.2.'!$A$18:$P$284</definedName>
    <definedName name="_xlnm._FilterDatabase" localSheetId="2" hidden="1">'06.1.4.'!$A$18:$P$284</definedName>
    <definedName name="_xlnm._FilterDatabase" localSheetId="23" hidden="1">'08.1.13.'!$A$18:$P$284</definedName>
    <definedName name="_xlnm._FilterDatabase" localSheetId="3" hidden="1">'08.1.3.'!$A$18:$P$284</definedName>
    <definedName name="_xlnm._FilterDatabase" localSheetId="4" hidden="1">'08.1.4.'!$A$18:$P$284</definedName>
    <definedName name="_xlnm._FilterDatabase" localSheetId="5" hidden="1">'08.1.5.'!$A$18:$P$284</definedName>
    <definedName name="_xlnm._FilterDatabase" localSheetId="6" hidden="1">'08.1.7'!$A$18:$P$284</definedName>
    <definedName name="_xlnm._FilterDatabase" localSheetId="7" hidden="1">'08.4.2.'!$A$18:$P$284</definedName>
    <definedName name="_xlnm._FilterDatabase" localSheetId="8" hidden="1">'08.6.2.'!$A$18:$P$284</definedName>
    <definedName name="_xlnm._FilterDatabase" localSheetId="9" hidden="1">'08.6.3.'!$A$18:$P$284</definedName>
    <definedName name="_xlnm._FilterDatabase" localSheetId="24" hidden="1">'08.6.5.'!$A$18:$P$284</definedName>
    <definedName name="_xlnm._FilterDatabase" localSheetId="10" hidden="1">'08.7.1.'!$A$18:$P$284</definedName>
    <definedName name="_xlnm._FilterDatabase" localSheetId="11" hidden="1">'08.7.3.'!$A$18:$P$284</definedName>
    <definedName name="_xlnm._FilterDatabase" localSheetId="27" hidden="1">'09.1.15.'!$A$18:$P$284</definedName>
    <definedName name="_xlnm._FilterDatabase" localSheetId="25" hidden="1">'09.1.8.'!$A$18:$P$284</definedName>
    <definedName name="_xlnm._FilterDatabase" localSheetId="26" hidden="1">'09.1.9.'!$A$18:$P$284</definedName>
    <definedName name="_xlnm._FilterDatabase" localSheetId="12" hidden="1">'09.2.1.'!$A$18:$P$284</definedName>
    <definedName name="_xlnm._FilterDatabase" localSheetId="13" hidden="1">'09.28.1'!$A$18:$P$284</definedName>
    <definedName name="_xlnm._FilterDatabase" localSheetId="14" hidden="1">'09.28.2'!$A$18:$P$284</definedName>
    <definedName name="_xlnm._FilterDatabase" localSheetId="28" hidden="1">'09.4.2.'!$A$18:$P$284</definedName>
    <definedName name="_xlnm.Print_Titles" localSheetId="0">'01.1.1.'!$18:$18</definedName>
    <definedName name="_xlnm.Print_Titles" localSheetId="1">'06.1.2.'!$18:$18</definedName>
    <definedName name="_xlnm.Print_Titles" localSheetId="2">'06.1.4.'!$18:$18</definedName>
    <definedName name="_xlnm.Print_Titles" localSheetId="3">'08.1.3.'!$18:$18</definedName>
    <definedName name="_xlnm.Print_Titles" localSheetId="4">'08.1.4.'!$18:$18</definedName>
    <definedName name="_xlnm.Print_Titles" localSheetId="5">'08.1.5.'!$18:$18</definedName>
    <definedName name="_xlnm.Print_Titles" localSheetId="6">'08.1.7'!$18:$18</definedName>
    <definedName name="_xlnm.Print_Titles" localSheetId="7">'08.4.2.'!$18:$18</definedName>
    <definedName name="_xlnm.Print_Titles" localSheetId="8">'08.6.2.'!$18:$18</definedName>
    <definedName name="_xlnm.Print_Titles" localSheetId="9">'08.6.3.'!$18:$18</definedName>
    <definedName name="_xlnm.Print_Titles" localSheetId="24">'08.6.5.'!$18:$18</definedName>
    <definedName name="_xlnm.Print_Titles" localSheetId="10">'08.7.1.'!$18:$18</definedName>
    <definedName name="_xlnm.Print_Titles" localSheetId="11">'08.7.3.'!$18:$18</definedName>
    <definedName name="_xlnm.Print_Titles" localSheetId="25">'09.1.8.'!$18:$18</definedName>
    <definedName name="_xlnm.Print_Titles" localSheetId="26">'09.1.9.'!$18:$18</definedName>
    <definedName name="_xlnm.Print_Titles" localSheetId="12">'09.2.1.'!$18:$18</definedName>
    <definedName name="_xlnm.Print_Titles" localSheetId="13">'09.28.1'!$18:$18</definedName>
    <definedName name="_xlnm.Print_Titles" localSheetId="14">'09.28.2'!$18:$18</definedName>
    <definedName name="_xlnm.Print_Titles" localSheetId="28">'09.4.2.'!$18:$18</definedName>
    <definedName name="_xlnm.Print_Titles" localSheetId="16">'20.piel.'!$7:$7</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E24" i="34" l="1"/>
  <c r="E207" i="34"/>
  <c r="F101" i="32"/>
  <c r="F106" i="32"/>
  <c r="O284" i="34" l="1"/>
  <c r="L284" i="34"/>
  <c r="I284" i="34"/>
  <c r="F284" i="34"/>
  <c r="O283" i="34"/>
  <c r="L283" i="34"/>
  <c r="I283" i="34"/>
  <c r="F283" i="34"/>
  <c r="O282" i="34"/>
  <c r="L282" i="34"/>
  <c r="I282" i="34"/>
  <c r="F282" i="34"/>
  <c r="O281" i="34"/>
  <c r="L281" i="34"/>
  <c r="I281" i="34"/>
  <c r="F281" i="34"/>
  <c r="O280" i="34"/>
  <c r="L280" i="34"/>
  <c r="I280" i="34"/>
  <c r="F280" i="34"/>
  <c r="O279" i="34"/>
  <c r="L279" i="34"/>
  <c r="I279" i="34"/>
  <c r="F279" i="34"/>
  <c r="O278" i="34"/>
  <c r="L278" i="34"/>
  <c r="I278" i="34"/>
  <c r="F278" i="34"/>
  <c r="O277" i="34"/>
  <c r="O276" i="34" s="1"/>
  <c r="L277" i="34"/>
  <c r="I277" i="34"/>
  <c r="F277" i="34"/>
  <c r="F276" i="34" s="1"/>
  <c r="N276" i="34"/>
  <c r="M276" i="34"/>
  <c r="K276" i="34"/>
  <c r="J276" i="34"/>
  <c r="H276" i="34"/>
  <c r="G276" i="34"/>
  <c r="E276" i="34"/>
  <c r="D276" i="34"/>
  <c r="O271" i="34"/>
  <c r="L271" i="34"/>
  <c r="I271" i="34"/>
  <c r="F271" i="34"/>
  <c r="O270" i="34"/>
  <c r="O269" i="34" s="1"/>
  <c r="L270" i="34"/>
  <c r="I270" i="34"/>
  <c r="F270" i="34"/>
  <c r="F269" i="34" s="1"/>
  <c r="N269" i="34"/>
  <c r="M269" i="34"/>
  <c r="K269" i="34"/>
  <c r="J269" i="34"/>
  <c r="H269" i="34"/>
  <c r="G269" i="34"/>
  <c r="E269" i="34"/>
  <c r="D269" i="34"/>
  <c r="O268" i="34"/>
  <c r="L268" i="34"/>
  <c r="L267" i="34" s="1"/>
  <c r="I268" i="34"/>
  <c r="I267" i="34" s="1"/>
  <c r="I266" i="34" s="1"/>
  <c r="I265" i="34" s="1"/>
  <c r="F268" i="34"/>
  <c r="O267" i="34"/>
  <c r="O266" i="34" s="1"/>
  <c r="O265" i="34" s="1"/>
  <c r="N267" i="34"/>
  <c r="N266" i="34" s="1"/>
  <c r="N265" i="34" s="1"/>
  <c r="M267" i="34"/>
  <c r="M266" i="34" s="1"/>
  <c r="M265" i="34" s="1"/>
  <c r="K267" i="34"/>
  <c r="K266" i="34" s="1"/>
  <c r="K265" i="34" s="1"/>
  <c r="J267" i="34"/>
  <c r="J266" i="34" s="1"/>
  <c r="J265" i="34" s="1"/>
  <c r="H267" i="34"/>
  <c r="H266" i="34" s="1"/>
  <c r="H265" i="34" s="1"/>
  <c r="G267" i="34"/>
  <c r="F267" i="34"/>
  <c r="E267" i="34"/>
  <c r="E266" i="34" s="1"/>
  <c r="E265" i="34" s="1"/>
  <c r="D267" i="34"/>
  <c r="D266" i="34" s="1"/>
  <c r="D265" i="34" s="1"/>
  <c r="L266" i="34"/>
  <c r="L265" i="34" s="1"/>
  <c r="G266" i="34"/>
  <c r="G265" i="34" s="1"/>
  <c r="O264" i="34"/>
  <c r="L264" i="34"/>
  <c r="L263" i="34" s="1"/>
  <c r="I264" i="34"/>
  <c r="I263" i="34" s="1"/>
  <c r="F264" i="34"/>
  <c r="F263" i="34" s="1"/>
  <c r="O263" i="34"/>
  <c r="N263" i="34"/>
  <c r="M263" i="34"/>
  <c r="K263" i="34"/>
  <c r="J263" i="34"/>
  <c r="H263" i="34"/>
  <c r="G263" i="34"/>
  <c r="E263" i="34"/>
  <c r="D263" i="34"/>
  <c r="O262" i="34"/>
  <c r="L262" i="34"/>
  <c r="I262" i="34"/>
  <c r="F262" i="34"/>
  <c r="O261" i="34"/>
  <c r="L261" i="34"/>
  <c r="I261" i="34"/>
  <c r="F261" i="34"/>
  <c r="O260" i="34"/>
  <c r="L260" i="34"/>
  <c r="I260" i="34"/>
  <c r="F260" i="34"/>
  <c r="O259" i="34"/>
  <c r="L259" i="34"/>
  <c r="I259" i="34"/>
  <c r="F259" i="34"/>
  <c r="O258" i="34"/>
  <c r="O257" i="34" s="1"/>
  <c r="L258" i="34"/>
  <c r="L257" i="34" s="1"/>
  <c r="I258" i="34"/>
  <c r="F258" i="34"/>
  <c r="N257" i="34"/>
  <c r="N253" i="34" s="1"/>
  <c r="M257" i="34"/>
  <c r="M253" i="34" s="1"/>
  <c r="M252" i="34" s="1"/>
  <c r="K257" i="34"/>
  <c r="K253" i="34" s="1"/>
  <c r="J257" i="34"/>
  <c r="H257" i="34"/>
  <c r="H253" i="34" s="1"/>
  <c r="H252" i="34" s="1"/>
  <c r="G257" i="34"/>
  <c r="E257" i="34"/>
  <c r="E253" i="34" s="1"/>
  <c r="E252" i="34" s="1"/>
  <c r="D257" i="34"/>
  <c r="O256" i="34"/>
  <c r="L256" i="34"/>
  <c r="I256" i="34"/>
  <c r="F256" i="34"/>
  <c r="O255" i="34"/>
  <c r="L255" i="34"/>
  <c r="I255" i="34"/>
  <c r="F255" i="34"/>
  <c r="O254" i="34"/>
  <c r="O253" i="34" s="1"/>
  <c r="O252" i="34" s="1"/>
  <c r="L254" i="34"/>
  <c r="I254" i="34"/>
  <c r="F254" i="34"/>
  <c r="J253" i="34"/>
  <c r="G253" i="34"/>
  <c r="G252" i="34" s="1"/>
  <c r="D253" i="34"/>
  <c r="O251" i="34"/>
  <c r="L251" i="34"/>
  <c r="L250" i="34" s="1"/>
  <c r="I251" i="34"/>
  <c r="I250" i="34" s="1"/>
  <c r="F251" i="34"/>
  <c r="O250" i="34"/>
  <c r="N250" i="34"/>
  <c r="M250" i="34"/>
  <c r="K250" i="34"/>
  <c r="J250" i="34"/>
  <c r="H250" i="34"/>
  <c r="G250" i="34"/>
  <c r="F250" i="34"/>
  <c r="E250" i="34"/>
  <c r="D250" i="34"/>
  <c r="O249" i="34"/>
  <c r="L249" i="34"/>
  <c r="I249" i="34"/>
  <c r="F249" i="34"/>
  <c r="O248" i="34"/>
  <c r="L248" i="34"/>
  <c r="I248" i="34"/>
  <c r="F248" i="34"/>
  <c r="O247" i="34"/>
  <c r="L247" i="34"/>
  <c r="I247" i="34"/>
  <c r="F247" i="34"/>
  <c r="O246" i="34"/>
  <c r="O245" i="34" s="1"/>
  <c r="L246" i="34"/>
  <c r="L245" i="34" s="1"/>
  <c r="I246" i="34"/>
  <c r="F246" i="34"/>
  <c r="N245" i="34"/>
  <c r="M245" i="34"/>
  <c r="K245" i="34"/>
  <c r="J245" i="34"/>
  <c r="H245" i="34"/>
  <c r="G245" i="34"/>
  <c r="E245" i="34"/>
  <c r="D245" i="34"/>
  <c r="O244" i="34"/>
  <c r="L244" i="34"/>
  <c r="I244" i="34"/>
  <c r="F244" i="34"/>
  <c r="O243" i="34"/>
  <c r="L243" i="34"/>
  <c r="I243" i="34"/>
  <c r="F243" i="34"/>
  <c r="O242" i="34"/>
  <c r="L242" i="34"/>
  <c r="I242" i="34"/>
  <c r="F242" i="34"/>
  <c r="O241" i="34"/>
  <c r="N241" i="34"/>
  <c r="M241" i="34"/>
  <c r="K241" i="34"/>
  <c r="J241" i="34"/>
  <c r="H241" i="34"/>
  <c r="G241" i="34"/>
  <c r="E241" i="34"/>
  <c r="D241" i="34"/>
  <c r="N240" i="34"/>
  <c r="O239" i="34"/>
  <c r="L239" i="34"/>
  <c r="I239" i="34"/>
  <c r="F239" i="34"/>
  <c r="O238" i="34"/>
  <c r="L238" i="34"/>
  <c r="I238" i="34"/>
  <c r="F238" i="34"/>
  <c r="O237" i="34"/>
  <c r="L237" i="34"/>
  <c r="I237" i="34"/>
  <c r="F237" i="34"/>
  <c r="O236" i="34"/>
  <c r="L236" i="34"/>
  <c r="I236" i="34"/>
  <c r="F236" i="34"/>
  <c r="O235" i="34"/>
  <c r="L235" i="34"/>
  <c r="I235" i="34"/>
  <c r="F235" i="34"/>
  <c r="O234" i="34"/>
  <c r="L234" i="34"/>
  <c r="L233" i="34" s="1"/>
  <c r="L232" i="34" s="1"/>
  <c r="I234" i="34"/>
  <c r="F234" i="34"/>
  <c r="N233" i="34"/>
  <c r="M233" i="34"/>
  <c r="M232" i="34" s="1"/>
  <c r="K233" i="34"/>
  <c r="K232" i="34" s="1"/>
  <c r="J233" i="34"/>
  <c r="J232" i="34" s="1"/>
  <c r="H233" i="34"/>
  <c r="H232" i="34" s="1"/>
  <c r="G233" i="34"/>
  <c r="G232" i="34" s="1"/>
  <c r="E233" i="34"/>
  <c r="D233" i="34"/>
  <c r="D232" i="34" s="1"/>
  <c r="N232" i="34"/>
  <c r="E232" i="34"/>
  <c r="O231" i="34"/>
  <c r="L231" i="34"/>
  <c r="I231" i="34"/>
  <c r="F231" i="34"/>
  <c r="O230" i="34"/>
  <c r="L230" i="34"/>
  <c r="I230" i="34"/>
  <c r="F230" i="34"/>
  <c r="O229" i="34"/>
  <c r="L229" i="34"/>
  <c r="I229" i="34"/>
  <c r="F229" i="34"/>
  <c r="O228" i="34"/>
  <c r="L228" i="34"/>
  <c r="I228" i="34"/>
  <c r="F228" i="34"/>
  <c r="N227" i="34"/>
  <c r="M227" i="34"/>
  <c r="K227" i="34"/>
  <c r="J227" i="34"/>
  <c r="H227" i="34"/>
  <c r="G227" i="34"/>
  <c r="E227" i="34"/>
  <c r="D227" i="34"/>
  <c r="O226" i="34"/>
  <c r="L226" i="34"/>
  <c r="I226" i="34"/>
  <c r="F226" i="34"/>
  <c r="O225" i="34"/>
  <c r="L225" i="34"/>
  <c r="I225" i="34"/>
  <c r="F225" i="34"/>
  <c r="O224" i="34"/>
  <c r="L224" i="34"/>
  <c r="I224" i="34"/>
  <c r="F224" i="34"/>
  <c r="O223" i="34"/>
  <c r="L223" i="34"/>
  <c r="I223" i="34"/>
  <c r="F223" i="34"/>
  <c r="O222" i="34"/>
  <c r="L222" i="34"/>
  <c r="I222" i="34"/>
  <c r="F222" i="34"/>
  <c r="O221" i="34"/>
  <c r="L221" i="34"/>
  <c r="I221" i="34"/>
  <c r="F221" i="34"/>
  <c r="O220" i="34"/>
  <c r="L220" i="34"/>
  <c r="I220" i="34"/>
  <c r="I219" i="34" s="1"/>
  <c r="F220" i="34"/>
  <c r="N219" i="34"/>
  <c r="M219" i="34"/>
  <c r="K219" i="34"/>
  <c r="J219" i="34"/>
  <c r="H219" i="34"/>
  <c r="G219" i="34"/>
  <c r="E219" i="34"/>
  <c r="D219" i="34"/>
  <c r="O218" i="34"/>
  <c r="L218" i="34"/>
  <c r="I218" i="34"/>
  <c r="F218" i="34"/>
  <c r="O217" i="34"/>
  <c r="L217" i="34"/>
  <c r="L216" i="34" s="1"/>
  <c r="I217" i="34"/>
  <c r="I216" i="34" s="1"/>
  <c r="F217" i="34"/>
  <c r="N216" i="34"/>
  <c r="M216" i="34"/>
  <c r="K216" i="34"/>
  <c r="J216" i="34"/>
  <c r="H216" i="34"/>
  <c r="G216" i="34"/>
  <c r="E216" i="34"/>
  <c r="D216" i="34"/>
  <c r="O215" i="34"/>
  <c r="L215" i="34"/>
  <c r="L214" i="34" s="1"/>
  <c r="I215" i="34"/>
  <c r="I214" i="34" s="1"/>
  <c r="F215" i="34"/>
  <c r="O214" i="34"/>
  <c r="N214" i="34"/>
  <c r="M214" i="34"/>
  <c r="K214" i="34"/>
  <c r="J214" i="34"/>
  <c r="H214" i="34"/>
  <c r="G214" i="34"/>
  <c r="F214" i="34"/>
  <c r="E214" i="34"/>
  <c r="D214" i="34"/>
  <c r="O213" i="34"/>
  <c r="L213" i="34"/>
  <c r="I213" i="34"/>
  <c r="F213" i="34"/>
  <c r="O210" i="34"/>
  <c r="L210" i="34"/>
  <c r="I210" i="34"/>
  <c r="F210" i="34"/>
  <c r="O209" i="34"/>
  <c r="O208" i="34" s="1"/>
  <c r="L209" i="34"/>
  <c r="I209" i="34"/>
  <c r="I208" i="34" s="1"/>
  <c r="F209" i="34"/>
  <c r="F208" i="34" s="1"/>
  <c r="N208" i="34"/>
  <c r="M208" i="34"/>
  <c r="L208" i="34"/>
  <c r="K208" i="34"/>
  <c r="J208" i="34"/>
  <c r="H208" i="34"/>
  <c r="G208" i="34"/>
  <c r="E208" i="34"/>
  <c r="D208" i="34"/>
  <c r="O207" i="34"/>
  <c r="L207" i="34"/>
  <c r="I207" i="34"/>
  <c r="F207" i="34"/>
  <c r="O206" i="34"/>
  <c r="L206" i="34"/>
  <c r="I206" i="34"/>
  <c r="F206" i="34"/>
  <c r="O205" i="34"/>
  <c r="L205" i="34"/>
  <c r="I205" i="34"/>
  <c r="F205" i="34"/>
  <c r="O204" i="34"/>
  <c r="L204" i="34"/>
  <c r="I204" i="34"/>
  <c r="F204" i="34"/>
  <c r="O203" i="34"/>
  <c r="L203" i="34"/>
  <c r="I203" i="34"/>
  <c r="F203" i="34"/>
  <c r="O202" i="34"/>
  <c r="L202" i="34"/>
  <c r="I202" i="34"/>
  <c r="F202" i="34"/>
  <c r="O201" i="34"/>
  <c r="L201" i="34"/>
  <c r="I201" i="34"/>
  <c r="F201" i="34"/>
  <c r="O200" i="34"/>
  <c r="L200" i="34"/>
  <c r="I200" i="34"/>
  <c r="F200" i="34"/>
  <c r="O199" i="34"/>
  <c r="N199" i="34"/>
  <c r="M199" i="34"/>
  <c r="K199" i="34"/>
  <c r="J199" i="34"/>
  <c r="H199" i="34"/>
  <c r="G199" i="34"/>
  <c r="E199" i="34"/>
  <c r="D199" i="34"/>
  <c r="O198" i="34"/>
  <c r="L198" i="34"/>
  <c r="I198" i="34"/>
  <c r="F198" i="34"/>
  <c r="O197" i="34"/>
  <c r="L197" i="34"/>
  <c r="I197" i="34"/>
  <c r="F197" i="34"/>
  <c r="O196" i="34"/>
  <c r="L196" i="34"/>
  <c r="I196" i="34"/>
  <c r="F196" i="34"/>
  <c r="O195" i="34"/>
  <c r="L195" i="34"/>
  <c r="I195" i="34"/>
  <c r="F195" i="34"/>
  <c r="O194" i="34"/>
  <c r="L194" i="34"/>
  <c r="I194" i="34"/>
  <c r="F194" i="34"/>
  <c r="O193" i="34"/>
  <c r="L193" i="34"/>
  <c r="I193" i="34"/>
  <c r="F193" i="34"/>
  <c r="O192" i="34"/>
  <c r="L192" i="34"/>
  <c r="I192" i="34"/>
  <c r="F192" i="34"/>
  <c r="O191" i="34"/>
  <c r="L191" i="34"/>
  <c r="I191" i="34"/>
  <c r="F191" i="34"/>
  <c r="O190" i="34"/>
  <c r="L190" i="34"/>
  <c r="I190" i="34"/>
  <c r="F190" i="34"/>
  <c r="O189" i="34"/>
  <c r="L189" i="34"/>
  <c r="I189" i="34"/>
  <c r="F189" i="34"/>
  <c r="N188" i="34"/>
  <c r="M188" i="34"/>
  <c r="M187" i="34" s="1"/>
  <c r="K188" i="34"/>
  <c r="J188" i="34"/>
  <c r="H188" i="34"/>
  <c r="G188" i="34"/>
  <c r="E188" i="34"/>
  <c r="E187" i="34" s="1"/>
  <c r="D188" i="34"/>
  <c r="O186" i="34"/>
  <c r="L186" i="34"/>
  <c r="I186" i="34"/>
  <c r="F186" i="34"/>
  <c r="O185" i="34"/>
  <c r="L185" i="34"/>
  <c r="I185" i="34"/>
  <c r="F185" i="34"/>
  <c r="O184" i="34"/>
  <c r="L184" i="34"/>
  <c r="L183" i="34" s="1"/>
  <c r="I184" i="34"/>
  <c r="F184" i="34"/>
  <c r="N183" i="34"/>
  <c r="M183" i="34"/>
  <c r="K183" i="34"/>
  <c r="J183" i="34"/>
  <c r="H183" i="34"/>
  <c r="G183" i="34"/>
  <c r="E183" i="34"/>
  <c r="D183" i="34"/>
  <c r="O180" i="34"/>
  <c r="O179" i="34" s="1"/>
  <c r="O178" i="34" s="1"/>
  <c r="L180" i="34"/>
  <c r="L179" i="34" s="1"/>
  <c r="L178" i="34" s="1"/>
  <c r="I180" i="34"/>
  <c r="F180" i="34"/>
  <c r="N179" i="34"/>
  <c r="N178" i="34" s="1"/>
  <c r="M179" i="34"/>
  <c r="M178" i="34" s="1"/>
  <c r="K179" i="34"/>
  <c r="K178" i="34" s="1"/>
  <c r="J179" i="34"/>
  <c r="J178" i="34" s="1"/>
  <c r="H179" i="34"/>
  <c r="H178" i="34" s="1"/>
  <c r="G179" i="34"/>
  <c r="G178" i="34" s="1"/>
  <c r="F179" i="34"/>
  <c r="F178" i="34" s="1"/>
  <c r="E179" i="34"/>
  <c r="E178" i="34" s="1"/>
  <c r="D179" i="34"/>
  <c r="D178" i="34" s="1"/>
  <c r="O177" i="34"/>
  <c r="L177" i="34"/>
  <c r="I177" i="34"/>
  <c r="F177" i="34"/>
  <c r="O176" i="34"/>
  <c r="O175" i="34" s="1"/>
  <c r="L176" i="34"/>
  <c r="I176" i="34"/>
  <c r="I175" i="34" s="1"/>
  <c r="F176" i="34"/>
  <c r="F175" i="34" s="1"/>
  <c r="N175" i="34"/>
  <c r="M175" i="34"/>
  <c r="K175" i="34"/>
  <c r="J175" i="34"/>
  <c r="H175" i="34"/>
  <c r="G175" i="34"/>
  <c r="E175" i="34"/>
  <c r="D175" i="34"/>
  <c r="O173" i="34"/>
  <c r="L173" i="34"/>
  <c r="I173" i="34"/>
  <c r="F173" i="34"/>
  <c r="O172" i="34"/>
  <c r="L172" i="34"/>
  <c r="I172" i="34"/>
  <c r="I171" i="34" s="1"/>
  <c r="F172" i="34"/>
  <c r="O171" i="34"/>
  <c r="N171" i="34"/>
  <c r="M171" i="34"/>
  <c r="K171" i="34"/>
  <c r="J171" i="34"/>
  <c r="H171" i="34"/>
  <c r="G171" i="34"/>
  <c r="F171" i="34"/>
  <c r="E171" i="34"/>
  <c r="D171" i="34"/>
  <c r="O170" i="34"/>
  <c r="L170" i="34"/>
  <c r="I170" i="34"/>
  <c r="F170" i="34"/>
  <c r="O169" i="34"/>
  <c r="L169" i="34"/>
  <c r="I169" i="34"/>
  <c r="F169" i="34"/>
  <c r="O168" i="34"/>
  <c r="L168" i="34"/>
  <c r="I168" i="34"/>
  <c r="F168" i="34"/>
  <c r="O167" i="34"/>
  <c r="L167" i="34"/>
  <c r="I167" i="34"/>
  <c r="F167" i="34"/>
  <c r="N166" i="34"/>
  <c r="M166" i="34"/>
  <c r="K166" i="34"/>
  <c r="J166" i="34"/>
  <c r="H166" i="34"/>
  <c r="G166" i="34"/>
  <c r="E166" i="34"/>
  <c r="D166" i="34"/>
  <c r="O165" i="34"/>
  <c r="L165" i="34"/>
  <c r="I165" i="34"/>
  <c r="F165" i="34"/>
  <c r="O164" i="34"/>
  <c r="L164" i="34"/>
  <c r="I164" i="34"/>
  <c r="F164" i="34"/>
  <c r="O163" i="34"/>
  <c r="O162" i="34" s="1"/>
  <c r="L163" i="34"/>
  <c r="I163" i="34"/>
  <c r="I162" i="34" s="1"/>
  <c r="F163" i="34"/>
  <c r="F162" i="34" s="1"/>
  <c r="N162" i="34"/>
  <c r="M162" i="34"/>
  <c r="M161" i="34" s="1"/>
  <c r="K162" i="34"/>
  <c r="J162" i="34"/>
  <c r="H162" i="34"/>
  <c r="G162" i="34"/>
  <c r="E162" i="34"/>
  <c r="D162" i="34"/>
  <c r="O159" i="34"/>
  <c r="L159" i="34"/>
  <c r="I159" i="34"/>
  <c r="F159" i="34"/>
  <c r="O158" i="34"/>
  <c r="L158" i="34"/>
  <c r="I158" i="34"/>
  <c r="F158" i="34"/>
  <c r="O157" i="34"/>
  <c r="L157" i="34"/>
  <c r="I157" i="34"/>
  <c r="F157" i="34"/>
  <c r="O156" i="34"/>
  <c r="L156" i="34"/>
  <c r="I156" i="34"/>
  <c r="F156" i="34"/>
  <c r="O155" i="34"/>
  <c r="L155" i="34"/>
  <c r="I155" i="34"/>
  <c r="F155" i="34"/>
  <c r="O154" i="34"/>
  <c r="O153" i="34" s="1"/>
  <c r="O152" i="34" s="1"/>
  <c r="L154" i="34"/>
  <c r="I154" i="34"/>
  <c r="F154" i="34"/>
  <c r="F153" i="34" s="1"/>
  <c r="N153" i="34"/>
  <c r="M153" i="34"/>
  <c r="K153" i="34"/>
  <c r="J153" i="34"/>
  <c r="H153" i="34"/>
  <c r="H152" i="34" s="1"/>
  <c r="G153" i="34"/>
  <c r="G152" i="34" s="1"/>
  <c r="E153" i="34"/>
  <c r="E152" i="34" s="1"/>
  <c r="D153" i="34"/>
  <c r="D152" i="34" s="1"/>
  <c r="N152" i="34"/>
  <c r="M152" i="34"/>
  <c r="K152" i="34"/>
  <c r="J152" i="34"/>
  <c r="O151" i="34"/>
  <c r="L151" i="34"/>
  <c r="I151" i="34"/>
  <c r="F151" i="34"/>
  <c r="O150" i="34"/>
  <c r="L150" i="34"/>
  <c r="I150" i="34"/>
  <c r="F150" i="34"/>
  <c r="O149" i="34"/>
  <c r="L149" i="34"/>
  <c r="I149" i="34"/>
  <c r="F149" i="34"/>
  <c r="O148" i="34"/>
  <c r="O147" i="34" s="1"/>
  <c r="L148" i="34"/>
  <c r="L147" i="34" s="1"/>
  <c r="I148" i="34"/>
  <c r="F148" i="34"/>
  <c r="N147" i="34"/>
  <c r="M147" i="34"/>
  <c r="K147" i="34"/>
  <c r="J147" i="34"/>
  <c r="H147" i="34"/>
  <c r="G147" i="34"/>
  <c r="E147" i="34"/>
  <c r="D147" i="34"/>
  <c r="O146" i="34"/>
  <c r="L146" i="34"/>
  <c r="I146" i="34"/>
  <c r="F146" i="34"/>
  <c r="O145" i="34"/>
  <c r="L145" i="34"/>
  <c r="I145" i="34"/>
  <c r="F145" i="34"/>
  <c r="O144" i="34"/>
  <c r="L144" i="34"/>
  <c r="I144" i="34"/>
  <c r="F144" i="34"/>
  <c r="O143" i="34"/>
  <c r="L143" i="34"/>
  <c r="I143" i="34"/>
  <c r="F143" i="34"/>
  <c r="O142" i="34"/>
  <c r="L142" i="34"/>
  <c r="I142" i="34"/>
  <c r="F142" i="34"/>
  <c r="O141" i="34"/>
  <c r="L141" i="34"/>
  <c r="I141" i="34"/>
  <c r="F141" i="34"/>
  <c r="O140" i="34"/>
  <c r="L140" i="34"/>
  <c r="I140" i="34"/>
  <c r="F140" i="34"/>
  <c r="O139" i="34"/>
  <c r="L139" i="34"/>
  <c r="I139" i="34"/>
  <c r="I138" i="34" s="1"/>
  <c r="F139" i="34"/>
  <c r="F138" i="34" s="1"/>
  <c r="N138" i="34"/>
  <c r="M138" i="34"/>
  <c r="K138" i="34"/>
  <c r="J138" i="34"/>
  <c r="H138" i="34"/>
  <c r="G138" i="34"/>
  <c r="E138" i="34"/>
  <c r="D138" i="34"/>
  <c r="O137" i="34"/>
  <c r="L137" i="34"/>
  <c r="I137" i="34"/>
  <c r="F137" i="34"/>
  <c r="O136" i="34"/>
  <c r="L136" i="34"/>
  <c r="I136" i="34"/>
  <c r="F136" i="34"/>
  <c r="O135" i="34"/>
  <c r="L135" i="34"/>
  <c r="L134" i="34" s="1"/>
  <c r="I135" i="34"/>
  <c r="F135" i="34"/>
  <c r="N134" i="34"/>
  <c r="M134" i="34"/>
  <c r="K134" i="34"/>
  <c r="J134" i="34"/>
  <c r="H134" i="34"/>
  <c r="G134" i="34"/>
  <c r="E134" i="34"/>
  <c r="D134" i="34"/>
  <c r="O133" i="34"/>
  <c r="L133" i="34"/>
  <c r="I133" i="34"/>
  <c r="F133" i="34"/>
  <c r="O132" i="34"/>
  <c r="L132" i="34"/>
  <c r="I132" i="34"/>
  <c r="I131" i="34" s="1"/>
  <c r="F132" i="34"/>
  <c r="N131" i="34"/>
  <c r="M131" i="34"/>
  <c r="K131" i="34"/>
  <c r="J131" i="34"/>
  <c r="H131" i="34"/>
  <c r="G131" i="34"/>
  <c r="E131" i="34"/>
  <c r="D131" i="34"/>
  <c r="O130" i="34"/>
  <c r="L130" i="34"/>
  <c r="I130" i="34"/>
  <c r="F130" i="34"/>
  <c r="O129" i="34"/>
  <c r="L129" i="34"/>
  <c r="I129" i="34"/>
  <c r="F129" i="34"/>
  <c r="O128" i="34"/>
  <c r="L128" i="34"/>
  <c r="I128" i="34"/>
  <c r="F128" i="34"/>
  <c r="O127" i="34"/>
  <c r="L127" i="34"/>
  <c r="L126" i="34" s="1"/>
  <c r="I127" i="34"/>
  <c r="F127" i="34"/>
  <c r="N126" i="34"/>
  <c r="M126" i="34"/>
  <c r="K126" i="34"/>
  <c r="J126" i="34"/>
  <c r="H126" i="34"/>
  <c r="G126" i="34"/>
  <c r="E126" i="34"/>
  <c r="D126" i="34"/>
  <c r="O125" i="34"/>
  <c r="L125" i="34"/>
  <c r="I125" i="34"/>
  <c r="F125" i="34"/>
  <c r="O124" i="34"/>
  <c r="L124" i="34"/>
  <c r="I124" i="34"/>
  <c r="F124" i="34"/>
  <c r="O123" i="34"/>
  <c r="L123" i="34"/>
  <c r="I123" i="34"/>
  <c r="F123" i="34"/>
  <c r="O122" i="34"/>
  <c r="L122" i="34"/>
  <c r="I122" i="34"/>
  <c r="I121" i="34" s="1"/>
  <c r="F122" i="34"/>
  <c r="N121" i="34"/>
  <c r="M121" i="34"/>
  <c r="K121" i="34"/>
  <c r="J121" i="34"/>
  <c r="H121" i="34"/>
  <c r="G121" i="34"/>
  <c r="E121" i="34"/>
  <c r="D121" i="34"/>
  <c r="O119" i="34"/>
  <c r="L119" i="34"/>
  <c r="I119" i="34"/>
  <c r="F119" i="34"/>
  <c r="O118" i="34"/>
  <c r="L118" i="34"/>
  <c r="I118" i="34"/>
  <c r="F118" i="34"/>
  <c r="O117" i="34"/>
  <c r="L117" i="34"/>
  <c r="I117" i="34"/>
  <c r="F117" i="34"/>
  <c r="O116" i="34"/>
  <c r="L116" i="34"/>
  <c r="I116" i="34"/>
  <c r="F116" i="34"/>
  <c r="O115" i="34"/>
  <c r="L115" i="34"/>
  <c r="I115" i="34"/>
  <c r="I114" i="34" s="1"/>
  <c r="F115" i="34"/>
  <c r="N114" i="34"/>
  <c r="M114" i="34"/>
  <c r="K114" i="34"/>
  <c r="J114" i="34"/>
  <c r="H114" i="34"/>
  <c r="G114" i="34"/>
  <c r="E114" i="34"/>
  <c r="D114" i="34"/>
  <c r="O113" i="34"/>
  <c r="L113" i="34"/>
  <c r="I113" i="34"/>
  <c r="F113" i="34"/>
  <c r="O112" i="34"/>
  <c r="L112" i="34"/>
  <c r="I112" i="34"/>
  <c r="F112" i="34"/>
  <c r="O111" i="34"/>
  <c r="L111" i="34"/>
  <c r="I111" i="34"/>
  <c r="F111" i="34"/>
  <c r="O110" i="34"/>
  <c r="L110" i="34"/>
  <c r="I110" i="34"/>
  <c r="F110" i="34"/>
  <c r="O109" i="34"/>
  <c r="L109" i="34"/>
  <c r="I109" i="34"/>
  <c r="F109" i="34"/>
  <c r="N108" i="34"/>
  <c r="M108" i="34"/>
  <c r="K108" i="34"/>
  <c r="J108" i="34"/>
  <c r="H108" i="34"/>
  <c r="G108" i="34"/>
  <c r="E108" i="34"/>
  <c r="D108" i="34"/>
  <c r="O107" i="34"/>
  <c r="L107" i="34"/>
  <c r="I107" i="34"/>
  <c r="F107" i="34"/>
  <c r="O106" i="34"/>
  <c r="L106" i="34"/>
  <c r="I106" i="34"/>
  <c r="F106" i="34"/>
  <c r="O105" i="34"/>
  <c r="L105" i="34"/>
  <c r="I105" i="34"/>
  <c r="F105" i="34"/>
  <c r="O104" i="34"/>
  <c r="L104" i="34"/>
  <c r="I104" i="34"/>
  <c r="F104" i="34"/>
  <c r="O103" i="34"/>
  <c r="L103" i="34"/>
  <c r="I103" i="34"/>
  <c r="F103" i="34"/>
  <c r="O102" i="34"/>
  <c r="L102" i="34"/>
  <c r="I102" i="34"/>
  <c r="F102" i="34"/>
  <c r="O101" i="34"/>
  <c r="L101" i="34"/>
  <c r="I101" i="34"/>
  <c r="F101" i="34"/>
  <c r="O100" i="34"/>
  <c r="O99" i="34" s="1"/>
  <c r="L100" i="34"/>
  <c r="I100" i="34"/>
  <c r="F100" i="34"/>
  <c r="N99" i="34"/>
  <c r="M99" i="34"/>
  <c r="K99" i="34"/>
  <c r="J99" i="34"/>
  <c r="H99" i="34"/>
  <c r="G99" i="34"/>
  <c r="E99" i="34"/>
  <c r="D99" i="34"/>
  <c r="O98" i="34"/>
  <c r="L98" i="34"/>
  <c r="I98" i="34"/>
  <c r="F98" i="34"/>
  <c r="O97" i="34"/>
  <c r="L97" i="34"/>
  <c r="I97" i="34"/>
  <c r="F97" i="34"/>
  <c r="O96" i="34"/>
  <c r="L96" i="34"/>
  <c r="I96" i="34"/>
  <c r="F96" i="34"/>
  <c r="O95" i="34"/>
  <c r="L95" i="34"/>
  <c r="I95" i="34"/>
  <c r="F95" i="34"/>
  <c r="O94" i="34"/>
  <c r="L94" i="34"/>
  <c r="I94" i="34"/>
  <c r="F94" i="34"/>
  <c r="O93" i="34"/>
  <c r="L93" i="34"/>
  <c r="I93" i="34"/>
  <c r="F93" i="34"/>
  <c r="O92" i="34"/>
  <c r="L92" i="34"/>
  <c r="I92" i="34"/>
  <c r="F92" i="34"/>
  <c r="N91" i="34"/>
  <c r="M91" i="34"/>
  <c r="K91" i="34"/>
  <c r="J91" i="34"/>
  <c r="H91" i="34"/>
  <c r="G91" i="34"/>
  <c r="E91" i="34"/>
  <c r="D91" i="34"/>
  <c r="O90" i="34"/>
  <c r="L90" i="34"/>
  <c r="I90" i="34"/>
  <c r="F90" i="34"/>
  <c r="O89" i="34"/>
  <c r="L89" i="34"/>
  <c r="I89" i="34"/>
  <c r="F89" i="34"/>
  <c r="O88" i="34"/>
  <c r="L88" i="34"/>
  <c r="I88" i="34"/>
  <c r="F88" i="34"/>
  <c r="O87" i="34"/>
  <c r="L87" i="34"/>
  <c r="I87" i="34"/>
  <c r="F87" i="34"/>
  <c r="O86" i="34"/>
  <c r="L86" i="34"/>
  <c r="I86" i="34"/>
  <c r="F86" i="34"/>
  <c r="O85" i="34"/>
  <c r="N85" i="34"/>
  <c r="M85" i="34"/>
  <c r="K85" i="34"/>
  <c r="J85" i="34"/>
  <c r="H85" i="34"/>
  <c r="G85" i="34"/>
  <c r="E85" i="34"/>
  <c r="D85" i="34"/>
  <c r="O84" i="34"/>
  <c r="L84" i="34"/>
  <c r="I84" i="34"/>
  <c r="F84" i="34"/>
  <c r="O82" i="34"/>
  <c r="L82" i="34"/>
  <c r="I82" i="34"/>
  <c r="F82" i="34"/>
  <c r="O81" i="34"/>
  <c r="O80" i="34" s="1"/>
  <c r="L81" i="34"/>
  <c r="L80" i="34" s="1"/>
  <c r="I81" i="34"/>
  <c r="I80" i="34" s="1"/>
  <c r="F81" i="34"/>
  <c r="F80" i="34" s="1"/>
  <c r="N80" i="34"/>
  <c r="M80" i="34"/>
  <c r="K80" i="34"/>
  <c r="J80" i="34"/>
  <c r="H80" i="34"/>
  <c r="G80" i="34"/>
  <c r="E80" i="34"/>
  <c r="D80" i="34"/>
  <c r="O79" i="34"/>
  <c r="L79" i="34"/>
  <c r="I79" i="34"/>
  <c r="F79" i="34"/>
  <c r="O78" i="34"/>
  <c r="L78" i="34"/>
  <c r="I78" i="34"/>
  <c r="I77" i="34" s="1"/>
  <c r="F78" i="34"/>
  <c r="O77" i="34"/>
  <c r="N77" i="34"/>
  <c r="M77" i="34"/>
  <c r="K77" i="34"/>
  <c r="J77" i="34"/>
  <c r="H77" i="34"/>
  <c r="G77" i="34"/>
  <c r="F77" i="34"/>
  <c r="E77" i="34"/>
  <c r="D77" i="34"/>
  <c r="D76" i="34" s="1"/>
  <c r="O74" i="34"/>
  <c r="L74" i="34"/>
  <c r="I74" i="34"/>
  <c r="F74" i="34"/>
  <c r="O73" i="34"/>
  <c r="L73" i="34"/>
  <c r="I73" i="34"/>
  <c r="F73" i="34"/>
  <c r="O72" i="34"/>
  <c r="L72" i="34"/>
  <c r="I72" i="34"/>
  <c r="F72" i="34"/>
  <c r="O71" i="34"/>
  <c r="L71" i="34"/>
  <c r="I71" i="34"/>
  <c r="F71" i="34"/>
  <c r="O70" i="34"/>
  <c r="L70" i="34"/>
  <c r="I70" i="34"/>
  <c r="I69" i="34" s="1"/>
  <c r="F70" i="34"/>
  <c r="N69" i="34"/>
  <c r="M69" i="34"/>
  <c r="K69" i="34"/>
  <c r="K67" i="34" s="1"/>
  <c r="J69" i="34"/>
  <c r="J67" i="34" s="1"/>
  <c r="H69" i="34"/>
  <c r="H67" i="34" s="1"/>
  <c r="G69" i="34"/>
  <c r="G67" i="34" s="1"/>
  <c r="E69" i="34"/>
  <c r="E67" i="34" s="1"/>
  <c r="D69" i="34"/>
  <c r="D67" i="34" s="1"/>
  <c r="O68" i="34"/>
  <c r="L68" i="34"/>
  <c r="I68" i="34"/>
  <c r="I67" i="34" s="1"/>
  <c r="F68" i="34"/>
  <c r="N67" i="34"/>
  <c r="M67" i="34"/>
  <c r="O66" i="34"/>
  <c r="L66" i="34"/>
  <c r="I66" i="34"/>
  <c r="F66" i="34"/>
  <c r="O65" i="34"/>
  <c r="L65" i="34"/>
  <c r="I65" i="34"/>
  <c r="F65" i="34"/>
  <c r="O64" i="34"/>
  <c r="L64" i="34"/>
  <c r="I64" i="34"/>
  <c r="F64" i="34"/>
  <c r="O63" i="34"/>
  <c r="L63" i="34"/>
  <c r="I63" i="34"/>
  <c r="F63" i="34"/>
  <c r="O62" i="34"/>
  <c r="L62" i="34"/>
  <c r="I62" i="34"/>
  <c r="F62" i="34"/>
  <c r="O61" i="34"/>
  <c r="L61" i="34"/>
  <c r="I61" i="34"/>
  <c r="F61" i="34"/>
  <c r="O60" i="34"/>
  <c r="L60" i="34"/>
  <c r="I60" i="34"/>
  <c r="F60" i="34"/>
  <c r="O59" i="34"/>
  <c r="L59" i="34"/>
  <c r="I59" i="34"/>
  <c r="I58" i="34" s="1"/>
  <c r="F59" i="34"/>
  <c r="N58" i="34"/>
  <c r="M58" i="34"/>
  <c r="K58" i="34"/>
  <c r="J58" i="34"/>
  <c r="H58" i="34"/>
  <c r="G58" i="34"/>
  <c r="E58" i="34"/>
  <c r="D58" i="34"/>
  <c r="O57" i="34"/>
  <c r="L57" i="34"/>
  <c r="I57" i="34"/>
  <c r="F57" i="34"/>
  <c r="O56" i="34"/>
  <c r="O55" i="34" s="1"/>
  <c r="L56" i="34"/>
  <c r="L55" i="34" s="1"/>
  <c r="I56" i="34"/>
  <c r="I55" i="34" s="1"/>
  <c r="I54" i="34" s="1"/>
  <c r="I53" i="34" s="1"/>
  <c r="F56" i="34"/>
  <c r="N55" i="34"/>
  <c r="M55" i="34"/>
  <c r="M54" i="34" s="1"/>
  <c r="K55" i="34"/>
  <c r="J55" i="34"/>
  <c r="H55" i="34"/>
  <c r="H54" i="34" s="1"/>
  <c r="G55" i="34"/>
  <c r="E55" i="34"/>
  <c r="D55" i="34"/>
  <c r="N54" i="34"/>
  <c r="G54" i="34"/>
  <c r="O47" i="34"/>
  <c r="C47" i="34" s="1"/>
  <c r="O46" i="34"/>
  <c r="C46" i="34" s="1"/>
  <c r="N45" i="34"/>
  <c r="M45" i="34"/>
  <c r="L44" i="34"/>
  <c r="L43" i="34" s="1"/>
  <c r="I44" i="34"/>
  <c r="I43" i="34" s="1"/>
  <c r="F44" i="34"/>
  <c r="K43" i="34"/>
  <c r="J43" i="34"/>
  <c r="H43" i="34"/>
  <c r="G43" i="34"/>
  <c r="F43" i="34"/>
  <c r="E43" i="34"/>
  <c r="D43" i="34"/>
  <c r="F42" i="34"/>
  <c r="F41" i="34" s="1"/>
  <c r="C41" i="34" s="1"/>
  <c r="C42" i="34"/>
  <c r="E41" i="34"/>
  <c r="D41" i="34"/>
  <c r="L40" i="34"/>
  <c r="C40" i="34" s="1"/>
  <c r="L39" i="34"/>
  <c r="C39" i="34" s="1"/>
  <c r="L38" i="34"/>
  <c r="C38" i="34" s="1"/>
  <c r="L37" i="34"/>
  <c r="C37" i="34"/>
  <c r="K36" i="34"/>
  <c r="J36" i="34"/>
  <c r="L35" i="34"/>
  <c r="C35" i="34" s="1"/>
  <c r="L34" i="34"/>
  <c r="L33" i="34" s="1"/>
  <c r="C33" i="34" s="1"/>
  <c r="K33" i="34"/>
  <c r="J33" i="34"/>
  <c r="L32" i="34"/>
  <c r="K31" i="34"/>
  <c r="J31" i="34"/>
  <c r="L30" i="34"/>
  <c r="C30" i="34" s="1"/>
  <c r="L29" i="34"/>
  <c r="C29" i="34" s="1"/>
  <c r="L28" i="34"/>
  <c r="C28" i="34" s="1"/>
  <c r="K27" i="34"/>
  <c r="J27" i="34"/>
  <c r="F25" i="34"/>
  <c r="C25" i="34" s="1"/>
  <c r="I24" i="34"/>
  <c r="F24" i="34"/>
  <c r="O23" i="34"/>
  <c r="L23" i="34"/>
  <c r="I23" i="34"/>
  <c r="F23" i="34"/>
  <c r="O22" i="34"/>
  <c r="O21" i="34" s="1"/>
  <c r="L22" i="34"/>
  <c r="L21" i="34" s="1"/>
  <c r="I22" i="34"/>
  <c r="F22" i="34"/>
  <c r="N21" i="34"/>
  <c r="M21" i="34"/>
  <c r="M275" i="34" s="1"/>
  <c r="M274" i="34" s="1"/>
  <c r="K21" i="34"/>
  <c r="J21" i="34"/>
  <c r="H21" i="34"/>
  <c r="H275" i="34" s="1"/>
  <c r="H274" i="34" s="1"/>
  <c r="G21" i="34"/>
  <c r="F21" i="34"/>
  <c r="E21" i="34"/>
  <c r="D21" i="34"/>
  <c r="N20" i="34"/>
  <c r="C142" i="34" l="1"/>
  <c r="C230" i="34"/>
  <c r="O121" i="34"/>
  <c r="I76" i="34"/>
  <c r="D20" i="34"/>
  <c r="N53" i="34"/>
  <c r="M76" i="34"/>
  <c r="E83" i="34"/>
  <c r="N187" i="34"/>
  <c r="N182" i="34" s="1"/>
  <c r="M240" i="34"/>
  <c r="D275" i="34"/>
  <c r="C117" i="34"/>
  <c r="M212" i="34"/>
  <c r="H20" i="34"/>
  <c r="H53" i="34"/>
  <c r="C61" i="34"/>
  <c r="D240" i="34"/>
  <c r="J240" i="34"/>
  <c r="C254" i="34"/>
  <c r="K252" i="34"/>
  <c r="C44" i="34"/>
  <c r="C133" i="34"/>
  <c r="C140" i="34"/>
  <c r="C141" i="34"/>
  <c r="O138" i="34"/>
  <c r="D174" i="34"/>
  <c r="C198" i="34"/>
  <c r="O45" i="34"/>
  <c r="C45" i="34" s="1"/>
  <c r="C73" i="34"/>
  <c r="J174" i="34"/>
  <c r="M174" i="34"/>
  <c r="E182" i="34"/>
  <c r="C218" i="34"/>
  <c r="C229" i="34"/>
  <c r="C238" i="34"/>
  <c r="C246" i="34"/>
  <c r="E275" i="34"/>
  <c r="E274" i="34" s="1"/>
  <c r="C57" i="34"/>
  <c r="C59" i="34"/>
  <c r="C60" i="34"/>
  <c r="O58" i="34"/>
  <c r="O54" i="34" s="1"/>
  <c r="C93" i="34"/>
  <c r="C113" i="34"/>
  <c r="C115" i="34"/>
  <c r="C116" i="34"/>
  <c r="O114" i="34"/>
  <c r="C125" i="34"/>
  <c r="C130" i="34"/>
  <c r="L138" i="34"/>
  <c r="C138" i="34" s="1"/>
  <c r="E161" i="34"/>
  <c r="E160" i="34" s="1"/>
  <c r="C210" i="34"/>
  <c r="C213" i="34"/>
  <c r="D212" i="34"/>
  <c r="I227" i="34"/>
  <c r="I212" i="34" s="1"/>
  <c r="H240" i="34"/>
  <c r="C207" i="34"/>
  <c r="J54" i="34"/>
  <c r="J53" i="34" s="1"/>
  <c r="J26" i="34"/>
  <c r="J20" i="34" s="1"/>
  <c r="E20" i="34"/>
  <c r="C43" i="34"/>
  <c r="K54" i="34"/>
  <c r="K53" i="34" s="1"/>
  <c r="N76" i="34"/>
  <c r="C81" i="34"/>
  <c r="D120" i="34"/>
  <c r="C137" i="34"/>
  <c r="C150" i="34"/>
  <c r="C151" i="34"/>
  <c r="M182" i="34"/>
  <c r="C206" i="34"/>
  <c r="M211" i="34"/>
  <c r="C226" i="34"/>
  <c r="E212" i="34"/>
  <c r="C261" i="34"/>
  <c r="G53" i="34"/>
  <c r="E76" i="34"/>
  <c r="J76" i="34"/>
  <c r="C101" i="34"/>
  <c r="C106" i="34"/>
  <c r="L131" i="34"/>
  <c r="C170" i="34"/>
  <c r="O174" i="34"/>
  <c r="G187" i="34"/>
  <c r="C221" i="34"/>
  <c r="C234" i="34"/>
  <c r="C237" i="34"/>
  <c r="C258" i="34"/>
  <c r="C282" i="34"/>
  <c r="F275" i="34"/>
  <c r="F274" i="34" s="1"/>
  <c r="C65" i="34"/>
  <c r="C66" i="34"/>
  <c r="O69" i="34"/>
  <c r="O67" i="34" s="1"/>
  <c r="C89" i="34"/>
  <c r="C97" i="34"/>
  <c r="C154" i="34"/>
  <c r="J161" i="34"/>
  <c r="J160" i="34" s="1"/>
  <c r="C163" i="34"/>
  <c r="N161" i="34"/>
  <c r="N160" i="34" s="1"/>
  <c r="E174" i="34"/>
  <c r="K174" i="34"/>
  <c r="J187" i="34"/>
  <c r="J182" i="34" s="1"/>
  <c r="C196" i="34"/>
  <c r="C197" i="34"/>
  <c r="K187" i="34"/>
  <c r="K182" i="34" s="1"/>
  <c r="F216" i="34"/>
  <c r="E240" i="34"/>
  <c r="C277" i="34"/>
  <c r="G83" i="34"/>
  <c r="I85" i="34"/>
  <c r="C96" i="34"/>
  <c r="K120" i="34"/>
  <c r="H120" i="34"/>
  <c r="O183" i="34"/>
  <c r="L219" i="34"/>
  <c r="I257" i="34"/>
  <c r="I253" i="34" s="1"/>
  <c r="I252" i="34" s="1"/>
  <c r="C270" i="34"/>
  <c r="L269" i="34"/>
  <c r="L275" i="34" s="1"/>
  <c r="M20" i="34"/>
  <c r="L27" i="34"/>
  <c r="C27" i="34" s="1"/>
  <c r="C63" i="34"/>
  <c r="C64" i="34"/>
  <c r="C71" i="34"/>
  <c r="O76" i="34"/>
  <c r="H76" i="34"/>
  <c r="H83" i="34"/>
  <c r="F108" i="34"/>
  <c r="C109" i="34"/>
  <c r="C112" i="34"/>
  <c r="N83" i="34"/>
  <c r="C118" i="34"/>
  <c r="C129" i="34"/>
  <c r="I147" i="34"/>
  <c r="C148" i="34"/>
  <c r="C195" i="34"/>
  <c r="F188" i="34"/>
  <c r="C202" i="34"/>
  <c r="F199" i="34"/>
  <c r="C95" i="34"/>
  <c r="I21" i="34"/>
  <c r="C21" i="34" s="1"/>
  <c r="C34" i="34"/>
  <c r="D54" i="34"/>
  <c r="D53" i="34" s="1"/>
  <c r="M53" i="34"/>
  <c r="C105" i="34"/>
  <c r="I108" i="34"/>
  <c r="J83" i="34"/>
  <c r="E120" i="34"/>
  <c r="L175" i="34"/>
  <c r="L174" i="34" s="1"/>
  <c r="C176" i="34"/>
  <c r="C190" i="34"/>
  <c r="I188" i="34"/>
  <c r="C263" i="34"/>
  <c r="C146" i="34"/>
  <c r="C167" i="34"/>
  <c r="C169" i="34"/>
  <c r="O166" i="34"/>
  <c r="O161" i="34" s="1"/>
  <c r="O160" i="34" s="1"/>
  <c r="H187" i="34"/>
  <c r="H182" i="34" s="1"/>
  <c r="H212" i="34"/>
  <c r="H211" i="34" s="1"/>
  <c r="O219" i="34"/>
  <c r="I233" i="34"/>
  <c r="I232" i="34" s="1"/>
  <c r="C250" i="34"/>
  <c r="C281" i="34"/>
  <c r="N275" i="34"/>
  <c r="N274" i="34" s="1"/>
  <c r="K26" i="34"/>
  <c r="K20" i="34" s="1"/>
  <c r="E54" i="34"/>
  <c r="E53" i="34" s="1"/>
  <c r="K76" i="34"/>
  <c r="C79" i="34"/>
  <c r="D83" i="34"/>
  <c r="C90" i="34"/>
  <c r="M83" i="34"/>
  <c r="I91" i="34"/>
  <c r="C104" i="34"/>
  <c r="C110" i="34"/>
  <c r="C119" i="34"/>
  <c r="G120" i="34"/>
  <c r="C127" i="34"/>
  <c r="C128" i="34"/>
  <c r="O126" i="34"/>
  <c r="C135" i="34"/>
  <c r="C136" i="34"/>
  <c r="O134" i="34"/>
  <c r="C144" i="34"/>
  <c r="C159" i="34"/>
  <c r="H161" i="34"/>
  <c r="H160" i="34" s="1"/>
  <c r="M160" i="34"/>
  <c r="C168" i="34"/>
  <c r="G174" i="34"/>
  <c r="C177" i="34"/>
  <c r="C189" i="34"/>
  <c r="C203" i="34"/>
  <c r="D187" i="34"/>
  <c r="D182" i="34" s="1"/>
  <c r="K212" i="34"/>
  <c r="C225" i="34"/>
  <c r="C231" i="34"/>
  <c r="O240" i="34"/>
  <c r="I245" i="34"/>
  <c r="J252" i="34"/>
  <c r="N252" i="34"/>
  <c r="I276" i="34"/>
  <c r="C283" i="34"/>
  <c r="C220" i="34"/>
  <c r="C249" i="34"/>
  <c r="D252" i="34"/>
  <c r="C255" i="34"/>
  <c r="D274" i="34"/>
  <c r="J275" i="34"/>
  <c r="J274" i="34" s="1"/>
  <c r="C62" i="34"/>
  <c r="C74" i="34"/>
  <c r="G76" i="34"/>
  <c r="C82" i="34"/>
  <c r="K83" i="34"/>
  <c r="C87" i="34"/>
  <c r="C98" i="34"/>
  <c r="I99" i="34"/>
  <c r="C107" i="34"/>
  <c r="O108" i="34"/>
  <c r="N120" i="34"/>
  <c r="I126" i="34"/>
  <c r="M120" i="34"/>
  <c r="I134" i="34"/>
  <c r="C143" i="34"/>
  <c r="C149" i="34"/>
  <c r="C158" i="34"/>
  <c r="D161" i="34"/>
  <c r="D160" i="34" s="1"/>
  <c r="C164" i="34"/>
  <c r="L166" i="34"/>
  <c r="H174" i="34"/>
  <c r="G182" i="34"/>
  <c r="C194" i="34"/>
  <c r="C200" i="34"/>
  <c r="C201" i="34"/>
  <c r="G212" i="34"/>
  <c r="L227" i="34"/>
  <c r="K240" i="34"/>
  <c r="C259" i="34"/>
  <c r="I269" i="34"/>
  <c r="C278" i="34"/>
  <c r="L276" i="34"/>
  <c r="C276" i="34" s="1"/>
  <c r="O275" i="34"/>
  <c r="O274" i="34" s="1"/>
  <c r="L171" i="34"/>
  <c r="C171" i="34" s="1"/>
  <c r="C172" i="34"/>
  <c r="C284" i="34"/>
  <c r="C22" i="34"/>
  <c r="F58" i="34"/>
  <c r="C72" i="34"/>
  <c r="F69" i="34"/>
  <c r="F76" i="34"/>
  <c r="C88" i="34"/>
  <c r="F85" i="34"/>
  <c r="L99" i="34"/>
  <c r="C102" i="34"/>
  <c r="F114" i="34"/>
  <c r="J120" i="34"/>
  <c r="F126" i="34"/>
  <c r="C156" i="34"/>
  <c r="I153" i="34"/>
  <c r="I152" i="34" s="1"/>
  <c r="C23" i="34"/>
  <c r="L36" i="34"/>
  <c r="C36" i="34" s="1"/>
  <c r="C56" i="34"/>
  <c r="F55" i="34"/>
  <c r="L58" i="34"/>
  <c r="L54" i="34" s="1"/>
  <c r="O91" i="34"/>
  <c r="L91" i="34"/>
  <c r="C94" i="34"/>
  <c r="C100" i="34"/>
  <c r="F99" i="34"/>
  <c r="L108" i="34"/>
  <c r="C111" i="34"/>
  <c r="L114" i="34"/>
  <c r="C123" i="34"/>
  <c r="C124" i="34"/>
  <c r="F121" i="34"/>
  <c r="O131" i="34"/>
  <c r="F134" i="34"/>
  <c r="L153" i="34"/>
  <c r="L152" i="34" s="1"/>
  <c r="C155" i="34"/>
  <c r="L253" i="34"/>
  <c r="L252" i="34" s="1"/>
  <c r="C262" i="34"/>
  <c r="K275" i="34"/>
  <c r="K274" i="34" s="1"/>
  <c r="C80" i="34"/>
  <c r="C122" i="34"/>
  <c r="L121" i="34"/>
  <c r="F152" i="34"/>
  <c r="C242" i="34"/>
  <c r="L241" i="34"/>
  <c r="L240" i="34" s="1"/>
  <c r="G275" i="34"/>
  <c r="G274" i="34" s="1"/>
  <c r="G20" i="34"/>
  <c r="C24" i="34"/>
  <c r="F20" i="34"/>
  <c r="C32" i="34"/>
  <c r="L31" i="34"/>
  <c r="C68" i="34"/>
  <c r="F67" i="34"/>
  <c r="C70" i="34"/>
  <c r="L69" i="34"/>
  <c r="L67" i="34" s="1"/>
  <c r="C78" i="34"/>
  <c r="L77" i="34"/>
  <c r="C84" i="34"/>
  <c r="L85" i="34"/>
  <c r="C86" i="34"/>
  <c r="C92" i="34"/>
  <c r="F91" i="34"/>
  <c r="C103" i="34"/>
  <c r="C132" i="34"/>
  <c r="F131" i="34"/>
  <c r="C139" i="34"/>
  <c r="L162" i="34"/>
  <c r="C260" i="34"/>
  <c r="F257" i="34"/>
  <c r="C257" i="34" s="1"/>
  <c r="C186" i="34"/>
  <c r="F183" i="34"/>
  <c r="C256" i="34"/>
  <c r="C165" i="34"/>
  <c r="C173" i="34"/>
  <c r="N174" i="34"/>
  <c r="I179" i="34"/>
  <c r="C180" i="34"/>
  <c r="I183" i="34"/>
  <c r="C184" i="34"/>
  <c r="C209" i="34"/>
  <c r="D211" i="34"/>
  <c r="D181" i="34" s="1"/>
  <c r="N212" i="34"/>
  <c r="N211" i="34" s="1"/>
  <c r="C214" i="34"/>
  <c r="C217" i="34"/>
  <c r="O216" i="34"/>
  <c r="F219" i="34"/>
  <c r="C222" i="34"/>
  <c r="O233" i="34"/>
  <c r="O232" i="34" s="1"/>
  <c r="C271" i="34"/>
  <c r="G240" i="34"/>
  <c r="C267" i="34"/>
  <c r="F266" i="34"/>
  <c r="C145" i="34"/>
  <c r="F147" i="34"/>
  <c r="C157" i="34"/>
  <c r="G161" i="34"/>
  <c r="G160" i="34" s="1"/>
  <c r="K161" i="34"/>
  <c r="K160" i="34" s="1"/>
  <c r="I166" i="34"/>
  <c r="I161" i="34" s="1"/>
  <c r="I160" i="34" s="1"/>
  <c r="F166" i="34"/>
  <c r="F174" i="34"/>
  <c r="O188" i="34"/>
  <c r="O187" i="34" s="1"/>
  <c r="L188" i="34"/>
  <c r="C191" i="34"/>
  <c r="C208" i="34"/>
  <c r="J212" i="34"/>
  <c r="C235" i="34"/>
  <c r="C236" i="34"/>
  <c r="F233" i="34"/>
  <c r="I199" i="34"/>
  <c r="C215" i="34"/>
  <c r="C223" i="34"/>
  <c r="C224" i="34"/>
  <c r="F227" i="34"/>
  <c r="C228" i="34"/>
  <c r="O227" i="34"/>
  <c r="C239" i="34"/>
  <c r="C244" i="34"/>
  <c r="F241" i="34"/>
  <c r="C247" i="34"/>
  <c r="C248" i="34"/>
  <c r="F245" i="34"/>
  <c r="C251" i="34"/>
  <c r="C264" i="34"/>
  <c r="C279" i="34"/>
  <c r="C280" i="34"/>
  <c r="C185" i="34"/>
  <c r="C192" i="34"/>
  <c r="C193" i="34"/>
  <c r="L199" i="34"/>
  <c r="C204" i="34"/>
  <c r="C205" i="34"/>
  <c r="C243" i="34"/>
  <c r="I241" i="34"/>
  <c r="C268" i="34"/>
  <c r="O182" i="34" l="1"/>
  <c r="C126" i="34"/>
  <c r="O20" i="34"/>
  <c r="C269" i="34"/>
  <c r="K211" i="34"/>
  <c r="K181" i="34" s="1"/>
  <c r="D75" i="34"/>
  <c r="F187" i="34"/>
  <c r="O120" i="34"/>
  <c r="J211" i="34"/>
  <c r="E211" i="34"/>
  <c r="E181" i="34" s="1"/>
  <c r="M181" i="34"/>
  <c r="D52" i="34"/>
  <c r="D51" i="34" s="1"/>
  <c r="I187" i="34"/>
  <c r="C219" i="34"/>
  <c r="N181" i="34"/>
  <c r="N75" i="34"/>
  <c r="N52" i="34" s="1"/>
  <c r="G211" i="34"/>
  <c r="G181" i="34" s="1"/>
  <c r="I120" i="34"/>
  <c r="J75" i="34"/>
  <c r="J272" i="34" s="1"/>
  <c r="I240" i="34"/>
  <c r="I211" i="34" s="1"/>
  <c r="C245" i="34"/>
  <c r="C227" i="34"/>
  <c r="E75" i="34"/>
  <c r="E272" i="34" s="1"/>
  <c r="C67" i="34"/>
  <c r="C99" i="34"/>
  <c r="O83" i="34"/>
  <c r="O75" i="34" s="1"/>
  <c r="J52" i="34"/>
  <c r="C175" i="34"/>
  <c r="C108" i="34"/>
  <c r="L212" i="34"/>
  <c r="L211" i="34" s="1"/>
  <c r="C147" i="34"/>
  <c r="O212" i="34"/>
  <c r="O211" i="34" s="1"/>
  <c r="L120" i="34"/>
  <c r="G75" i="34"/>
  <c r="G52" i="34" s="1"/>
  <c r="G51" i="34" s="1"/>
  <c r="H181" i="34"/>
  <c r="L274" i="34"/>
  <c r="F83" i="34"/>
  <c r="N272" i="34"/>
  <c r="C199" i="34"/>
  <c r="C131" i="34"/>
  <c r="C114" i="34"/>
  <c r="I83" i="34"/>
  <c r="I75" i="34" s="1"/>
  <c r="I275" i="34"/>
  <c r="I274" i="34" s="1"/>
  <c r="H75" i="34"/>
  <c r="H52" i="34" s="1"/>
  <c r="C188" i="34"/>
  <c r="I20" i="34"/>
  <c r="C152" i="34"/>
  <c r="C134" i="34"/>
  <c r="C58" i="34"/>
  <c r="M75" i="34"/>
  <c r="K75" i="34"/>
  <c r="K272" i="34" s="1"/>
  <c r="F265" i="34"/>
  <c r="C266" i="34"/>
  <c r="F182" i="34"/>
  <c r="C183" i="34"/>
  <c r="L161" i="34"/>
  <c r="L160" i="34" s="1"/>
  <c r="C162" i="34"/>
  <c r="N51" i="34"/>
  <c r="C179" i="34"/>
  <c r="I178" i="34"/>
  <c r="L83" i="34"/>
  <c r="C31" i="34"/>
  <c r="L26" i="34"/>
  <c r="C153" i="34"/>
  <c r="F212" i="34"/>
  <c r="C216" i="34"/>
  <c r="F253" i="34"/>
  <c r="D272" i="34"/>
  <c r="C91" i="34"/>
  <c r="O53" i="34"/>
  <c r="L76" i="34"/>
  <c r="C77" i="34"/>
  <c r="C166" i="34"/>
  <c r="F161" i="34"/>
  <c r="F240" i="34"/>
  <c r="C241" i="34"/>
  <c r="J181" i="34"/>
  <c r="F232" i="34"/>
  <c r="C232" i="34" s="1"/>
  <c r="C233" i="34"/>
  <c r="L187" i="34"/>
  <c r="L182" i="34" s="1"/>
  <c r="I182" i="34"/>
  <c r="L53" i="34"/>
  <c r="F120" i="34"/>
  <c r="C120" i="34" s="1"/>
  <c r="C121" i="34"/>
  <c r="C55" i="34"/>
  <c r="F54" i="34"/>
  <c r="C85" i="34"/>
  <c r="C69" i="34"/>
  <c r="K52" i="34" l="1"/>
  <c r="K51" i="34" s="1"/>
  <c r="C240" i="34"/>
  <c r="I181" i="34"/>
  <c r="C274" i="34"/>
  <c r="G272" i="34"/>
  <c r="O52" i="34"/>
  <c r="O272" i="34"/>
  <c r="E52" i="34"/>
  <c r="E51" i="34" s="1"/>
  <c r="L181" i="34"/>
  <c r="H272" i="34"/>
  <c r="J51" i="34"/>
  <c r="J50" i="34" s="1"/>
  <c r="H51" i="34"/>
  <c r="H50" i="34" s="1"/>
  <c r="M52" i="34"/>
  <c r="M51" i="34" s="1"/>
  <c r="M273" i="34" s="1"/>
  <c r="M272" i="34"/>
  <c r="O181" i="34"/>
  <c r="O51" i="34" s="1"/>
  <c r="O50" i="34" s="1"/>
  <c r="C83" i="34"/>
  <c r="C275" i="34"/>
  <c r="D273" i="34"/>
  <c r="D50" i="34"/>
  <c r="C212" i="34"/>
  <c r="F211" i="34"/>
  <c r="C211" i="34" s="1"/>
  <c r="N50" i="34"/>
  <c r="N273" i="34"/>
  <c r="C182" i="34"/>
  <c r="G273" i="34"/>
  <c r="G50" i="34"/>
  <c r="F252" i="34"/>
  <c r="C252" i="34" s="1"/>
  <c r="C253" i="34"/>
  <c r="F75" i="34"/>
  <c r="C187" i="34"/>
  <c r="F53" i="34"/>
  <c r="C54" i="34"/>
  <c r="L75" i="34"/>
  <c r="L272" i="34" s="1"/>
  <c r="C76" i="34"/>
  <c r="C26" i="34"/>
  <c r="L20" i="34"/>
  <c r="C20" i="34" s="1"/>
  <c r="I174" i="34"/>
  <c r="C178" i="34"/>
  <c r="C265" i="34"/>
  <c r="C161" i="34"/>
  <c r="F160" i="34"/>
  <c r="C160" i="34" s="1"/>
  <c r="K50" i="34"/>
  <c r="K273" i="34"/>
  <c r="H273" i="34" l="1"/>
  <c r="J273" i="34"/>
  <c r="L52" i="34"/>
  <c r="L51" i="34" s="1"/>
  <c r="L50" i="34" s="1"/>
  <c r="E50" i="34"/>
  <c r="E273" i="34"/>
  <c r="O273" i="34"/>
  <c r="M50" i="34"/>
  <c r="I52" i="34"/>
  <c r="I51" i="34" s="1"/>
  <c r="C174" i="34"/>
  <c r="C75" i="34"/>
  <c r="F272" i="34"/>
  <c r="I272" i="34"/>
  <c r="F52" i="34"/>
  <c r="C53" i="34"/>
  <c r="F181" i="34"/>
  <c r="C181" i="34" s="1"/>
  <c r="L273" i="34" l="1"/>
  <c r="C272" i="34"/>
  <c r="C52" i="34"/>
  <c r="F51" i="34"/>
  <c r="I273" i="34"/>
  <c r="I50" i="34"/>
  <c r="F273" i="34" l="1"/>
  <c r="C273" i="34" s="1"/>
  <c r="C51" i="34"/>
  <c r="F50" i="34"/>
  <c r="C50" i="34" s="1"/>
  <c r="O284" i="33" l="1"/>
  <c r="L284" i="33"/>
  <c r="I284" i="33"/>
  <c r="F284" i="33"/>
  <c r="O283" i="33"/>
  <c r="L283" i="33"/>
  <c r="I283" i="33"/>
  <c r="F283" i="33"/>
  <c r="O282" i="33"/>
  <c r="L282" i="33"/>
  <c r="I282" i="33"/>
  <c r="F282" i="33"/>
  <c r="O281" i="33"/>
  <c r="L281" i="33"/>
  <c r="I281" i="33"/>
  <c r="F281" i="33"/>
  <c r="O280" i="33"/>
  <c r="L280" i="33"/>
  <c r="I280" i="33"/>
  <c r="F280" i="33"/>
  <c r="O279" i="33"/>
  <c r="L279" i="33"/>
  <c r="I279" i="33"/>
  <c r="F279" i="33"/>
  <c r="O278" i="33"/>
  <c r="L278" i="33"/>
  <c r="I278" i="33"/>
  <c r="F278" i="33"/>
  <c r="O277" i="33"/>
  <c r="L277" i="33"/>
  <c r="L276" i="33" s="1"/>
  <c r="I277" i="33"/>
  <c r="I276" i="33" s="1"/>
  <c r="F277" i="33"/>
  <c r="N276" i="33"/>
  <c r="M276" i="33"/>
  <c r="K276" i="33"/>
  <c r="J276" i="33"/>
  <c r="H276" i="33"/>
  <c r="G276" i="33"/>
  <c r="E276" i="33"/>
  <c r="D276" i="33"/>
  <c r="O271" i="33"/>
  <c r="L271" i="33"/>
  <c r="I271" i="33"/>
  <c r="F271" i="33"/>
  <c r="O270" i="33"/>
  <c r="L270" i="33"/>
  <c r="L269" i="33" s="1"/>
  <c r="I270" i="33"/>
  <c r="F270" i="33"/>
  <c r="F269" i="33" s="1"/>
  <c r="N269" i="33"/>
  <c r="M269" i="33"/>
  <c r="K269" i="33"/>
  <c r="J269" i="33"/>
  <c r="H269" i="33"/>
  <c r="G269" i="33"/>
  <c r="E269" i="33"/>
  <c r="D269" i="33"/>
  <c r="O268" i="33"/>
  <c r="L268" i="33"/>
  <c r="L267" i="33" s="1"/>
  <c r="L266" i="33" s="1"/>
  <c r="L265" i="33" s="1"/>
  <c r="I268" i="33"/>
  <c r="I267" i="33" s="1"/>
  <c r="I266" i="33" s="1"/>
  <c r="I265" i="33" s="1"/>
  <c r="F268" i="33"/>
  <c r="O267" i="33"/>
  <c r="O266" i="33" s="1"/>
  <c r="O265" i="33" s="1"/>
  <c r="N267" i="33"/>
  <c r="M267" i="33"/>
  <c r="M266" i="33" s="1"/>
  <c r="M265" i="33" s="1"/>
  <c r="K267" i="33"/>
  <c r="K266" i="33" s="1"/>
  <c r="K265" i="33" s="1"/>
  <c r="J267" i="33"/>
  <c r="J266" i="33" s="1"/>
  <c r="J265" i="33" s="1"/>
  <c r="H267" i="33"/>
  <c r="H266" i="33" s="1"/>
  <c r="H265" i="33" s="1"/>
  <c r="G267" i="33"/>
  <c r="G266" i="33" s="1"/>
  <c r="G265" i="33" s="1"/>
  <c r="E267" i="33"/>
  <c r="E266" i="33" s="1"/>
  <c r="E265" i="33" s="1"/>
  <c r="D267" i="33"/>
  <c r="D266" i="33" s="1"/>
  <c r="D265" i="33" s="1"/>
  <c r="N266" i="33"/>
  <c r="N265" i="33" s="1"/>
  <c r="O264" i="33"/>
  <c r="O263" i="33" s="1"/>
  <c r="L264" i="33"/>
  <c r="L263" i="33" s="1"/>
  <c r="I264" i="33"/>
  <c r="I263" i="33" s="1"/>
  <c r="F264" i="33"/>
  <c r="N263" i="33"/>
  <c r="M263" i="33"/>
  <c r="K263" i="33"/>
  <c r="J263" i="33"/>
  <c r="H263" i="33"/>
  <c r="G263" i="33"/>
  <c r="E263" i="33"/>
  <c r="D263" i="33"/>
  <c r="O262" i="33"/>
  <c r="L262" i="33"/>
  <c r="I262" i="33"/>
  <c r="F262" i="33"/>
  <c r="O261" i="33"/>
  <c r="L261" i="33"/>
  <c r="I261" i="33"/>
  <c r="F261" i="33"/>
  <c r="O260" i="33"/>
  <c r="L260" i="33"/>
  <c r="I260" i="33"/>
  <c r="F260" i="33"/>
  <c r="O259" i="33"/>
  <c r="L259" i="33"/>
  <c r="I259" i="33"/>
  <c r="F259" i="33"/>
  <c r="O258" i="33"/>
  <c r="O257" i="33" s="1"/>
  <c r="L258" i="33"/>
  <c r="L257" i="33" s="1"/>
  <c r="I258" i="33"/>
  <c r="F258" i="33"/>
  <c r="F257" i="33" s="1"/>
  <c r="N257" i="33"/>
  <c r="M257" i="33"/>
  <c r="K257" i="33"/>
  <c r="K253" i="33" s="1"/>
  <c r="J257" i="33"/>
  <c r="J253" i="33" s="1"/>
  <c r="J252" i="33" s="1"/>
  <c r="H257" i="33"/>
  <c r="H253" i="33" s="1"/>
  <c r="H252" i="33" s="1"/>
  <c r="G257" i="33"/>
  <c r="G253" i="33" s="1"/>
  <c r="E257" i="33"/>
  <c r="E253" i="33" s="1"/>
  <c r="E252" i="33" s="1"/>
  <c r="D257" i="33"/>
  <c r="D253" i="33" s="1"/>
  <c r="D252" i="33" s="1"/>
  <c r="O256" i="33"/>
  <c r="L256" i="33"/>
  <c r="I256" i="33"/>
  <c r="F256" i="33"/>
  <c r="O255" i="33"/>
  <c r="L255" i="33"/>
  <c r="I255" i="33"/>
  <c r="F255" i="33"/>
  <c r="O254" i="33"/>
  <c r="L254" i="33"/>
  <c r="I254" i="33"/>
  <c r="F254" i="33"/>
  <c r="N253" i="33"/>
  <c r="N252" i="33" s="1"/>
  <c r="M253" i="33"/>
  <c r="O251" i="33"/>
  <c r="O250" i="33" s="1"/>
  <c r="L251" i="33"/>
  <c r="I251" i="33"/>
  <c r="F251" i="33"/>
  <c r="N250" i="33"/>
  <c r="M250" i="33"/>
  <c r="L250" i="33"/>
  <c r="K250" i="33"/>
  <c r="J250" i="33"/>
  <c r="H250" i="33"/>
  <c r="G250" i="33"/>
  <c r="F250" i="33"/>
  <c r="E250" i="33"/>
  <c r="D250" i="33"/>
  <c r="O249" i="33"/>
  <c r="L249" i="33"/>
  <c r="I249" i="33"/>
  <c r="F249" i="33"/>
  <c r="O248" i="33"/>
  <c r="L248" i="33"/>
  <c r="I248" i="33"/>
  <c r="F248" i="33"/>
  <c r="O247" i="33"/>
  <c r="L247" i="33"/>
  <c r="I247" i="33"/>
  <c r="F247" i="33"/>
  <c r="O246" i="33"/>
  <c r="L246" i="33"/>
  <c r="L245" i="33" s="1"/>
  <c r="I246" i="33"/>
  <c r="F246" i="33"/>
  <c r="F245" i="33" s="1"/>
  <c r="N245" i="33"/>
  <c r="M245" i="33"/>
  <c r="K245" i="33"/>
  <c r="J245" i="33"/>
  <c r="H245" i="33"/>
  <c r="G245" i="33"/>
  <c r="E245" i="33"/>
  <c r="D245" i="33"/>
  <c r="O244" i="33"/>
  <c r="L244" i="33"/>
  <c r="I244" i="33"/>
  <c r="F244" i="33"/>
  <c r="O243" i="33"/>
  <c r="L243" i="33"/>
  <c r="I243" i="33"/>
  <c r="F243" i="33"/>
  <c r="O242" i="33"/>
  <c r="O241" i="33" s="1"/>
  <c r="L242" i="33"/>
  <c r="L241" i="33" s="1"/>
  <c r="L240" i="33" s="1"/>
  <c r="I242" i="33"/>
  <c r="F242" i="33"/>
  <c r="F241" i="33" s="1"/>
  <c r="N241" i="33"/>
  <c r="M241" i="33"/>
  <c r="K241" i="33"/>
  <c r="J241" i="33"/>
  <c r="J240" i="33" s="1"/>
  <c r="H241" i="33"/>
  <c r="G241" i="33"/>
  <c r="E241" i="33"/>
  <c r="D241" i="33"/>
  <c r="D240" i="33" s="1"/>
  <c r="O239" i="33"/>
  <c r="L239" i="33"/>
  <c r="I239" i="33"/>
  <c r="F239" i="33"/>
  <c r="O238" i="33"/>
  <c r="L238" i="33"/>
  <c r="I238" i="33"/>
  <c r="F238" i="33"/>
  <c r="O237" i="33"/>
  <c r="L237" i="33"/>
  <c r="I237" i="33"/>
  <c r="F237" i="33"/>
  <c r="O236" i="33"/>
  <c r="L236" i="33"/>
  <c r="I236" i="33"/>
  <c r="F236" i="33"/>
  <c r="O235" i="33"/>
  <c r="L235" i="33"/>
  <c r="I235" i="33"/>
  <c r="F235" i="33"/>
  <c r="O234" i="33"/>
  <c r="L234" i="33"/>
  <c r="I234" i="33"/>
  <c r="F234" i="33"/>
  <c r="N233" i="33"/>
  <c r="M233" i="33"/>
  <c r="M232" i="33" s="1"/>
  <c r="K233" i="33"/>
  <c r="K232" i="33" s="1"/>
  <c r="J233" i="33"/>
  <c r="J232" i="33" s="1"/>
  <c r="H233" i="33"/>
  <c r="H232" i="33" s="1"/>
  <c r="G233" i="33"/>
  <c r="G232" i="33" s="1"/>
  <c r="E233" i="33"/>
  <c r="E232" i="33" s="1"/>
  <c r="D233" i="33"/>
  <c r="D232" i="33" s="1"/>
  <c r="N232" i="33"/>
  <c r="O231" i="33"/>
  <c r="L231" i="33"/>
  <c r="I231" i="33"/>
  <c r="F231" i="33"/>
  <c r="O230" i="33"/>
  <c r="L230" i="33"/>
  <c r="I230" i="33"/>
  <c r="F230" i="33"/>
  <c r="O229" i="33"/>
  <c r="L229" i="33"/>
  <c r="I229" i="33"/>
  <c r="F229" i="33"/>
  <c r="O228" i="33"/>
  <c r="L228" i="33"/>
  <c r="L227" i="33" s="1"/>
  <c r="I228" i="33"/>
  <c r="F228" i="33"/>
  <c r="N227" i="33"/>
  <c r="M227" i="33"/>
  <c r="K227" i="33"/>
  <c r="J227" i="33"/>
  <c r="H227" i="33"/>
  <c r="G227" i="33"/>
  <c r="E227" i="33"/>
  <c r="D227" i="33"/>
  <c r="O226" i="33"/>
  <c r="L226" i="33"/>
  <c r="I226" i="33"/>
  <c r="F226" i="33"/>
  <c r="O225" i="33"/>
  <c r="L225" i="33"/>
  <c r="I225" i="33"/>
  <c r="F225" i="33"/>
  <c r="O224" i="33"/>
  <c r="L224" i="33"/>
  <c r="I224" i="33"/>
  <c r="F224" i="33"/>
  <c r="O223" i="33"/>
  <c r="L223" i="33"/>
  <c r="I223" i="33"/>
  <c r="F223" i="33"/>
  <c r="O222" i="33"/>
  <c r="L222" i="33"/>
  <c r="I222" i="33"/>
  <c r="F222" i="33"/>
  <c r="O221" i="33"/>
  <c r="L221" i="33"/>
  <c r="I221" i="33"/>
  <c r="F221" i="33"/>
  <c r="O220" i="33"/>
  <c r="L220" i="33"/>
  <c r="I220" i="33"/>
  <c r="F220" i="33"/>
  <c r="N219" i="33"/>
  <c r="M219" i="33"/>
  <c r="K219" i="33"/>
  <c r="J219" i="33"/>
  <c r="H219" i="33"/>
  <c r="G219" i="33"/>
  <c r="E219" i="33"/>
  <c r="D219" i="33"/>
  <c r="O218" i="33"/>
  <c r="L218" i="33"/>
  <c r="I218" i="33"/>
  <c r="F218" i="33"/>
  <c r="O217" i="33"/>
  <c r="O216" i="33" s="1"/>
  <c r="L217" i="33"/>
  <c r="I217" i="33"/>
  <c r="F217" i="33"/>
  <c r="F216" i="33" s="1"/>
  <c r="N216" i="33"/>
  <c r="M216" i="33"/>
  <c r="K216" i="33"/>
  <c r="J216" i="33"/>
  <c r="H216" i="33"/>
  <c r="G216" i="33"/>
  <c r="E216" i="33"/>
  <c r="D216" i="33"/>
  <c r="O215" i="33"/>
  <c r="L215" i="33"/>
  <c r="L214" i="33" s="1"/>
  <c r="I215" i="33"/>
  <c r="I214" i="33" s="1"/>
  <c r="F215" i="33"/>
  <c r="F214" i="33" s="1"/>
  <c r="O214" i="33"/>
  <c r="N214" i="33"/>
  <c r="M214" i="33"/>
  <c r="K214" i="33"/>
  <c r="J214" i="33"/>
  <c r="H214" i="33"/>
  <c r="G214" i="33"/>
  <c r="E214" i="33"/>
  <c r="D214" i="33"/>
  <c r="O213" i="33"/>
  <c r="L213" i="33"/>
  <c r="I213" i="33"/>
  <c r="F213" i="33"/>
  <c r="O210" i="33"/>
  <c r="L210" i="33"/>
  <c r="I210" i="33"/>
  <c r="F210" i="33"/>
  <c r="O209" i="33"/>
  <c r="O208" i="33" s="1"/>
  <c r="L209" i="33"/>
  <c r="L208" i="33" s="1"/>
  <c r="I209" i="33"/>
  <c r="F209" i="33"/>
  <c r="F208" i="33" s="1"/>
  <c r="N208" i="33"/>
  <c r="M208" i="33"/>
  <c r="K208" i="33"/>
  <c r="J208" i="33"/>
  <c r="I208" i="33"/>
  <c r="H208" i="33"/>
  <c r="G208" i="33"/>
  <c r="E208" i="33"/>
  <c r="D208" i="33"/>
  <c r="O207" i="33"/>
  <c r="L207" i="33"/>
  <c r="I207" i="33"/>
  <c r="E207" i="33"/>
  <c r="F207" i="33" s="1"/>
  <c r="O206" i="33"/>
  <c r="L206" i="33"/>
  <c r="I206" i="33"/>
  <c r="F206" i="33"/>
  <c r="O205" i="33"/>
  <c r="L205" i="33"/>
  <c r="I205" i="33"/>
  <c r="F205" i="33"/>
  <c r="O204" i="33"/>
  <c r="L204" i="33"/>
  <c r="I204" i="33"/>
  <c r="F204" i="33"/>
  <c r="O203" i="33"/>
  <c r="L203" i="33"/>
  <c r="I203" i="33"/>
  <c r="F203" i="33"/>
  <c r="O202" i="33"/>
  <c r="L202" i="33"/>
  <c r="I202" i="33"/>
  <c r="F202" i="33"/>
  <c r="O201" i="33"/>
  <c r="L201" i="33"/>
  <c r="I201" i="33"/>
  <c r="F201" i="33"/>
  <c r="O200" i="33"/>
  <c r="L200" i="33"/>
  <c r="I200" i="33"/>
  <c r="F200" i="33"/>
  <c r="N199" i="33"/>
  <c r="M199" i="33"/>
  <c r="K199" i="33"/>
  <c r="J199" i="33"/>
  <c r="H199" i="33"/>
  <c r="G199" i="33"/>
  <c r="E199" i="33"/>
  <c r="D199" i="33"/>
  <c r="O198" i="33"/>
  <c r="L198" i="33"/>
  <c r="I198" i="33"/>
  <c r="F198" i="33"/>
  <c r="O197" i="33"/>
  <c r="L197" i="33"/>
  <c r="I197" i="33"/>
  <c r="F197" i="33"/>
  <c r="O196" i="33"/>
  <c r="L196" i="33"/>
  <c r="I196" i="33"/>
  <c r="F196" i="33"/>
  <c r="O195" i="33"/>
  <c r="L195" i="33"/>
  <c r="I195" i="33"/>
  <c r="F195" i="33"/>
  <c r="O194" i="33"/>
  <c r="L194" i="33"/>
  <c r="I194" i="33"/>
  <c r="F194" i="33"/>
  <c r="O193" i="33"/>
  <c r="L193" i="33"/>
  <c r="I193" i="33"/>
  <c r="F193" i="33"/>
  <c r="O192" i="33"/>
  <c r="L192" i="33"/>
  <c r="I192" i="33"/>
  <c r="F192" i="33"/>
  <c r="O191" i="33"/>
  <c r="L191" i="33"/>
  <c r="I191" i="33"/>
  <c r="F191" i="33"/>
  <c r="O190" i="33"/>
  <c r="L190" i="33"/>
  <c r="I190" i="33"/>
  <c r="F190" i="33"/>
  <c r="O189" i="33"/>
  <c r="L189" i="33"/>
  <c r="I189" i="33"/>
  <c r="F189" i="33"/>
  <c r="N188" i="33"/>
  <c r="M188" i="33"/>
  <c r="M187" i="33" s="1"/>
  <c r="K188" i="33"/>
  <c r="J188" i="33"/>
  <c r="H188" i="33"/>
  <c r="G188" i="33"/>
  <c r="G187" i="33" s="1"/>
  <c r="E188" i="33"/>
  <c r="D188" i="33"/>
  <c r="O186" i="33"/>
  <c r="L186" i="33"/>
  <c r="I186" i="33"/>
  <c r="F186" i="33"/>
  <c r="O185" i="33"/>
  <c r="L185" i="33"/>
  <c r="I185" i="33"/>
  <c r="F185" i="33"/>
  <c r="O184" i="33"/>
  <c r="L184" i="33"/>
  <c r="L183" i="33" s="1"/>
  <c r="I184" i="33"/>
  <c r="F184" i="33"/>
  <c r="F183" i="33" s="1"/>
  <c r="N183" i="33"/>
  <c r="M183" i="33"/>
  <c r="K183" i="33"/>
  <c r="J183" i="33"/>
  <c r="H183" i="33"/>
  <c r="G183" i="33"/>
  <c r="E183" i="33"/>
  <c r="D183" i="33"/>
  <c r="O180" i="33"/>
  <c r="O179" i="33" s="1"/>
  <c r="O178" i="33" s="1"/>
  <c r="L180" i="33"/>
  <c r="L179" i="33" s="1"/>
  <c r="L178" i="33" s="1"/>
  <c r="I180" i="33"/>
  <c r="I179" i="33" s="1"/>
  <c r="I178" i="33" s="1"/>
  <c r="F180" i="33"/>
  <c r="N179" i="33"/>
  <c r="N178" i="33" s="1"/>
  <c r="M179" i="33"/>
  <c r="M178" i="33" s="1"/>
  <c r="K179" i="33"/>
  <c r="K178" i="33" s="1"/>
  <c r="J179" i="33"/>
  <c r="J178" i="33" s="1"/>
  <c r="H179" i="33"/>
  <c r="H178" i="33" s="1"/>
  <c r="G179" i="33"/>
  <c r="F179" i="33"/>
  <c r="E179" i="33"/>
  <c r="E178" i="33" s="1"/>
  <c r="D179" i="33"/>
  <c r="D178" i="33" s="1"/>
  <c r="G178" i="33"/>
  <c r="O177" i="33"/>
  <c r="L177" i="33"/>
  <c r="I177" i="33"/>
  <c r="F177" i="33"/>
  <c r="O176" i="33"/>
  <c r="O175" i="33" s="1"/>
  <c r="L176" i="33"/>
  <c r="L175" i="33" s="1"/>
  <c r="I176" i="33"/>
  <c r="I175" i="33" s="1"/>
  <c r="F176" i="33"/>
  <c r="N175" i="33"/>
  <c r="M175" i="33"/>
  <c r="M174" i="33" s="1"/>
  <c r="K175" i="33"/>
  <c r="J175" i="33"/>
  <c r="H175" i="33"/>
  <c r="H174" i="33" s="1"/>
  <c r="G175" i="33"/>
  <c r="F175" i="33"/>
  <c r="E175" i="33"/>
  <c r="D175" i="33"/>
  <c r="D174" i="33" s="1"/>
  <c r="O173" i="33"/>
  <c r="L173" i="33"/>
  <c r="I173" i="33"/>
  <c r="F173" i="33"/>
  <c r="O172" i="33"/>
  <c r="O171" i="33" s="1"/>
  <c r="L172" i="33"/>
  <c r="L171" i="33" s="1"/>
  <c r="I172" i="33"/>
  <c r="I171" i="33" s="1"/>
  <c r="F172" i="33"/>
  <c r="F171" i="33" s="1"/>
  <c r="N171" i="33"/>
  <c r="M171" i="33"/>
  <c r="K171" i="33"/>
  <c r="J171" i="33"/>
  <c r="H171" i="33"/>
  <c r="G171" i="33"/>
  <c r="E171" i="33"/>
  <c r="D171" i="33"/>
  <c r="O170" i="33"/>
  <c r="L170" i="33"/>
  <c r="I170" i="33"/>
  <c r="F170" i="33"/>
  <c r="O169" i="33"/>
  <c r="L169" i="33"/>
  <c r="I169" i="33"/>
  <c r="F169" i="33"/>
  <c r="O168" i="33"/>
  <c r="L168" i="33"/>
  <c r="I168" i="33"/>
  <c r="F168" i="33"/>
  <c r="O167" i="33"/>
  <c r="L167" i="33"/>
  <c r="L166" i="33" s="1"/>
  <c r="I167" i="33"/>
  <c r="I166" i="33" s="1"/>
  <c r="F167" i="33"/>
  <c r="O166" i="33"/>
  <c r="N166" i="33"/>
  <c r="M166" i="33"/>
  <c r="K166" i="33"/>
  <c r="J166" i="33"/>
  <c r="H166" i="33"/>
  <c r="G166" i="33"/>
  <c r="E166" i="33"/>
  <c r="D166" i="33"/>
  <c r="O165" i="33"/>
  <c r="L165" i="33"/>
  <c r="I165" i="33"/>
  <c r="F165" i="33"/>
  <c r="O164" i="33"/>
  <c r="L164" i="33"/>
  <c r="I164" i="33"/>
  <c r="F164" i="33"/>
  <c r="O163" i="33"/>
  <c r="O162" i="33" s="1"/>
  <c r="L163" i="33"/>
  <c r="L162" i="33" s="1"/>
  <c r="I163" i="33"/>
  <c r="I162" i="33" s="1"/>
  <c r="F163" i="33"/>
  <c r="N162" i="33"/>
  <c r="N161" i="33" s="1"/>
  <c r="M162" i="33"/>
  <c r="K162" i="33"/>
  <c r="K161" i="33" s="1"/>
  <c r="J162" i="33"/>
  <c r="J161" i="33" s="1"/>
  <c r="H162" i="33"/>
  <c r="H161" i="33" s="1"/>
  <c r="G162" i="33"/>
  <c r="E162" i="33"/>
  <c r="E161" i="33" s="1"/>
  <c r="D162" i="33"/>
  <c r="D161" i="33" s="1"/>
  <c r="L161" i="33"/>
  <c r="O159" i="33"/>
  <c r="L159" i="33"/>
  <c r="I159" i="33"/>
  <c r="F159" i="33"/>
  <c r="O158" i="33"/>
  <c r="L158" i="33"/>
  <c r="I158" i="33"/>
  <c r="F158" i="33"/>
  <c r="O157" i="33"/>
  <c r="L157" i="33"/>
  <c r="I157" i="33"/>
  <c r="F157" i="33"/>
  <c r="O156" i="33"/>
  <c r="L156" i="33"/>
  <c r="I156" i="33"/>
  <c r="F156" i="33"/>
  <c r="O155" i="33"/>
  <c r="L155" i="33"/>
  <c r="I155" i="33"/>
  <c r="F155" i="33"/>
  <c r="O154" i="33"/>
  <c r="L154" i="33"/>
  <c r="I154" i="33"/>
  <c r="I153" i="33" s="1"/>
  <c r="I152" i="33" s="1"/>
  <c r="F154" i="33"/>
  <c r="N153" i="33"/>
  <c r="N152" i="33" s="1"/>
  <c r="M153" i="33"/>
  <c r="M152" i="33" s="1"/>
  <c r="K153" i="33"/>
  <c r="K152" i="33" s="1"/>
  <c r="J153" i="33"/>
  <c r="J152" i="33" s="1"/>
  <c r="H153" i="33"/>
  <c r="H152" i="33" s="1"/>
  <c r="G153" i="33"/>
  <c r="G152" i="33" s="1"/>
  <c r="E153" i="33"/>
  <c r="E152" i="33" s="1"/>
  <c r="D153" i="33"/>
  <c r="D152" i="33" s="1"/>
  <c r="O151" i="33"/>
  <c r="L151" i="33"/>
  <c r="I151" i="33"/>
  <c r="F151" i="33"/>
  <c r="O150" i="33"/>
  <c r="L150" i="33"/>
  <c r="I150" i="33"/>
  <c r="F150" i="33"/>
  <c r="O149" i="33"/>
  <c r="L149" i="33"/>
  <c r="I149" i="33"/>
  <c r="F149" i="33"/>
  <c r="O148" i="33"/>
  <c r="O147" i="33" s="1"/>
  <c r="L148" i="33"/>
  <c r="L147" i="33" s="1"/>
  <c r="I148" i="33"/>
  <c r="I147" i="33" s="1"/>
  <c r="F148" i="33"/>
  <c r="N147" i="33"/>
  <c r="M147" i="33"/>
  <c r="K147" i="33"/>
  <c r="J147" i="33"/>
  <c r="H147" i="33"/>
  <c r="G147" i="33"/>
  <c r="F147" i="33"/>
  <c r="E147" i="33"/>
  <c r="D147" i="33"/>
  <c r="O146" i="33"/>
  <c r="L146" i="33"/>
  <c r="I146" i="33"/>
  <c r="F146" i="33"/>
  <c r="O145" i="33"/>
  <c r="L145" i="33"/>
  <c r="I145" i="33"/>
  <c r="F145" i="33"/>
  <c r="O144" i="33"/>
  <c r="L144" i="33"/>
  <c r="I144" i="33"/>
  <c r="F144" i="33"/>
  <c r="O143" i="33"/>
  <c r="L143" i="33"/>
  <c r="I143" i="33"/>
  <c r="F143" i="33"/>
  <c r="O142" i="33"/>
  <c r="L142" i="33"/>
  <c r="I142" i="33"/>
  <c r="F142" i="33"/>
  <c r="O141" i="33"/>
  <c r="L141" i="33"/>
  <c r="I141" i="33"/>
  <c r="F141" i="33"/>
  <c r="O140" i="33"/>
  <c r="L140" i="33"/>
  <c r="I140" i="33"/>
  <c r="F140" i="33"/>
  <c r="O139" i="33"/>
  <c r="L139" i="33"/>
  <c r="L138" i="33" s="1"/>
  <c r="I139" i="33"/>
  <c r="F139" i="33"/>
  <c r="N138" i="33"/>
  <c r="M138" i="33"/>
  <c r="K138" i="33"/>
  <c r="J138" i="33"/>
  <c r="H138" i="33"/>
  <c r="G138" i="33"/>
  <c r="E138" i="33"/>
  <c r="D138" i="33"/>
  <c r="O137" i="33"/>
  <c r="L137" i="33"/>
  <c r="I137" i="33"/>
  <c r="F137" i="33"/>
  <c r="O136" i="33"/>
  <c r="L136" i="33"/>
  <c r="I136" i="33"/>
  <c r="F136" i="33"/>
  <c r="O135" i="33"/>
  <c r="O134" i="33" s="1"/>
  <c r="L135" i="33"/>
  <c r="L134" i="33" s="1"/>
  <c r="I135" i="33"/>
  <c r="I134" i="33" s="1"/>
  <c r="F135" i="33"/>
  <c r="N134" i="33"/>
  <c r="M134" i="33"/>
  <c r="K134" i="33"/>
  <c r="J134" i="33"/>
  <c r="H134" i="33"/>
  <c r="G134" i="33"/>
  <c r="E134" i="33"/>
  <c r="D134" i="33"/>
  <c r="O133" i="33"/>
  <c r="L133" i="33"/>
  <c r="I133" i="33"/>
  <c r="F133" i="33"/>
  <c r="O132" i="33"/>
  <c r="O131" i="33" s="1"/>
  <c r="L132" i="33"/>
  <c r="L131" i="33" s="1"/>
  <c r="I132" i="33"/>
  <c r="I131" i="33" s="1"/>
  <c r="F132" i="33"/>
  <c r="F131" i="33" s="1"/>
  <c r="N131" i="33"/>
  <c r="M131" i="33"/>
  <c r="K131" i="33"/>
  <c r="J131" i="33"/>
  <c r="H131" i="33"/>
  <c r="G131" i="33"/>
  <c r="E131" i="33"/>
  <c r="D131" i="33"/>
  <c r="O130" i="33"/>
  <c r="L130" i="33"/>
  <c r="I130" i="33"/>
  <c r="F130" i="33"/>
  <c r="O129" i="33"/>
  <c r="L129" i="33"/>
  <c r="I129" i="33"/>
  <c r="F129" i="33"/>
  <c r="O128" i="33"/>
  <c r="L128" i="33"/>
  <c r="I128" i="33"/>
  <c r="F128" i="33"/>
  <c r="O127" i="33"/>
  <c r="L127" i="33"/>
  <c r="L126" i="33" s="1"/>
  <c r="I127" i="33"/>
  <c r="I126" i="33" s="1"/>
  <c r="F127" i="33"/>
  <c r="O126" i="33"/>
  <c r="N126" i="33"/>
  <c r="M126" i="33"/>
  <c r="K126" i="33"/>
  <c r="J126" i="33"/>
  <c r="H126" i="33"/>
  <c r="G126" i="33"/>
  <c r="E126" i="33"/>
  <c r="D126" i="33"/>
  <c r="O125" i="33"/>
  <c r="L125" i="33"/>
  <c r="I125" i="33"/>
  <c r="F125" i="33"/>
  <c r="O124" i="33"/>
  <c r="L124" i="33"/>
  <c r="I124" i="33"/>
  <c r="F124" i="33"/>
  <c r="O123" i="33"/>
  <c r="L123" i="33"/>
  <c r="I123" i="33"/>
  <c r="F123" i="33"/>
  <c r="O122" i="33"/>
  <c r="O121" i="33" s="1"/>
  <c r="L122" i="33"/>
  <c r="L121" i="33" s="1"/>
  <c r="I122" i="33"/>
  <c r="F122" i="33"/>
  <c r="N121" i="33"/>
  <c r="M121" i="33"/>
  <c r="K121" i="33"/>
  <c r="J121" i="33"/>
  <c r="H121" i="33"/>
  <c r="G121" i="33"/>
  <c r="E121" i="33"/>
  <c r="D121" i="33"/>
  <c r="O119" i="33"/>
  <c r="L119" i="33"/>
  <c r="I119" i="33"/>
  <c r="F119" i="33"/>
  <c r="O118" i="33"/>
  <c r="L118" i="33"/>
  <c r="I118" i="33"/>
  <c r="F118" i="33"/>
  <c r="O117" i="33"/>
  <c r="L117" i="33"/>
  <c r="I117" i="33"/>
  <c r="F117" i="33"/>
  <c r="O116" i="33"/>
  <c r="L116" i="33"/>
  <c r="I116" i="33"/>
  <c r="F116" i="33"/>
  <c r="O115" i="33"/>
  <c r="O114" i="33" s="1"/>
  <c r="L115" i="33"/>
  <c r="I115" i="33"/>
  <c r="I114" i="33" s="1"/>
  <c r="F115" i="33"/>
  <c r="N114" i="33"/>
  <c r="M114" i="33"/>
  <c r="K114" i="33"/>
  <c r="J114" i="33"/>
  <c r="H114" i="33"/>
  <c r="G114" i="33"/>
  <c r="E114" i="33"/>
  <c r="D114" i="33"/>
  <c r="O113" i="33"/>
  <c r="L113" i="33"/>
  <c r="I113" i="33"/>
  <c r="F113" i="33"/>
  <c r="O112" i="33"/>
  <c r="L112" i="33"/>
  <c r="I112" i="33"/>
  <c r="F112" i="33"/>
  <c r="O111" i="33"/>
  <c r="L111" i="33"/>
  <c r="I111" i="33"/>
  <c r="F111" i="33"/>
  <c r="O110" i="33"/>
  <c r="L110" i="33"/>
  <c r="I110" i="33"/>
  <c r="F110" i="33"/>
  <c r="O109" i="33"/>
  <c r="L109" i="33"/>
  <c r="I109" i="33"/>
  <c r="F109" i="33"/>
  <c r="N108" i="33"/>
  <c r="M108" i="33"/>
  <c r="K108" i="33"/>
  <c r="J108" i="33"/>
  <c r="H108" i="33"/>
  <c r="G108" i="33"/>
  <c r="E108" i="33"/>
  <c r="D108" i="33"/>
  <c r="O107" i="33"/>
  <c r="L107" i="33"/>
  <c r="I107" i="33"/>
  <c r="F107" i="33"/>
  <c r="O106" i="33"/>
  <c r="L106" i="33"/>
  <c r="I106" i="33"/>
  <c r="F106" i="33"/>
  <c r="O105" i="33"/>
  <c r="L105" i="33"/>
  <c r="I105" i="33"/>
  <c r="F105" i="33"/>
  <c r="O104" i="33"/>
  <c r="L104" i="33"/>
  <c r="I104" i="33"/>
  <c r="F104" i="33"/>
  <c r="O103" i="33"/>
  <c r="L103" i="33"/>
  <c r="I103" i="33"/>
  <c r="F103" i="33"/>
  <c r="O102" i="33"/>
  <c r="L102" i="33"/>
  <c r="I102" i="33"/>
  <c r="F102" i="33"/>
  <c r="O101" i="33"/>
  <c r="L101" i="33"/>
  <c r="I101" i="33"/>
  <c r="F101" i="33"/>
  <c r="O100" i="33"/>
  <c r="L100" i="33"/>
  <c r="I100" i="33"/>
  <c r="F100" i="33"/>
  <c r="F99" i="33" s="1"/>
  <c r="N99" i="33"/>
  <c r="M99" i="33"/>
  <c r="K99" i="33"/>
  <c r="J99" i="33"/>
  <c r="H99" i="33"/>
  <c r="G99" i="33"/>
  <c r="E99" i="33"/>
  <c r="D99" i="33"/>
  <c r="O98" i="33"/>
  <c r="L98" i="33"/>
  <c r="I98" i="33"/>
  <c r="F98" i="33"/>
  <c r="O97" i="33"/>
  <c r="L97" i="33"/>
  <c r="I97" i="33"/>
  <c r="F97" i="33"/>
  <c r="O96" i="33"/>
  <c r="L96" i="33"/>
  <c r="I96" i="33"/>
  <c r="F96" i="33"/>
  <c r="O95" i="33"/>
  <c r="L95" i="33"/>
  <c r="I95" i="33"/>
  <c r="F95" i="33"/>
  <c r="O94" i="33"/>
  <c r="L94" i="33"/>
  <c r="I94" i="33"/>
  <c r="F94" i="33"/>
  <c r="O93" i="33"/>
  <c r="L93" i="33"/>
  <c r="I93" i="33"/>
  <c r="F93" i="33"/>
  <c r="O92" i="33"/>
  <c r="L92" i="33"/>
  <c r="I92" i="33"/>
  <c r="F92" i="33"/>
  <c r="N91" i="33"/>
  <c r="M91" i="33"/>
  <c r="K91" i="33"/>
  <c r="J91" i="33"/>
  <c r="H91" i="33"/>
  <c r="G91" i="33"/>
  <c r="E91" i="33"/>
  <c r="D91" i="33"/>
  <c r="O90" i="33"/>
  <c r="L90" i="33"/>
  <c r="I90" i="33"/>
  <c r="F90" i="33"/>
  <c r="O89" i="33"/>
  <c r="L89" i="33"/>
  <c r="I89" i="33"/>
  <c r="F89" i="33"/>
  <c r="O88" i="33"/>
  <c r="L88" i="33"/>
  <c r="I88" i="33"/>
  <c r="F88" i="33"/>
  <c r="O87" i="33"/>
  <c r="L87" i="33"/>
  <c r="I87" i="33"/>
  <c r="F87" i="33"/>
  <c r="O86" i="33"/>
  <c r="O85" i="33" s="1"/>
  <c r="L86" i="33"/>
  <c r="I86" i="33"/>
  <c r="I85" i="33" s="1"/>
  <c r="F86" i="33"/>
  <c r="N85" i="33"/>
  <c r="M85" i="33"/>
  <c r="K85" i="33"/>
  <c r="J85" i="33"/>
  <c r="H85" i="33"/>
  <c r="G85" i="33"/>
  <c r="F85" i="33"/>
  <c r="E85" i="33"/>
  <c r="D85" i="33"/>
  <c r="O84" i="33"/>
  <c r="L84" i="33"/>
  <c r="I84" i="33"/>
  <c r="F84" i="33"/>
  <c r="O82" i="33"/>
  <c r="L82" i="33"/>
  <c r="I82" i="33"/>
  <c r="F82" i="33"/>
  <c r="O81" i="33"/>
  <c r="L81" i="33"/>
  <c r="L80" i="33" s="1"/>
  <c r="I81" i="33"/>
  <c r="I80" i="33" s="1"/>
  <c r="F81" i="33"/>
  <c r="N80" i="33"/>
  <c r="M80" i="33"/>
  <c r="K80" i="33"/>
  <c r="J80" i="33"/>
  <c r="H80" i="33"/>
  <c r="G80" i="33"/>
  <c r="E80" i="33"/>
  <c r="D80" i="33"/>
  <c r="O79" i="33"/>
  <c r="L79" i="33"/>
  <c r="I79" i="33"/>
  <c r="F79" i="33"/>
  <c r="O78" i="33"/>
  <c r="O77" i="33" s="1"/>
  <c r="L78" i="33"/>
  <c r="L77" i="33" s="1"/>
  <c r="L76" i="33" s="1"/>
  <c r="I78" i="33"/>
  <c r="I77" i="33" s="1"/>
  <c r="F78" i="33"/>
  <c r="N77" i="33"/>
  <c r="M77" i="33"/>
  <c r="M76" i="33" s="1"/>
  <c r="K77" i="33"/>
  <c r="J77" i="33"/>
  <c r="J76" i="33" s="1"/>
  <c r="H77" i="33"/>
  <c r="H76" i="33" s="1"/>
  <c r="G77" i="33"/>
  <c r="E77" i="33"/>
  <c r="D77" i="33"/>
  <c r="O74" i="33"/>
  <c r="L74" i="33"/>
  <c r="I74" i="33"/>
  <c r="F74" i="33"/>
  <c r="O73" i="33"/>
  <c r="L73" i="33"/>
  <c r="I73" i="33"/>
  <c r="F73" i="33"/>
  <c r="O72" i="33"/>
  <c r="L72" i="33"/>
  <c r="I72" i="33"/>
  <c r="F72" i="33"/>
  <c r="O71" i="33"/>
  <c r="L71" i="33"/>
  <c r="I71" i="33"/>
  <c r="F71" i="33"/>
  <c r="O70" i="33"/>
  <c r="L70" i="33"/>
  <c r="I70" i="33"/>
  <c r="I69" i="33" s="1"/>
  <c r="F70" i="33"/>
  <c r="N69" i="33"/>
  <c r="M69" i="33"/>
  <c r="K69" i="33"/>
  <c r="K67" i="33" s="1"/>
  <c r="J69" i="33"/>
  <c r="J67" i="33" s="1"/>
  <c r="H69" i="33"/>
  <c r="H67" i="33" s="1"/>
  <c r="G69" i="33"/>
  <c r="G67" i="33" s="1"/>
  <c r="E69" i="33"/>
  <c r="E67" i="33" s="1"/>
  <c r="D69" i="33"/>
  <c r="D67" i="33" s="1"/>
  <c r="O68" i="33"/>
  <c r="L68" i="33"/>
  <c r="I68" i="33"/>
  <c r="F68" i="33"/>
  <c r="N67" i="33"/>
  <c r="M67" i="33"/>
  <c r="O66" i="33"/>
  <c r="L66" i="33"/>
  <c r="I66" i="33"/>
  <c r="F66" i="33"/>
  <c r="O65" i="33"/>
  <c r="L65" i="33"/>
  <c r="I65" i="33"/>
  <c r="F65" i="33"/>
  <c r="O64" i="33"/>
  <c r="L64" i="33"/>
  <c r="I64" i="33"/>
  <c r="F64" i="33"/>
  <c r="O63" i="33"/>
  <c r="L63" i="33"/>
  <c r="I63" i="33"/>
  <c r="F63" i="33"/>
  <c r="O62" i="33"/>
  <c r="L62" i="33"/>
  <c r="I62" i="33"/>
  <c r="F62" i="33"/>
  <c r="O61" i="33"/>
  <c r="L61" i="33"/>
  <c r="I61" i="33"/>
  <c r="F61" i="33"/>
  <c r="O60" i="33"/>
  <c r="L60" i="33"/>
  <c r="I60" i="33"/>
  <c r="F60" i="33"/>
  <c r="O59" i="33"/>
  <c r="L59" i="33"/>
  <c r="I59" i="33"/>
  <c r="F59" i="33"/>
  <c r="N58" i="33"/>
  <c r="M58" i="33"/>
  <c r="K58" i="33"/>
  <c r="J58" i="33"/>
  <c r="H58" i="33"/>
  <c r="G58" i="33"/>
  <c r="E58" i="33"/>
  <c r="D58" i="33"/>
  <c r="O57" i="33"/>
  <c r="L57" i="33"/>
  <c r="I57" i="33"/>
  <c r="F57" i="33"/>
  <c r="O56" i="33"/>
  <c r="O55" i="33" s="1"/>
  <c r="L56" i="33"/>
  <c r="L55" i="33" s="1"/>
  <c r="I56" i="33"/>
  <c r="F56" i="33"/>
  <c r="F55" i="33" s="1"/>
  <c r="N55" i="33"/>
  <c r="N54" i="33" s="1"/>
  <c r="M55" i="33"/>
  <c r="K55" i="33"/>
  <c r="J55" i="33"/>
  <c r="H55" i="33"/>
  <c r="G55" i="33"/>
  <c r="E55" i="33"/>
  <c r="D55" i="33"/>
  <c r="M54" i="33"/>
  <c r="O47" i="33"/>
  <c r="C47" i="33" s="1"/>
  <c r="O46" i="33"/>
  <c r="C46" i="33" s="1"/>
  <c r="N45" i="33"/>
  <c r="M45" i="33"/>
  <c r="L44" i="33"/>
  <c r="L43" i="33" s="1"/>
  <c r="I44" i="33"/>
  <c r="I43" i="33" s="1"/>
  <c r="F44" i="33"/>
  <c r="K43" i="33"/>
  <c r="J43" i="33"/>
  <c r="H43" i="33"/>
  <c r="G43" i="33"/>
  <c r="F43" i="33"/>
  <c r="E43" i="33"/>
  <c r="D43" i="33"/>
  <c r="F42" i="33"/>
  <c r="F41" i="33" s="1"/>
  <c r="C41" i="33" s="1"/>
  <c r="E41" i="33"/>
  <c r="D41" i="33"/>
  <c r="L40" i="33"/>
  <c r="C40" i="33" s="1"/>
  <c r="L39" i="33"/>
  <c r="C39" i="33" s="1"/>
  <c r="L38" i="33"/>
  <c r="C38" i="33" s="1"/>
  <c r="L37" i="33"/>
  <c r="C37" i="33" s="1"/>
  <c r="K36" i="33"/>
  <c r="J36" i="33"/>
  <c r="L35" i="33"/>
  <c r="C35" i="33" s="1"/>
  <c r="L34" i="33"/>
  <c r="C34" i="33" s="1"/>
  <c r="K33" i="33"/>
  <c r="J33" i="33"/>
  <c r="L32" i="33"/>
  <c r="L31" i="33" s="1"/>
  <c r="C31" i="33" s="1"/>
  <c r="K31" i="33"/>
  <c r="J31" i="33"/>
  <c r="L30" i="33"/>
  <c r="C30" i="33"/>
  <c r="L29" i="33"/>
  <c r="C29" i="33" s="1"/>
  <c r="L28" i="33"/>
  <c r="C28" i="33" s="1"/>
  <c r="K27" i="33"/>
  <c r="J27" i="33"/>
  <c r="F25" i="33"/>
  <c r="C25" i="33" s="1"/>
  <c r="I24" i="33"/>
  <c r="E24" i="33"/>
  <c r="F24" i="33" s="1"/>
  <c r="O23" i="33"/>
  <c r="L23" i="33"/>
  <c r="I23" i="33"/>
  <c r="F23" i="33"/>
  <c r="O22" i="33"/>
  <c r="O21" i="33" s="1"/>
  <c r="L22" i="33"/>
  <c r="L21" i="33" s="1"/>
  <c r="I22" i="33"/>
  <c r="I21" i="33" s="1"/>
  <c r="F22" i="33"/>
  <c r="N21" i="33"/>
  <c r="M21" i="33"/>
  <c r="K21" i="33"/>
  <c r="K275" i="33" s="1"/>
  <c r="K274" i="33" s="1"/>
  <c r="J21" i="33"/>
  <c r="H21" i="33"/>
  <c r="H275" i="33" s="1"/>
  <c r="H274" i="33" s="1"/>
  <c r="G21" i="33"/>
  <c r="E21" i="33"/>
  <c r="E275" i="33" s="1"/>
  <c r="E274" i="33" s="1"/>
  <c r="D21" i="33"/>
  <c r="C281" i="33" l="1"/>
  <c r="N240" i="33"/>
  <c r="D275" i="33"/>
  <c r="D274" i="33" s="1"/>
  <c r="C24" i="33"/>
  <c r="C42" i="33"/>
  <c r="M53" i="33"/>
  <c r="C86" i="33"/>
  <c r="I174" i="33"/>
  <c r="G212" i="33"/>
  <c r="H20" i="33"/>
  <c r="J54" i="33"/>
  <c r="J53" i="33" s="1"/>
  <c r="L233" i="33"/>
  <c r="L232" i="33" s="1"/>
  <c r="E54" i="33"/>
  <c r="E53" i="33" s="1"/>
  <c r="K54" i="33"/>
  <c r="K53" i="33" s="1"/>
  <c r="C66" i="33"/>
  <c r="K83" i="33"/>
  <c r="C190" i="33"/>
  <c r="D54" i="33"/>
  <c r="D53" i="33" s="1"/>
  <c r="L174" i="33"/>
  <c r="C213" i="33"/>
  <c r="D212" i="33"/>
  <c r="D211" i="33" s="1"/>
  <c r="G182" i="33"/>
  <c r="C158" i="33"/>
  <c r="K174" i="33"/>
  <c r="C206" i="33"/>
  <c r="C209" i="33"/>
  <c r="K76" i="33"/>
  <c r="E20" i="33"/>
  <c r="G275" i="33"/>
  <c r="G274" i="33" s="1"/>
  <c r="M275" i="33"/>
  <c r="M274" i="33" s="1"/>
  <c r="L275" i="33"/>
  <c r="L274" i="33" s="1"/>
  <c r="C70" i="33"/>
  <c r="C146" i="33"/>
  <c r="E160" i="33"/>
  <c r="J187" i="33"/>
  <c r="O188" i="33"/>
  <c r="C221" i="33"/>
  <c r="C225" i="33"/>
  <c r="J26" i="33"/>
  <c r="H160" i="33"/>
  <c r="E187" i="33"/>
  <c r="E182" i="33" s="1"/>
  <c r="I188" i="33"/>
  <c r="C237" i="33"/>
  <c r="H240" i="33"/>
  <c r="C277" i="33"/>
  <c r="C278" i="33"/>
  <c r="I20" i="33"/>
  <c r="M120" i="33"/>
  <c r="O138" i="33"/>
  <c r="O120" i="33" s="1"/>
  <c r="C110" i="33"/>
  <c r="C113" i="33"/>
  <c r="C154" i="33"/>
  <c r="C156" i="33"/>
  <c r="H212" i="33"/>
  <c r="H211" i="33" s="1"/>
  <c r="O219" i="33"/>
  <c r="C256" i="33"/>
  <c r="L33" i="33"/>
  <c r="C33" i="33" s="1"/>
  <c r="M20" i="33"/>
  <c r="C78" i="33"/>
  <c r="C79" i="33"/>
  <c r="C94" i="33"/>
  <c r="C106" i="33"/>
  <c r="E83" i="33"/>
  <c r="C118" i="33"/>
  <c r="D120" i="33"/>
  <c r="E120" i="33"/>
  <c r="K160" i="33"/>
  <c r="C176" i="33"/>
  <c r="C177" i="33"/>
  <c r="G174" i="33"/>
  <c r="C198" i="33"/>
  <c r="K187" i="33"/>
  <c r="K182" i="33" s="1"/>
  <c r="C217" i="33"/>
  <c r="E212" i="33"/>
  <c r="K212" i="33"/>
  <c r="I219" i="33"/>
  <c r="C229" i="33"/>
  <c r="F233" i="33"/>
  <c r="F232" i="33" s="1"/>
  <c r="C236" i="33"/>
  <c r="O233" i="33"/>
  <c r="O232" i="33" s="1"/>
  <c r="E240" i="33"/>
  <c r="O269" i="33"/>
  <c r="O275" i="33" s="1"/>
  <c r="N83" i="33"/>
  <c r="L27" i="33"/>
  <c r="C27" i="33" s="1"/>
  <c r="L36" i="33"/>
  <c r="C36" i="33" s="1"/>
  <c r="C74" i="33"/>
  <c r="C90" i="33"/>
  <c r="C98" i="33"/>
  <c r="C111" i="33"/>
  <c r="C142" i="33"/>
  <c r="C145" i="33"/>
  <c r="C157" i="33"/>
  <c r="J160" i="33"/>
  <c r="C180" i="33"/>
  <c r="C202" i="33"/>
  <c r="C205" i="33"/>
  <c r="C44" i="33"/>
  <c r="C62" i="33"/>
  <c r="G76" i="33"/>
  <c r="L85" i="33"/>
  <c r="C85" i="33" s="1"/>
  <c r="L99" i="33"/>
  <c r="C130" i="33"/>
  <c r="C150" i="33"/>
  <c r="C170" i="33"/>
  <c r="C186" i="33"/>
  <c r="C194" i="33"/>
  <c r="C249" i="33"/>
  <c r="C261" i="33"/>
  <c r="C22" i="33"/>
  <c r="K26" i="33"/>
  <c r="K20" i="33" s="1"/>
  <c r="C57" i="33"/>
  <c r="C61" i="33"/>
  <c r="O58" i="33"/>
  <c r="O54" i="33" s="1"/>
  <c r="L69" i="33"/>
  <c r="L67" i="33" s="1"/>
  <c r="C71" i="33"/>
  <c r="D76" i="33"/>
  <c r="I76" i="33"/>
  <c r="E76" i="33"/>
  <c r="G83" i="33"/>
  <c r="C87" i="33"/>
  <c r="C88" i="33"/>
  <c r="C89" i="33"/>
  <c r="L91" i="33"/>
  <c r="C101" i="33"/>
  <c r="C102" i="33"/>
  <c r="M83" i="33"/>
  <c r="M75" i="33" s="1"/>
  <c r="I108" i="33"/>
  <c r="C122" i="33"/>
  <c r="N120" i="33"/>
  <c r="C159" i="33"/>
  <c r="C193" i="33"/>
  <c r="D187" i="33"/>
  <c r="D182" i="33" s="1"/>
  <c r="H187" i="33"/>
  <c r="H182" i="33" s="1"/>
  <c r="C208" i="33"/>
  <c r="I216" i="33"/>
  <c r="L216" i="33"/>
  <c r="C222" i="33"/>
  <c r="C224" i="33"/>
  <c r="C238" i="33"/>
  <c r="K252" i="33"/>
  <c r="C260" i="33"/>
  <c r="C279" i="33"/>
  <c r="C282" i="33"/>
  <c r="D20" i="33"/>
  <c r="C23" i="33"/>
  <c r="C32" i="33"/>
  <c r="O45" i="33"/>
  <c r="C63" i="33"/>
  <c r="C65" i="33"/>
  <c r="C72" i="33"/>
  <c r="N76" i="33"/>
  <c r="D83" i="33"/>
  <c r="H83" i="33"/>
  <c r="J83" i="33"/>
  <c r="C92" i="33"/>
  <c r="O91" i="33"/>
  <c r="I99" i="33"/>
  <c r="C103" i="33"/>
  <c r="C104" i="33"/>
  <c r="C105" i="33"/>
  <c r="L108" i="33"/>
  <c r="C123" i="33"/>
  <c r="C125" i="33"/>
  <c r="J120" i="33"/>
  <c r="C131" i="33"/>
  <c r="C132" i="33"/>
  <c r="C133" i="33"/>
  <c r="L153" i="33"/>
  <c r="L152" i="33" s="1"/>
  <c r="D160" i="33"/>
  <c r="C163" i="33"/>
  <c r="C171" i="33"/>
  <c r="C172" i="33"/>
  <c r="C173" i="33"/>
  <c r="M182" i="33"/>
  <c r="C192" i="33"/>
  <c r="C197" i="33"/>
  <c r="N187" i="33"/>
  <c r="N182" i="33" s="1"/>
  <c r="L199" i="33"/>
  <c r="J212" i="33"/>
  <c r="J211" i="33" s="1"/>
  <c r="N212" i="33"/>
  <c r="C223" i="33"/>
  <c r="O227" i="33"/>
  <c r="O212" i="33" s="1"/>
  <c r="C239" i="33"/>
  <c r="C244" i="33"/>
  <c r="C248" i="33"/>
  <c r="O245" i="33"/>
  <c r="O240" i="33" s="1"/>
  <c r="L253" i="33"/>
  <c r="L252" i="33" s="1"/>
  <c r="O80" i="33"/>
  <c r="O76" i="33" s="1"/>
  <c r="L160" i="33"/>
  <c r="C43" i="33"/>
  <c r="H54" i="33"/>
  <c r="H53" i="33" s="1"/>
  <c r="G54" i="33"/>
  <c r="G53" i="33" s="1"/>
  <c r="L58" i="33"/>
  <c r="L54" i="33" s="1"/>
  <c r="C64" i="33"/>
  <c r="F77" i="33"/>
  <c r="C97" i="33"/>
  <c r="L114" i="33"/>
  <c r="H120" i="33"/>
  <c r="I121" i="33"/>
  <c r="C136" i="33"/>
  <c r="C139" i="33"/>
  <c r="C140" i="33"/>
  <c r="C147" i="33"/>
  <c r="C148" i="33"/>
  <c r="C149" i="33"/>
  <c r="G161" i="33"/>
  <c r="G160" i="33" s="1"/>
  <c r="M161" i="33"/>
  <c r="M160" i="33" s="1"/>
  <c r="I161" i="33"/>
  <c r="I160" i="33" s="1"/>
  <c r="O174" i="33"/>
  <c r="C185" i="33"/>
  <c r="O183" i="33"/>
  <c r="C196" i="33"/>
  <c r="L219" i="33"/>
  <c r="C230" i="33"/>
  <c r="G240" i="33"/>
  <c r="G211" i="33" s="1"/>
  <c r="M240" i="33"/>
  <c r="G252" i="33"/>
  <c r="C93" i="33"/>
  <c r="F91" i="33"/>
  <c r="G20" i="33"/>
  <c r="I55" i="33"/>
  <c r="C55" i="33" s="1"/>
  <c r="C56" i="33"/>
  <c r="C84" i="33"/>
  <c r="F178" i="33"/>
  <c r="C178" i="33" s="1"/>
  <c r="C179" i="33"/>
  <c r="I250" i="33"/>
  <c r="C250" i="33" s="1"/>
  <c r="C251" i="33"/>
  <c r="C81" i="33"/>
  <c r="F80" i="33"/>
  <c r="C82" i="33"/>
  <c r="J275" i="33"/>
  <c r="J274" i="33" s="1"/>
  <c r="J20" i="33"/>
  <c r="N275" i="33"/>
  <c r="N274" i="33" s="1"/>
  <c r="N20" i="33"/>
  <c r="F58" i="33"/>
  <c r="F54" i="33" s="1"/>
  <c r="I67" i="33"/>
  <c r="C68" i="33"/>
  <c r="O69" i="33"/>
  <c r="O67" i="33" s="1"/>
  <c r="C77" i="33"/>
  <c r="C141" i="33"/>
  <c r="F138" i="33"/>
  <c r="F21" i="33"/>
  <c r="N53" i="33"/>
  <c r="C60" i="33"/>
  <c r="I58" i="33"/>
  <c r="C73" i="33"/>
  <c r="F69" i="33"/>
  <c r="C231" i="33"/>
  <c r="I227" i="33"/>
  <c r="C284" i="33"/>
  <c r="C59" i="33"/>
  <c r="I91" i="33"/>
  <c r="C95" i="33"/>
  <c r="C96" i="33"/>
  <c r="C107" i="33"/>
  <c r="O108" i="33"/>
  <c r="C115" i="33"/>
  <c r="C116" i="33"/>
  <c r="C117" i="33"/>
  <c r="F114" i="33"/>
  <c r="C127" i="33"/>
  <c r="C128" i="33"/>
  <c r="C129" i="33"/>
  <c r="F126" i="33"/>
  <c r="C126" i="33" s="1"/>
  <c r="I138" i="33"/>
  <c r="I120" i="33" s="1"/>
  <c r="C143" i="33"/>
  <c r="C144" i="33"/>
  <c r="C151" i="33"/>
  <c r="O153" i="33"/>
  <c r="O152" i="33" s="1"/>
  <c r="N160" i="33"/>
  <c r="C167" i="33"/>
  <c r="C168" i="33"/>
  <c r="C169" i="33"/>
  <c r="F166" i="33"/>
  <c r="C166" i="33" s="1"/>
  <c r="E174" i="33"/>
  <c r="J174" i="33"/>
  <c r="N174" i="33"/>
  <c r="O99" i="33"/>
  <c r="C109" i="33"/>
  <c r="F108" i="33"/>
  <c r="C119" i="33"/>
  <c r="K120" i="33"/>
  <c r="K75" i="33" s="1"/>
  <c r="C135" i="33"/>
  <c r="C137" i="33"/>
  <c r="F134" i="33"/>
  <c r="C134" i="33" s="1"/>
  <c r="C155" i="33"/>
  <c r="O161" i="33"/>
  <c r="O160" i="33" s="1"/>
  <c r="F174" i="33"/>
  <c r="C175" i="33"/>
  <c r="C201" i="33"/>
  <c r="F199" i="33"/>
  <c r="C100" i="33"/>
  <c r="C112" i="33"/>
  <c r="G120" i="33"/>
  <c r="L120" i="33"/>
  <c r="C124" i="33"/>
  <c r="C164" i="33"/>
  <c r="C165" i="33"/>
  <c r="F162" i="33"/>
  <c r="C189" i="33"/>
  <c r="F188" i="33"/>
  <c r="O253" i="33"/>
  <c r="O252" i="33" s="1"/>
  <c r="J182" i="33"/>
  <c r="J181" i="33" s="1"/>
  <c r="C191" i="33"/>
  <c r="I199" i="33"/>
  <c r="C200" i="33"/>
  <c r="C203" i="33"/>
  <c r="C204" i="33"/>
  <c r="C214" i="33"/>
  <c r="M212" i="33"/>
  <c r="C226" i="33"/>
  <c r="C247" i="33"/>
  <c r="I245" i="33"/>
  <c r="C259" i="33"/>
  <c r="I257" i="33"/>
  <c r="C257" i="33" s="1"/>
  <c r="C262" i="33"/>
  <c r="C271" i="33"/>
  <c r="I269" i="33"/>
  <c r="I275" i="33" s="1"/>
  <c r="I274" i="33" s="1"/>
  <c r="C283" i="33"/>
  <c r="F121" i="33"/>
  <c r="F153" i="33"/>
  <c r="I183" i="33"/>
  <c r="C183" i="33" s="1"/>
  <c r="C184" i="33"/>
  <c r="C195" i="33"/>
  <c r="C207" i="33"/>
  <c r="C210" i="33"/>
  <c r="C215" i="33"/>
  <c r="C218" i="33"/>
  <c r="C228" i="33"/>
  <c r="F227" i="33"/>
  <c r="K240" i="33"/>
  <c r="K211" i="33" s="1"/>
  <c r="F240" i="33"/>
  <c r="F253" i="33"/>
  <c r="C268" i="33"/>
  <c r="F267" i="33"/>
  <c r="O276" i="33"/>
  <c r="L188" i="33"/>
  <c r="O199" i="33"/>
  <c r="O187" i="33" s="1"/>
  <c r="O182" i="33" s="1"/>
  <c r="C220" i="33"/>
  <c r="F219" i="33"/>
  <c r="C235" i="33"/>
  <c r="I233" i="33"/>
  <c r="C243" i="33"/>
  <c r="I241" i="33"/>
  <c r="M252" i="33"/>
  <c r="C255" i="33"/>
  <c r="C264" i="33"/>
  <c r="F263" i="33"/>
  <c r="C263" i="33" s="1"/>
  <c r="C280" i="33"/>
  <c r="F276" i="33"/>
  <c r="C234" i="33"/>
  <c r="C242" i="33"/>
  <c r="C246" i="33"/>
  <c r="C254" i="33"/>
  <c r="C258" i="33"/>
  <c r="C270" i="33"/>
  <c r="M52" i="33" l="1"/>
  <c r="C245" i="33"/>
  <c r="I187" i="33"/>
  <c r="I253" i="33"/>
  <c r="I252" i="33" s="1"/>
  <c r="N211" i="33"/>
  <c r="I83" i="33"/>
  <c r="I75" i="33" s="1"/>
  <c r="C99" i="33"/>
  <c r="E75" i="33"/>
  <c r="E52" i="33" s="1"/>
  <c r="H75" i="33"/>
  <c r="H272" i="33" s="1"/>
  <c r="N75" i="33"/>
  <c r="G75" i="33"/>
  <c r="C219" i="33"/>
  <c r="G181" i="33"/>
  <c r="L212" i="33"/>
  <c r="L211" i="33" s="1"/>
  <c r="L53" i="33"/>
  <c r="L26" i="33"/>
  <c r="C26" i="33" s="1"/>
  <c r="K52" i="33"/>
  <c r="C216" i="33"/>
  <c r="H181" i="33"/>
  <c r="J75" i="33"/>
  <c r="J52" i="33" s="1"/>
  <c r="J51" i="33" s="1"/>
  <c r="J50" i="33" s="1"/>
  <c r="D181" i="33"/>
  <c r="O274" i="33"/>
  <c r="C174" i="33"/>
  <c r="K181" i="33"/>
  <c r="C114" i="33"/>
  <c r="I212" i="33"/>
  <c r="C138" i="33"/>
  <c r="N181" i="33"/>
  <c r="L83" i="33"/>
  <c r="L75" i="33" s="1"/>
  <c r="E211" i="33"/>
  <c r="E181" i="33" s="1"/>
  <c r="L187" i="33"/>
  <c r="L182" i="33" s="1"/>
  <c r="C108" i="33"/>
  <c r="N272" i="33"/>
  <c r="O53" i="33"/>
  <c r="C45" i="33"/>
  <c r="O20" i="33"/>
  <c r="C227" i="33"/>
  <c r="M211" i="33"/>
  <c r="M181" i="33" s="1"/>
  <c r="M51" i="33" s="1"/>
  <c r="O83" i="33"/>
  <c r="O75" i="33" s="1"/>
  <c r="C80" i="33"/>
  <c r="D75" i="33"/>
  <c r="G52" i="33"/>
  <c r="G272" i="33"/>
  <c r="K272" i="33"/>
  <c r="C267" i="33"/>
  <c r="F266" i="33"/>
  <c r="O211" i="33"/>
  <c r="E272" i="33"/>
  <c r="I240" i="33"/>
  <c r="C240" i="33" s="1"/>
  <c r="C241" i="33"/>
  <c r="F252" i="33"/>
  <c r="C252" i="33" s="1"/>
  <c r="C58" i="33"/>
  <c r="C91" i="33"/>
  <c r="F83" i="33"/>
  <c r="C276" i="33"/>
  <c r="I232" i="33"/>
  <c r="C232" i="33" s="1"/>
  <c r="C233" i="33"/>
  <c r="I182" i="33"/>
  <c r="C153" i="33"/>
  <c r="F152" i="33"/>
  <c r="C152" i="33" s="1"/>
  <c r="F161" i="33"/>
  <c r="C162" i="33"/>
  <c r="C269" i="33"/>
  <c r="C69" i="33"/>
  <c r="F67" i="33"/>
  <c r="C67" i="33" s="1"/>
  <c r="N52" i="33"/>
  <c r="F275" i="33"/>
  <c r="F20" i="33"/>
  <c r="C21" i="33"/>
  <c r="I54" i="33"/>
  <c r="I53" i="33" s="1"/>
  <c r="C121" i="33"/>
  <c r="F120" i="33"/>
  <c r="C120" i="33" s="1"/>
  <c r="F212" i="33"/>
  <c r="C188" i="33"/>
  <c r="F187" i="33"/>
  <c r="C199" i="33"/>
  <c r="F76" i="33"/>
  <c r="C253" i="33" l="1"/>
  <c r="J273" i="33"/>
  <c r="I52" i="33"/>
  <c r="H52" i="33"/>
  <c r="H51" i="33" s="1"/>
  <c r="H273" i="33" s="1"/>
  <c r="K51" i="33"/>
  <c r="G51" i="33"/>
  <c r="G50" i="33" s="1"/>
  <c r="L181" i="33"/>
  <c r="L20" i="33"/>
  <c r="C20" i="33" s="1"/>
  <c r="J272" i="33"/>
  <c r="L52" i="33"/>
  <c r="L272" i="33"/>
  <c r="N51" i="33"/>
  <c r="N273" i="33" s="1"/>
  <c r="O52" i="33"/>
  <c r="M272" i="33"/>
  <c r="C83" i="33"/>
  <c r="E51" i="33"/>
  <c r="D52" i="33"/>
  <c r="D51" i="33" s="1"/>
  <c r="D272" i="33"/>
  <c r="C76" i="33"/>
  <c r="F75" i="33"/>
  <c r="C75" i="33" s="1"/>
  <c r="C161" i="33"/>
  <c r="F160" i="33"/>
  <c r="C160" i="33" s="1"/>
  <c r="C212" i="33"/>
  <c r="F211" i="33"/>
  <c r="I211" i="33"/>
  <c r="I272" i="33" s="1"/>
  <c r="F265" i="33"/>
  <c r="C266" i="33"/>
  <c r="K50" i="33"/>
  <c r="K273" i="33"/>
  <c r="G273" i="33"/>
  <c r="C187" i="33"/>
  <c r="F182" i="33"/>
  <c r="C275" i="33"/>
  <c r="F274" i="33"/>
  <c r="C274" i="33" s="1"/>
  <c r="M50" i="33"/>
  <c r="M273" i="33"/>
  <c r="C54" i="33"/>
  <c r="O272" i="33"/>
  <c r="F53" i="33"/>
  <c r="O181" i="33"/>
  <c r="N50" i="33" l="1"/>
  <c r="L51" i="33"/>
  <c r="O51" i="33"/>
  <c r="H50" i="33"/>
  <c r="E50" i="33"/>
  <c r="E273" i="33"/>
  <c r="C211" i="33"/>
  <c r="I181" i="33"/>
  <c r="I51" i="33" s="1"/>
  <c r="I273" i="33" s="1"/>
  <c r="D273" i="33"/>
  <c r="D50" i="33"/>
  <c r="O50" i="33"/>
  <c r="O273" i="33"/>
  <c r="C265" i="33"/>
  <c r="F272" i="33"/>
  <c r="C272" i="33" s="1"/>
  <c r="C53" i="33"/>
  <c r="F52" i="33"/>
  <c r="F181" i="33"/>
  <c r="C182" i="33"/>
  <c r="L50" i="33" l="1"/>
  <c r="L273" i="33"/>
  <c r="I50" i="33"/>
  <c r="C181" i="33"/>
  <c r="C52" i="33"/>
  <c r="F51" i="33"/>
  <c r="F273" i="33" l="1"/>
  <c r="C273" i="33" s="1"/>
  <c r="F50" i="33"/>
  <c r="C50" i="33" s="1"/>
  <c r="C51" i="33"/>
  <c r="R15" i="31" l="1"/>
  <c r="Q15" i="31"/>
  <c r="P15" i="31"/>
  <c r="O15" i="31"/>
  <c r="N15" i="31"/>
  <c r="M15" i="31"/>
  <c r="L15" i="31"/>
  <c r="K15" i="31"/>
  <c r="J15" i="31"/>
  <c r="I15" i="31"/>
  <c r="H15" i="31"/>
  <c r="G15" i="31"/>
  <c r="F15" i="31"/>
  <c r="E15" i="31"/>
  <c r="D15" i="31"/>
  <c r="G121" i="32" l="1"/>
  <c r="F120" i="32"/>
  <c r="E120" i="32"/>
  <c r="G120" i="32" s="1"/>
  <c r="G115" i="32"/>
  <c r="G114" i="32"/>
  <c r="G113" i="32"/>
  <c r="F112" i="32"/>
  <c r="E112" i="32"/>
  <c r="G112" i="32" s="1"/>
  <c r="G107" i="32"/>
  <c r="G106" i="32"/>
  <c r="G105" i="32"/>
  <c r="G104" i="32"/>
  <c r="G103" i="32"/>
  <c r="G102" i="32"/>
  <c r="G101" i="32"/>
  <c r="G100" i="32"/>
  <c r="G99" i="32"/>
  <c r="G98" i="32"/>
  <c r="F97" i="32"/>
  <c r="E97" i="32"/>
  <c r="G92" i="32"/>
  <c r="G91" i="32"/>
  <c r="G90" i="32"/>
  <c r="G89" i="32"/>
  <c r="G88" i="32"/>
  <c r="G87" i="32"/>
  <c r="F86" i="32"/>
  <c r="F84" i="32" s="1"/>
  <c r="G85" i="32"/>
  <c r="E84" i="32"/>
  <c r="G79" i="32"/>
  <c r="G78" i="32"/>
  <c r="F77" i="32"/>
  <c r="E77" i="32"/>
  <c r="G77" i="32" s="1"/>
  <c r="G72" i="32"/>
  <c r="G71" i="32"/>
  <c r="F70" i="32"/>
  <c r="E70" i="32"/>
  <c r="G70" i="32" s="1"/>
  <c r="G65" i="32"/>
  <c r="G64" i="32"/>
  <c r="F63" i="32"/>
  <c r="E63" i="32"/>
  <c r="G58" i="32"/>
  <c r="G57" i="32"/>
  <c r="G56" i="32"/>
  <c r="G55" i="32"/>
  <c r="G54" i="32"/>
  <c r="G53" i="32"/>
  <c r="G52" i="32"/>
  <c r="G51" i="32"/>
  <c r="F51" i="32"/>
  <c r="E51" i="32"/>
  <c r="G46" i="32"/>
  <c r="G45" i="32"/>
  <c r="G44" i="32"/>
  <c r="G43" i="32"/>
  <c r="G42" i="32"/>
  <c r="G41" i="32"/>
  <c r="G40" i="32"/>
  <c r="G39" i="32"/>
  <c r="G38" i="32"/>
  <c r="G37" i="32"/>
  <c r="G36" i="32"/>
  <c r="G35" i="32"/>
  <c r="G34" i="32"/>
  <c r="F33" i="32"/>
  <c r="G33" i="32" s="1"/>
  <c r="E33" i="32"/>
  <c r="G28" i="32"/>
  <c r="G27" i="32"/>
  <c r="G26" i="32" s="1"/>
  <c r="F26" i="32"/>
  <c r="E26" i="32"/>
  <c r="G21" i="32"/>
  <c r="G20" i="32"/>
  <c r="F19" i="32"/>
  <c r="E19" i="32"/>
  <c r="G14" i="32"/>
  <c r="G13" i="32"/>
  <c r="F12" i="32"/>
  <c r="E12" i="32"/>
  <c r="G12" i="32" s="1"/>
  <c r="G84" i="32" l="1"/>
  <c r="G86" i="32"/>
  <c r="G19" i="32"/>
  <c r="G63" i="32"/>
  <c r="G97" i="32"/>
  <c r="A97" i="31"/>
  <c r="E137" i="31"/>
  <c r="E139" i="31" s="1"/>
  <c r="F136" i="31"/>
  <c r="F135" i="31"/>
  <c r="F134" i="31"/>
  <c r="F133" i="31"/>
  <c r="F132" i="31"/>
  <c r="F131" i="31"/>
  <c r="F130" i="31"/>
  <c r="F129" i="31"/>
  <c r="F128" i="31"/>
  <c r="F127" i="31"/>
  <c r="F126" i="31"/>
  <c r="F125" i="31"/>
  <c r="F124" i="31"/>
  <c r="F123" i="31"/>
  <c r="F122" i="31"/>
  <c r="F121" i="31"/>
  <c r="F120" i="31"/>
  <c r="F119" i="31"/>
  <c r="F118" i="31"/>
  <c r="F117" i="31"/>
  <c r="F116" i="31"/>
  <c r="F115" i="31"/>
  <c r="F114" i="31"/>
  <c r="F113" i="31"/>
  <c r="F112" i="31"/>
  <c r="F111" i="31"/>
  <c r="F110" i="31"/>
  <c r="F109" i="31"/>
  <c r="F108" i="31"/>
  <c r="F107" i="31"/>
  <c r="P103" i="31"/>
  <c r="O103" i="31"/>
  <c r="N103" i="31"/>
  <c r="M103" i="31"/>
  <c r="L103" i="31"/>
  <c r="K103" i="31"/>
  <c r="J103" i="31"/>
  <c r="I103" i="31"/>
  <c r="H103" i="31"/>
  <c r="G103" i="31"/>
  <c r="E103" i="31"/>
  <c r="D103" i="31"/>
  <c r="P102" i="31"/>
  <c r="N102" i="31"/>
  <c r="M102" i="31"/>
  <c r="L102" i="31"/>
  <c r="K102" i="31"/>
  <c r="J102" i="31"/>
  <c r="I102" i="31"/>
  <c r="H102" i="31"/>
  <c r="G102" i="31"/>
  <c r="R99" i="31"/>
  <c r="Q99" i="31"/>
  <c r="P99" i="31"/>
  <c r="P97" i="31" s="1"/>
  <c r="O99" i="31"/>
  <c r="N99" i="31"/>
  <c r="N97" i="31" s="1"/>
  <c r="M99" i="31"/>
  <c r="L99" i="31"/>
  <c r="L97" i="31" s="1"/>
  <c r="K99" i="31"/>
  <c r="J99" i="31"/>
  <c r="J97" i="31" s="1"/>
  <c r="I99" i="31"/>
  <c r="H99" i="31"/>
  <c r="H97" i="31" s="1"/>
  <c r="G99" i="31"/>
  <c r="F99" i="31"/>
  <c r="F97" i="31" s="1"/>
  <c r="E99" i="31"/>
  <c r="R98" i="31"/>
  <c r="R97" i="31" s="1"/>
  <c r="Q97" i="31"/>
  <c r="O97" i="31"/>
  <c r="M97" i="31"/>
  <c r="K97" i="31"/>
  <c r="I97" i="31"/>
  <c r="G97" i="31"/>
  <c r="E97" i="31"/>
  <c r="D97" i="31"/>
  <c r="R91" i="31"/>
  <c r="R90" i="31"/>
  <c r="Q84" i="31"/>
  <c r="P84" i="31"/>
  <c r="O84" i="31"/>
  <c r="N84" i="31"/>
  <c r="M84" i="31"/>
  <c r="L84" i="31"/>
  <c r="K84" i="31"/>
  <c r="J84" i="31"/>
  <c r="I84" i="31"/>
  <c r="H84" i="31"/>
  <c r="G84" i="31"/>
  <c r="F84" i="31"/>
  <c r="E84" i="31"/>
  <c r="D84" i="31"/>
  <c r="A84" i="31"/>
  <c r="R83" i="31"/>
  <c r="R103" i="31" s="1"/>
  <c r="R82" i="31"/>
  <c r="R102" i="31" s="1"/>
  <c r="A78" i="31"/>
  <c r="A76" i="31"/>
  <c r="O70" i="31"/>
  <c r="O102" i="31" s="1"/>
  <c r="F70" i="31"/>
  <c r="D70" i="31"/>
  <c r="D37" i="31" s="1"/>
  <c r="A70" i="31"/>
  <c r="F65" i="31"/>
  <c r="F103" i="31" s="1"/>
  <c r="F64" i="31"/>
  <c r="A64" i="31"/>
  <c r="F52" i="31"/>
  <c r="E52" i="31"/>
  <c r="E102" i="31" s="1"/>
  <c r="D52" i="31"/>
  <c r="A52" i="31"/>
  <c r="A37" i="31" s="1"/>
  <c r="Q43" i="31"/>
  <c r="Q103" i="31" s="1"/>
  <c r="Q42" i="31"/>
  <c r="Q102" i="31" s="1"/>
  <c r="P37" i="31"/>
  <c r="O37" i="31"/>
  <c r="N37" i="31"/>
  <c r="M37" i="31"/>
  <c r="L37" i="31"/>
  <c r="K37" i="31"/>
  <c r="J37" i="31"/>
  <c r="I37" i="31"/>
  <c r="H37" i="31"/>
  <c r="G37" i="31"/>
  <c r="E37" i="31"/>
  <c r="R36" i="31"/>
  <c r="I36" i="31"/>
  <c r="R35" i="31"/>
  <c r="A35" i="31"/>
  <c r="P36" i="31" s="1"/>
  <c r="D34" i="31"/>
  <c r="E34" i="31" s="1"/>
  <c r="F34" i="31" s="1"/>
  <c r="P33" i="31"/>
  <c r="O33" i="31"/>
  <c r="N33" i="31"/>
  <c r="M33" i="31"/>
  <c r="L33" i="31"/>
  <c r="K33" i="31"/>
  <c r="J33" i="31"/>
  <c r="I33" i="31"/>
  <c r="H33" i="31"/>
  <c r="G33" i="31"/>
  <c r="A33" i="31"/>
  <c r="R32" i="31"/>
  <c r="Q32" i="31"/>
  <c r="P32" i="31"/>
  <c r="O32" i="31"/>
  <c r="N32" i="31"/>
  <c r="M32" i="31"/>
  <c r="L32" i="31"/>
  <c r="K32" i="31"/>
  <c r="J32" i="31"/>
  <c r="I32" i="31"/>
  <c r="H32" i="31"/>
  <c r="G32" i="31"/>
  <c r="F32" i="31"/>
  <c r="R31" i="31"/>
  <c r="A29" i="31"/>
  <c r="O30" i="31" s="1"/>
  <c r="F28" i="31"/>
  <c r="E28" i="31"/>
  <c r="D28" i="31"/>
  <c r="N27" i="31"/>
  <c r="M27" i="31"/>
  <c r="L27" i="31"/>
  <c r="K27" i="31"/>
  <c r="J27" i="31"/>
  <c r="I27" i="31"/>
  <c r="H27" i="31"/>
  <c r="G27" i="31"/>
  <c r="F27" i="31"/>
  <c r="A25" i="31"/>
  <c r="K26" i="31" s="1"/>
  <c r="F24" i="31"/>
  <c r="G24" i="31" s="1"/>
  <c r="Q23" i="31"/>
  <c r="P23" i="31"/>
  <c r="O23" i="31"/>
  <c r="N23" i="31"/>
  <c r="M23" i="31"/>
  <c r="L23" i="31"/>
  <c r="K23" i="31"/>
  <c r="J23" i="31"/>
  <c r="I23" i="31"/>
  <c r="H23" i="31"/>
  <c r="M24" i="31" s="1"/>
  <c r="A23" i="31"/>
  <c r="O21" i="31"/>
  <c r="N21" i="31"/>
  <c r="M21" i="31"/>
  <c r="L21" i="31"/>
  <c r="K21" i="31"/>
  <c r="J21" i="31"/>
  <c r="I21" i="31"/>
  <c r="H21" i="31"/>
  <c r="G21" i="31"/>
  <c r="F21" i="31"/>
  <c r="G22" i="31" s="1"/>
  <c r="A21" i="31"/>
  <c r="P19" i="31"/>
  <c r="L19" i="31"/>
  <c r="K19" i="31"/>
  <c r="J19" i="31"/>
  <c r="I19" i="31"/>
  <c r="H19" i="31"/>
  <c r="G19" i="31"/>
  <c r="A19" i="31"/>
  <c r="R18" i="31"/>
  <c r="R17" i="31"/>
  <c r="P17" i="31"/>
  <c r="O17" i="31"/>
  <c r="N17" i="31"/>
  <c r="M17" i="31"/>
  <c r="L17" i="31"/>
  <c r="K17" i="31"/>
  <c r="J17" i="31"/>
  <c r="I17" i="31"/>
  <c r="H17" i="31"/>
  <c r="G17" i="31"/>
  <c r="F17" i="31"/>
  <c r="A17" i="31"/>
  <c r="Q18" i="31" s="1"/>
  <c r="Q11" i="31"/>
  <c r="Q12" i="31" s="1"/>
  <c r="P11" i="31"/>
  <c r="P12" i="31" s="1"/>
  <c r="O11" i="31"/>
  <c r="O12" i="31" s="1"/>
  <c r="N11" i="31"/>
  <c r="N12" i="31" s="1"/>
  <c r="M11" i="31"/>
  <c r="M12" i="31" s="1"/>
  <c r="L11" i="31"/>
  <c r="L12" i="31" s="1"/>
  <c r="K11" i="31"/>
  <c r="K12" i="31" s="1"/>
  <c r="J11" i="31"/>
  <c r="J12" i="31" s="1"/>
  <c r="I11" i="31"/>
  <c r="I12" i="31" s="1"/>
  <c r="H11" i="31"/>
  <c r="H12" i="31" s="1"/>
  <c r="G11" i="31"/>
  <c r="G12" i="31" s="1"/>
  <c r="F11" i="31"/>
  <c r="F12" i="31" s="1"/>
  <c r="E11" i="31"/>
  <c r="E12" i="31" s="1"/>
  <c r="M20" i="31" l="1"/>
  <c r="N22" i="31"/>
  <c r="Q24" i="31"/>
  <c r="H24" i="31"/>
  <c r="E36" i="31"/>
  <c r="Q37" i="31"/>
  <c r="J24" i="31"/>
  <c r="O20" i="31"/>
  <c r="O22" i="31"/>
  <c r="N34" i="31"/>
  <c r="M36" i="31"/>
  <c r="F37" i="31"/>
  <c r="F102" i="31"/>
  <c r="N20" i="31"/>
  <c r="G20" i="31"/>
  <c r="N24" i="31"/>
  <c r="R28" i="31"/>
  <c r="R13" i="31" s="1"/>
  <c r="J34" i="31"/>
  <c r="Q36" i="31"/>
  <c r="F137" i="31"/>
  <c r="R11" i="31"/>
  <c r="R8" i="31"/>
  <c r="I18" i="31"/>
  <c r="K20" i="31"/>
  <c r="O28" i="31"/>
  <c r="H30" i="31"/>
  <c r="P30" i="31"/>
  <c r="O34" i="31"/>
  <c r="D11" i="31"/>
  <c r="D12" i="31" s="1"/>
  <c r="F18" i="31"/>
  <c r="J18" i="31"/>
  <c r="O18" i="31"/>
  <c r="D20" i="31"/>
  <c r="E20" i="31" s="1"/>
  <c r="F20" i="31" s="1"/>
  <c r="H20" i="31"/>
  <c r="L20" i="31"/>
  <c r="P20" i="31"/>
  <c r="D22" i="31"/>
  <c r="E22" i="31" s="1"/>
  <c r="H22" i="31"/>
  <c r="L22" i="31"/>
  <c r="K24" i="31"/>
  <c r="O24" i="31"/>
  <c r="E26" i="31"/>
  <c r="F26" i="31" s="1"/>
  <c r="I26" i="31"/>
  <c r="H28" i="31"/>
  <c r="L28" i="31"/>
  <c r="P28" i="31"/>
  <c r="E30" i="31"/>
  <c r="F30" i="31" s="1"/>
  <c r="I30" i="31"/>
  <c r="M30" i="31"/>
  <c r="G34" i="31"/>
  <c r="L34" i="31"/>
  <c r="P34" i="31"/>
  <c r="F36" i="31"/>
  <c r="J36" i="31"/>
  <c r="N36" i="31"/>
  <c r="R37" i="31"/>
  <c r="N18" i="31"/>
  <c r="K22" i="31"/>
  <c r="K28" i="31"/>
  <c r="L30" i="31"/>
  <c r="A16" i="31"/>
  <c r="G18" i="31"/>
  <c r="L18" i="31"/>
  <c r="P18" i="31"/>
  <c r="I20" i="31"/>
  <c r="I22" i="31"/>
  <c r="M22" i="31"/>
  <c r="L24" i="31"/>
  <c r="P24" i="31"/>
  <c r="J26" i="31"/>
  <c r="I28" i="31"/>
  <c r="M28" i="31"/>
  <c r="Q28" i="31"/>
  <c r="Q13" i="31" s="1"/>
  <c r="Q14" i="31" s="1"/>
  <c r="J30" i="31"/>
  <c r="N30" i="31"/>
  <c r="H34" i="31"/>
  <c r="M34" i="31"/>
  <c r="G36" i="31"/>
  <c r="K36" i="31"/>
  <c r="O36" i="31"/>
  <c r="R84" i="31"/>
  <c r="D102" i="31"/>
  <c r="H26" i="31"/>
  <c r="G28" i="31"/>
  <c r="D18" i="31"/>
  <c r="H18" i="31"/>
  <c r="M18" i="31"/>
  <c r="J20" i="31"/>
  <c r="F22" i="31"/>
  <c r="J22" i="31"/>
  <c r="I24" i="31"/>
  <c r="G26" i="31"/>
  <c r="J28" i="31"/>
  <c r="N28" i="31"/>
  <c r="G30" i="31"/>
  <c r="K30" i="31"/>
  <c r="I34" i="31"/>
  <c r="H36" i="31"/>
  <c r="L36" i="31"/>
  <c r="I13" i="31" l="1"/>
  <c r="I14" i="31" s="1"/>
  <c r="O16" i="31"/>
  <c r="O100" i="31" s="1"/>
  <c r="R16" i="31"/>
  <c r="R100" i="31"/>
  <c r="K16" i="31"/>
  <c r="K100" i="31" s="1"/>
  <c r="K8" i="31"/>
  <c r="K9" i="31" s="1"/>
  <c r="Q16" i="31"/>
  <c r="Q100" i="31" s="1"/>
  <c r="G8" i="31"/>
  <c r="G9" i="31" s="1"/>
  <c r="H16" i="31"/>
  <c r="H100" i="31" s="1"/>
  <c r="H13" i="31"/>
  <c r="H14" i="31" s="1"/>
  <c r="H8" i="31"/>
  <c r="H9" i="31" s="1"/>
  <c r="N8" i="31"/>
  <c r="N9" i="31" s="1"/>
  <c r="N16" i="31"/>
  <c r="N100" i="31" s="1"/>
  <c r="N13" i="31"/>
  <c r="N14" i="31" s="1"/>
  <c r="O13" i="31"/>
  <c r="O14" i="31" s="1"/>
  <c r="O8" i="31"/>
  <c r="O9" i="31" s="1"/>
  <c r="D16" i="31"/>
  <c r="D100" i="31" s="1"/>
  <c r="D13" i="31"/>
  <c r="D14" i="31" s="1"/>
  <c r="E18" i="31"/>
  <c r="D8" i="31"/>
  <c r="D9" i="31" s="1"/>
  <c r="K13" i="31"/>
  <c r="K14" i="31" s="1"/>
  <c r="I8" i="31"/>
  <c r="I9" i="31" s="1"/>
  <c r="I16" i="31"/>
  <c r="I100" i="31" s="1"/>
  <c r="Q8" i="31"/>
  <c r="Q9" i="31" s="1"/>
  <c r="P16" i="31"/>
  <c r="P100" i="31" s="1"/>
  <c r="P13" i="31"/>
  <c r="P14" i="31" s="1"/>
  <c r="P8" i="31"/>
  <c r="P9" i="31" s="1"/>
  <c r="J8" i="31"/>
  <c r="J9" i="31" s="1"/>
  <c r="J16" i="31"/>
  <c r="J100" i="31" s="1"/>
  <c r="J13" i="31"/>
  <c r="J14" i="31" s="1"/>
  <c r="G13" i="31"/>
  <c r="G14" i="31" s="1"/>
  <c r="M16" i="31"/>
  <c r="M100" i="31" s="1"/>
  <c r="M8" i="31"/>
  <c r="M9" i="31" s="1"/>
  <c r="L16" i="31"/>
  <c r="L100" i="31" s="1"/>
  <c r="L13" i="31"/>
  <c r="L14" i="31" s="1"/>
  <c r="L8" i="31"/>
  <c r="L9" i="31" s="1"/>
  <c r="G16" i="31"/>
  <c r="G100" i="31" s="1"/>
  <c r="F8" i="31"/>
  <c r="F9" i="31" s="1"/>
  <c r="F16" i="31"/>
  <c r="F100" i="31" s="1"/>
  <c r="F13" i="31"/>
  <c r="F14" i="31" s="1"/>
  <c r="M13" i="31"/>
  <c r="M14" i="31" s="1"/>
  <c r="E13" i="31" l="1"/>
  <c r="E14" i="31" s="1"/>
  <c r="E16" i="31"/>
  <c r="E100" i="31" s="1"/>
  <c r="E8" i="31"/>
  <c r="E9" i="31" s="1"/>
  <c r="E66" i="10" l="1"/>
  <c r="E68" i="10"/>
  <c r="E92" i="10"/>
  <c r="E125" i="10"/>
  <c r="E24" i="10"/>
  <c r="O284" i="29" l="1"/>
  <c r="L284" i="29"/>
  <c r="I284" i="29"/>
  <c r="F284" i="29"/>
  <c r="O283" i="29"/>
  <c r="L283" i="29"/>
  <c r="I283" i="29"/>
  <c r="F283" i="29"/>
  <c r="O282" i="29"/>
  <c r="L282" i="29"/>
  <c r="I282" i="29"/>
  <c r="F282" i="29"/>
  <c r="O281" i="29"/>
  <c r="L281" i="29"/>
  <c r="I281" i="29"/>
  <c r="F281" i="29"/>
  <c r="O280" i="29"/>
  <c r="L280" i="29"/>
  <c r="I280" i="29"/>
  <c r="F280" i="29"/>
  <c r="O279" i="29"/>
  <c r="L279" i="29"/>
  <c r="I279" i="29"/>
  <c r="F279" i="29"/>
  <c r="O278" i="29"/>
  <c r="L278" i="29"/>
  <c r="I278" i="29"/>
  <c r="F278" i="29"/>
  <c r="O277" i="29"/>
  <c r="O276" i="29" s="1"/>
  <c r="L277" i="29"/>
  <c r="I277" i="29"/>
  <c r="F277" i="29"/>
  <c r="N276" i="29"/>
  <c r="M276" i="29"/>
  <c r="K276" i="29"/>
  <c r="J276" i="29"/>
  <c r="H276" i="29"/>
  <c r="G276" i="29"/>
  <c r="E276" i="29"/>
  <c r="D276" i="29"/>
  <c r="O271" i="29"/>
  <c r="L271" i="29"/>
  <c r="I271" i="29"/>
  <c r="F271" i="29"/>
  <c r="O270" i="29"/>
  <c r="L270" i="29"/>
  <c r="I270" i="29"/>
  <c r="F270" i="29"/>
  <c r="O269" i="29"/>
  <c r="N269" i="29"/>
  <c r="M269" i="29"/>
  <c r="L269" i="29"/>
  <c r="K269" i="29"/>
  <c r="J269" i="29"/>
  <c r="H269" i="29"/>
  <c r="G269" i="29"/>
  <c r="E269" i="29"/>
  <c r="D269" i="29"/>
  <c r="O268" i="29"/>
  <c r="L268" i="29"/>
  <c r="L267" i="29" s="1"/>
  <c r="L266" i="29" s="1"/>
  <c r="L265" i="29" s="1"/>
  <c r="I268" i="29"/>
  <c r="I267" i="29" s="1"/>
  <c r="I266" i="29" s="1"/>
  <c r="I265" i="29" s="1"/>
  <c r="F268" i="29"/>
  <c r="F267" i="29" s="1"/>
  <c r="O267" i="29"/>
  <c r="N267" i="29"/>
  <c r="N266" i="29" s="1"/>
  <c r="N265" i="29" s="1"/>
  <c r="M267" i="29"/>
  <c r="M266" i="29" s="1"/>
  <c r="M265" i="29" s="1"/>
  <c r="K267" i="29"/>
  <c r="J267" i="29"/>
  <c r="J266" i="29" s="1"/>
  <c r="J265" i="29" s="1"/>
  <c r="H267" i="29"/>
  <c r="H266" i="29" s="1"/>
  <c r="H265" i="29" s="1"/>
  <c r="G267" i="29"/>
  <c r="G266" i="29" s="1"/>
  <c r="G265" i="29" s="1"/>
  <c r="E267" i="29"/>
  <c r="E266" i="29" s="1"/>
  <c r="E265" i="29" s="1"/>
  <c r="D267" i="29"/>
  <c r="D266" i="29" s="1"/>
  <c r="D265" i="29" s="1"/>
  <c r="O266" i="29"/>
  <c r="O265" i="29" s="1"/>
  <c r="K266" i="29"/>
  <c r="K265" i="29" s="1"/>
  <c r="O264" i="29"/>
  <c r="O263" i="29" s="1"/>
  <c r="L264" i="29"/>
  <c r="L263" i="29" s="1"/>
  <c r="I264" i="29"/>
  <c r="I263" i="29" s="1"/>
  <c r="F264" i="29"/>
  <c r="F263" i="29" s="1"/>
  <c r="N263" i="29"/>
  <c r="M263" i="29"/>
  <c r="K263" i="29"/>
  <c r="J263" i="29"/>
  <c r="H263" i="29"/>
  <c r="G263" i="29"/>
  <c r="E263" i="29"/>
  <c r="D263" i="29"/>
  <c r="O262" i="29"/>
  <c r="L262" i="29"/>
  <c r="I262" i="29"/>
  <c r="F262" i="29"/>
  <c r="O261" i="29"/>
  <c r="L261" i="29"/>
  <c r="I261" i="29"/>
  <c r="F261" i="29"/>
  <c r="O260" i="29"/>
  <c r="L260" i="29"/>
  <c r="I260" i="29"/>
  <c r="F260" i="29"/>
  <c r="O259" i="29"/>
  <c r="L259" i="29"/>
  <c r="I259" i="29"/>
  <c r="F259" i="29"/>
  <c r="O258" i="29"/>
  <c r="O257" i="29" s="1"/>
  <c r="L258" i="29"/>
  <c r="L257" i="29" s="1"/>
  <c r="I258" i="29"/>
  <c r="F258" i="29"/>
  <c r="N257" i="29"/>
  <c r="N253" i="29" s="1"/>
  <c r="M257" i="29"/>
  <c r="M253" i="29" s="1"/>
  <c r="K257" i="29"/>
  <c r="J257" i="29"/>
  <c r="J253" i="29" s="1"/>
  <c r="H257" i="29"/>
  <c r="H253" i="29" s="1"/>
  <c r="G257" i="29"/>
  <c r="G253" i="29" s="1"/>
  <c r="E257" i="29"/>
  <c r="E253" i="29" s="1"/>
  <c r="D257" i="29"/>
  <c r="D253" i="29" s="1"/>
  <c r="D252" i="29" s="1"/>
  <c r="O256" i="29"/>
  <c r="L256" i="29"/>
  <c r="I256" i="29"/>
  <c r="F256" i="29"/>
  <c r="O255" i="29"/>
  <c r="L255" i="29"/>
  <c r="I255" i="29"/>
  <c r="F255" i="29"/>
  <c r="O254" i="29"/>
  <c r="L254" i="29"/>
  <c r="I254" i="29"/>
  <c r="F254" i="29"/>
  <c r="K253" i="29"/>
  <c r="O251" i="29"/>
  <c r="L251" i="29"/>
  <c r="L250" i="29" s="1"/>
  <c r="I251" i="29"/>
  <c r="F251" i="29"/>
  <c r="O250" i="29"/>
  <c r="N250" i="29"/>
  <c r="M250" i="29"/>
  <c r="K250" i="29"/>
  <c r="J250" i="29"/>
  <c r="H250" i="29"/>
  <c r="G250" i="29"/>
  <c r="F250" i="29"/>
  <c r="E250" i="29"/>
  <c r="D250" i="29"/>
  <c r="O249" i="29"/>
  <c r="L249" i="29"/>
  <c r="I249" i="29"/>
  <c r="F249" i="29"/>
  <c r="O248" i="29"/>
  <c r="L248" i="29"/>
  <c r="I248" i="29"/>
  <c r="F248" i="29"/>
  <c r="O247" i="29"/>
  <c r="L247" i="29"/>
  <c r="I247" i="29"/>
  <c r="F247" i="29"/>
  <c r="O246" i="29"/>
  <c r="L246" i="29"/>
  <c r="I246" i="29"/>
  <c r="F246" i="29"/>
  <c r="O245" i="29"/>
  <c r="N245" i="29"/>
  <c r="M245" i="29"/>
  <c r="K245" i="29"/>
  <c r="J245" i="29"/>
  <c r="H245" i="29"/>
  <c r="G245" i="29"/>
  <c r="E245" i="29"/>
  <c r="D245" i="29"/>
  <c r="O244" i="29"/>
  <c r="L244" i="29"/>
  <c r="I244" i="29"/>
  <c r="F244" i="29"/>
  <c r="O243" i="29"/>
  <c r="L243" i="29"/>
  <c r="I243" i="29"/>
  <c r="F243" i="29"/>
  <c r="O242" i="29"/>
  <c r="L242" i="29"/>
  <c r="I242" i="29"/>
  <c r="F242" i="29"/>
  <c r="O241" i="29"/>
  <c r="N241" i="29"/>
  <c r="M241" i="29"/>
  <c r="K241" i="29"/>
  <c r="J241" i="29"/>
  <c r="J240" i="29" s="1"/>
  <c r="H241" i="29"/>
  <c r="G241" i="29"/>
  <c r="E241" i="29"/>
  <c r="D241" i="29"/>
  <c r="O239" i="29"/>
  <c r="L239" i="29"/>
  <c r="I239" i="29"/>
  <c r="F239" i="29"/>
  <c r="O238" i="29"/>
  <c r="L238" i="29"/>
  <c r="I238" i="29"/>
  <c r="F238" i="29"/>
  <c r="O237" i="29"/>
  <c r="L237" i="29"/>
  <c r="I237" i="29"/>
  <c r="F237" i="29"/>
  <c r="O236" i="29"/>
  <c r="L236" i="29"/>
  <c r="I236" i="29"/>
  <c r="F236" i="29"/>
  <c r="O235" i="29"/>
  <c r="L235" i="29"/>
  <c r="I235" i="29"/>
  <c r="F235" i="29"/>
  <c r="O234" i="29"/>
  <c r="O233" i="29" s="1"/>
  <c r="O232" i="29" s="1"/>
  <c r="L234" i="29"/>
  <c r="L233" i="29" s="1"/>
  <c r="I234" i="29"/>
  <c r="F234" i="29"/>
  <c r="N233" i="29"/>
  <c r="M233" i="29"/>
  <c r="M232" i="29" s="1"/>
  <c r="K233" i="29"/>
  <c r="K232" i="29" s="1"/>
  <c r="J233" i="29"/>
  <c r="J232" i="29" s="1"/>
  <c r="H233" i="29"/>
  <c r="H232" i="29" s="1"/>
  <c r="G233" i="29"/>
  <c r="G232" i="29" s="1"/>
  <c r="E233" i="29"/>
  <c r="E232" i="29" s="1"/>
  <c r="D233" i="29"/>
  <c r="N232" i="29"/>
  <c r="D232" i="29"/>
  <c r="O231" i="29"/>
  <c r="L231" i="29"/>
  <c r="I231" i="29"/>
  <c r="F231" i="29"/>
  <c r="O230" i="29"/>
  <c r="L230" i="29"/>
  <c r="I230" i="29"/>
  <c r="F230" i="29"/>
  <c r="O229" i="29"/>
  <c r="L229" i="29"/>
  <c r="I229" i="29"/>
  <c r="F229" i="29"/>
  <c r="O228" i="29"/>
  <c r="L228" i="29"/>
  <c r="I228" i="29"/>
  <c r="F228" i="29"/>
  <c r="N227" i="29"/>
  <c r="M227" i="29"/>
  <c r="K227" i="29"/>
  <c r="J227" i="29"/>
  <c r="H227" i="29"/>
  <c r="G227" i="29"/>
  <c r="E227" i="29"/>
  <c r="D227" i="29"/>
  <c r="O226" i="29"/>
  <c r="L226" i="29"/>
  <c r="I226" i="29"/>
  <c r="F226" i="29"/>
  <c r="O225" i="29"/>
  <c r="L225" i="29"/>
  <c r="I225" i="29"/>
  <c r="F225" i="29"/>
  <c r="O224" i="29"/>
  <c r="L224" i="29"/>
  <c r="I224" i="29"/>
  <c r="F224" i="29"/>
  <c r="O223" i="29"/>
  <c r="L223" i="29"/>
  <c r="I223" i="29"/>
  <c r="F223" i="29"/>
  <c r="O222" i="29"/>
  <c r="L222" i="29"/>
  <c r="I222" i="29"/>
  <c r="F222" i="29"/>
  <c r="O221" i="29"/>
  <c r="L221" i="29"/>
  <c r="I221" i="29"/>
  <c r="F221" i="29"/>
  <c r="O220" i="29"/>
  <c r="L220" i="29"/>
  <c r="I220" i="29"/>
  <c r="F220" i="29"/>
  <c r="N219" i="29"/>
  <c r="M219" i="29"/>
  <c r="K219" i="29"/>
  <c r="J219" i="29"/>
  <c r="H219" i="29"/>
  <c r="G219" i="29"/>
  <c r="E219" i="29"/>
  <c r="D219" i="29"/>
  <c r="O218" i="29"/>
  <c r="L218" i="29"/>
  <c r="I218" i="29"/>
  <c r="F218" i="29"/>
  <c r="O217" i="29"/>
  <c r="O216" i="29" s="1"/>
  <c r="L217" i="29"/>
  <c r="I217" i="29"/>
  <c r="I216" i="29" s="1"/>
  <c r="F217" i="29"/>
  <c r="F216" i="29" s="1"/>
  <c r="N216" i="29"/>
  <c r="M216" i="29"/>
  <c r="K216" i="29"/>
  <c r="J216" i="29"/>
  <c r="H216" i="29"/>
  <c r="G216" i="29"/>
  <c r="E216" i="29"/>
  <c r="D216" i="29"/>
  <c r="O215" i="29"/>
  <c r="L215" i="29"/>
  <c r="L214" i="29" s="1"/>
  <c r="I215" i="29"/>
  <c r="F215" i="29"/>
  <c r="O214" i="29"/>
  <c r="N214" i="29"/>
  <c r="M214" i="29"/>
  <c r="K214" i="29"/>
  <c r="J214" i="29"/>
  <c r="H214" i="29"/>
  <c r="G214" i="29"/>
  <c r="F214" i="29"/>
  <c r="E214" i="29"/>
  <c r="D214" i="29"/>
  <c r="O213" i="29"/>
  <c r="L213" i="29"/>
  <c r="I213" i="29"/>
  <c r="F213" i="29"/>
  <c r="O210" i="29"/>
  <c r="L210" i="29"/>
  <c r="I210" i="29"/>
  <c r="F210" i="29"/>
  <c r="O209" i="29"/>
  <c r="O208" i="29" s="1"/>
  <c r="L209" i="29"/>
  <c r="L208" i="29" s="1"/>
  <c r="I209" i="29"/>
  <c r="F209" i="29"/>
  <c r="F208" i="29" s="1"/>
  <c r="N208" i="29"/>
  <c r="M208" i="29"/>
  <c r="K208" i="29"/>
  <c r="J208" i="29"/>
  <c r="I208" i="29"/>
  <c r="H208" i="29"/>
  <c r="G208" i="29"/>
  <c r="E208" i="29"/>
  <c r="D208" i="29"/>
  <c r="O207" i="29"/>
  <c r="L207" i="29"/>
  <c r="I207" i="29"/>
  <c r="F207" i="29"/>
  <c r="O206" i="29"/>
  <c r="L206" i="29"/>
  <c r="I206" i="29"/>
  <c r="F206" i="29"/>
  <c r="O205" i="29"/>
  <c r="L205" i="29"/>
  <c r="I205" i="29"/>
  <c r="F205" i="29"/>
  <c r="O204" i="29"/>
  <c r="L204" i="29"/>
  <c r="I204" i="29"/>
  <c r="F204" i="29"/>
  <c r="O203" i="29"/>
  <c r="L203" i="29"/>
  <c r="I203" i="29"/>
  <c r="F203" i="29"/>
  <c r="O202" i="29"/>
  <c r="L202" i="29"/>
  <c r="I202" i="29"/>
  <c r="F202" i="29"/>
  <c r="O201" i="29"/>
  <c r="L201" i="29"/>
  <c r="I201" i="29"/>
  <c r="F201" i="29"/>
  <c r="C201" i="29" s="1"/>
  <c r="O200" i="29"/>
  <c r="L200" i="29"/>
  <c r="I200" i="29"/>
  <c r="I199" i="29" s="1"/>
  <c r="F200" i="29"/>
  <c r="N199" i="29"/>
  <c r="M199" i="29"/>
  <c r="K199" i="29"/>
  <c r="J199" i="29"/>
  <c r="H199" i="29"/>
  <c r="G199" i="29"/>
  <c r="E199" i="29"/>
  <c r="D199" i="29"/>
  <c r="O198" i="29"/>
  <c r="L198" i="29"/>
  <c r="I198" i="29"/>
  <c r="F198" i="29"/>
  <c r="C198" i="29" s="1"/>
  <c r="O197" i="29"/>
  <c r="L197" i="29"/>
  <c r="I197" i="29"/>
  <c r="F197" i="29"/>
  <c r="O196" i="29"/>
  <c r="L196" i="29"/>
  <c r="I196" i="29"/>
  <c r="F196" i="29"/>
  <c r="O195" i="29"/>
  <c r="L195" i="29"/>
  <c r="I195" i="29"/>
  <c r="F195" i="29"/>
  <c r="O194" i="29"/>
  <c r="L194" i="29"/>
  <c r="I194" i="29"/>
  <c r="F194" i="29"/>
  <c r="O193" i="29"/>
  <c r="L193" i="29"/>
  <c r="I193" i="29"/>
  <c r="F193" i="29"/>
  <c r="O192" i="29"/>
  <c r="L192" i="29"/>
  <c r="I192" i="29"/>
  <c r="F192" i="29"/>
  <c r="O191" i="29"/>
  <c r="L191" i="29"/>
  <c r="I191" i="29"/>
  <c r="F191" i="29"/>
  <c r="O190" i="29"/>
  <c r="L190" i="29"/>
  <c r="I190" i="29"/>
  <c r="F190" i="29"/>
  <c r="C190" i="29" s="1"/>
  <c r="O189" i="29"/>
  <c r="L189" i="29"/>
  <c r="I189" i="29"/>
  <c r="I188" i="29" s="1"/>
  <c r="F189" i="29"/>
  <c r="N188" i="29"/>
  <c r="M188" i="29"/>
  <c r="K188" i="29"/>
  <c r="K187" i="29" s="1"/>
  <c r="J188" i="29"/>
  <c r="H188" i="29"/>
  <c r="G188" i="29"/>
  <c r="G187" i="29" s="1"/>
  <c r="E188" i="29"/>
  <c r="E187" i="29" s="1"/>
  <c r="D188" i="29"/>
  <c r="O186" i="29"/>
  <c r="L186" i="29"/>
  <c r="I186" i="29"/>
  <c r="F186" i="29"/>
  <c r="O185" i="29"/>
  <c r="L185" i="29"/>
  <c r="I185" i="29"/>
  <c r="F185" i="29"/>
  <c r="O184" i="29"/>
  <c r="L184" i="29"/>
  <c r="L183" i="29" s="1"/>
  <c r="I184" i="29"/>
  <c r="F184" i="29"/>
  <c r="N183" i="29"/>
  <c r="M183" i="29"/>
  <c r="K183" i="29"/>
  <c r="J183" i="29"/>
  <c r="H183" i="29"/>
  <c r="G183" i="29"/>
  <c r="E183" i="29"/>
  <c r="D183" i="29"/>
  <c r="O180" i="29"/>
  <c r="L180" i="29"/>
  <c r="L179" i="29" s="1"/>
  <c r="L178" i="29" s="1"/>
  <c r="I180" i="29"/>
  <c r="F180" i="29"/>
  <c r="F179" i="29" s="1"/>
  <c r="O179" i="29"/>
  <c r="N179" i="29"/>
  <c r="N178" i="29" s="1"/>
  <c r="M179" i="29"/>
  <c r="M178" i="29" s="1"/>
  <c r="K179" i="29"/>
  <c r="K178" i="29" s="1"/>
  <c r="J179" i="29"/>
  <c r="J178" i="29" s="1"/>
  <c r="I179" i="29"/>
  <c r="I178" i="29" s="1"/>
  <c r="H179" i="29"/>
  <c r="H178" i="29" s="1"/>
  <c r="G179" i="29"/>
  <c r="G178" i="29" s="1"/>
  <c r="E179" i="29"/>
  <c r="E178" i="29" s="1"/>
  <c r="D179" i="29"/>
  <c r="D178" i="29" s="1"/>
  <c r="O178" i="29"/>
  <c r="O177" i="29"/>
  <c r="L177" i="29"/>
  <c r="I177" i="29"/>
  <c r="F177" i="29"/>
  <c r="O176" i="29"/>
  <c r="O175" i="29" s="1"/>
  <c r="L176" i="29"/>
  <c r="I176" i="29"/>
  <c r="I175" i="29" s="1"/>
  <c r="F176" i="29"/>
  <c r="F175" i="29" s="1"/>
  <c r="N175" i="29"/>
  <c r="M175" i="29"/>
  <c r="K175" i="29"/>
  <c r="J175" i="29"/>
  <c r="J174" i="29" s="1"/>
  <c r="H175" i="29"/>
  <c r="G175" i="29"/>
  <c r="E175" i="29"/>
  <c r="D175" i="29"/>
  <c r="O173" i="29"/>
  <c r="L173" i="29"/>
  <c r="I173" i="29"/>
  <c r="F173" i="29"/>
  <c r="O172" i="29"/>
  <c r="L172" i="29"/>
  <c r="L171" i="29" s="1"/>
  <c r="I172" i="29"/>
  <c r="F172" i="29"/>
  <c r="N171" i="29"/>
  <c r="M171" i="29"/>
  <c r="K171" i="29"/>
  <c r="J171" i="29"/>
  <c r="H171" i="29"/>
  <c r="G171" i="29"/>
  <c r="E171" i="29"/>
  <c r="D171" i="29"/>
  <c r="O170" i="29"/>
  <c r="L170" i="29"/>
  <c r="I170" i="29"/>
  <c r="F170" i="29"/>
  <c r="O169" i="29"/>
  <c r="L169" i="29"/>
  <c r="I169" i="29"/>
  <c r="F169" i="29"/>
  <c r="O168" i="29"/>
  <c r="L168" i="29"/>
  <c r="I168" i="29"/>
  <c r="F168" i="29"/>
  <c r="O167" i="29"/>
  <c r="L167" i="29"/>
  <c r="I167" i="29"/>
  <c r="I166" i="29" s="1"/>
  <c r="F167" i="29"/>
  <c r="N166" i="29"/>
  <c r="M166" i="29"/>
  <c r="K166" i="29"/>
  <c r="J166" i="29"/>
  <c r="H166" i="29"/>
  <c r="G166" i="29"/>
  <c r="E166" i="29"/>
  <c r="D166" i="29"/>
  <c r="O165" i="29"/>
  <c r="L165" i="29"/>
  <c r="I165" i="29"/>
  <c r="F165" i="29"/>
  <c r="O164" i="29"/>
  <c r="L164" i="29"/>
  <c r="I164" i="29"/>
  <c r="F164" i="29"/>
  <c r="O163" i="29"/>
  <c r="L163" i="29"/>
  <c r="I163" i="29"/>
  <c r="I162" i="29" s="1"/>
  <c r="I161" i="29" s="1"/>
  <c r="F163" i="29"/>
  <c r="N162" i="29"/>
  <c r="N161" i="29" s="1"/>
  <c r="N160" i="29" s="1"/>
  <c r="M162" i="29"/>
  <c r="L162" i="29"/>
  <c r="K162" i="29"/>
  <c r="J162" i="29"/>
  <c r="J161" i="29" s="1"/>
  <c r="J160" i="29" s="1"/>
  <c r="H162" i="29"/>
  <c r="G162" i="29"/>
  <c r="G161" i="29" s="1"/>
  <c r="G160" i="29" s="1"/>
  <c r="E162" i="29"/>
  <c r="D162" i="29"/>
  <c r="D161" i="29" s="1"/>
  <c r="D160" i="29" s="1"/>
  <c r="M161" i="29"/>
  <c r="K161" i="29"/>
  <c r="O159" i="29"/>
  <c r="L159" i="29"/>
  <c r="I159" i="29"/>
  <c r="F159" i="29"/>
  <c r="O158" i="29"/>
  <c r="L158" i="29"/>
  <c r="I158" i="29"/>
  <c r="F158" i="29"/>
  <c r="O157" i="29"/>
  <c r="L157" i="29"/>
  <c r="I157" i="29"/>
  <c r="F157" i="29"/>
  <c r="O156" i="29"/>
  <c r="L156" i="29"/>
  <c r="I156" i="29"/>
  <c r="F156" i="29"/>
  <c r="O155" i="29"/>
  <c r="L155" i="29"/>
  <c r="I155" i="29"/>
  <c r="F155" i="29"/>
  <c r="O154" i="29"/>
  <c r="L154" i="29"/>
  <c r="I154" i="29"/>
  <c r="F154" i="29"/>
  <c r="N153" i="29"/>
  <c r="M153" i="29"/>
  <c r="M152" i="29" s="1"/>
  <c r="K153" i="29"/>
  <c r="K152" i="29" s="1"/>
  <c r="J153" i="29"/>
  <c r="J152" i="29" s="1"/>
  <c r="H153" i="29"/>
  <c r="H152" i="29" s="1"/>
  <c r="G153" i="29"/>
  <c r="G152" i="29" s="1"/>
  <c r="E153" i="29"/>
  <c r="E152" i="29" s="1"/>
  <c r="D153" i="29"/>
  <c r="D152" i="29" s="1"/>
  <c r="N152" i="29"/>
  <c r="O151" i="29"/>
  <c r="L151" i="29"/>
  <c r="I151" i="29"/>
  <c r="F151" i="29"/>
  <c r="O150" i="29"/>
  <c r="L150" i="29"/>
  <c r="I150" i="29"/>
  <c r="F150" i="29"/>
  <c r="O149" i="29"/>
  <c r="L149" i="29"/>
  <c r="I149" i="29"/>
  <c r="F149" i="29"/>
  <c r="O148" i="29"/>
  <c r="L148" i="29"/>
  <c r="L147" i="29" s="1"/>
  <c r="I148" i="29"/>
  <c r="F148" i="29"/>
  <c r="N147" i="29"/>
  <c r="M147" i="29"/>
  <c r="K147" i="29"/>
  <c r="J147" i="29"/>
  <c r="H147" i="29"/>
  <c r="G147" i="29"/>
  <c r="E147" i="29"/>
  <c r="D147" i="29"/>
  <c r="O146" i="29"/>
  <c r="L146" i="29"/>
  <c r="I146" i="29"/>
  <c r="F146" i="29"/>
  <c r="O145" i="29"/>
  <c r="L145" i="29"/>
  <c r="I145" i="29"/>
  <c r="F145" i="29"/>
  <c r="O144" i="29"/>
  <c r="L144" i="29"/>
  <c r="I144" i="29"/>
  <c r="F144" i="29"/>
  <c r="O143" i="29"/>
  <c r="L143" i="29"/>
  <c r="I143" i="29"/>
  <c r="F143" i="29"/>
  <c r="O142" i="29"/>
  <c r="L142" i="29"/>
  <c r="I142" i="29"/>
  <c r="F142" i="29"/>
  <c r="O141" i="29"/>
  <c r="L141" i="29"/>
  <c r="I141" i="29"/>
  <c r="F141" i="29"/>
  <c r="O140" i="29"/>
  <c r="L140" i="29"/>
  <c r="I140" i="29"/>
  <c r="F140" i="29"/>
  <c r="O139" i="29"/>
  <c r="L139" i="29"/>
  <c r="I139" i="29"/>
  <c r="F139" i="29"/>
  <c r="F138" i="29" s="1"/>
  <c r="N138" i="29"/>
  <c r="M138" i="29"/>
  <c r="K138" i="29"/>
  <c r="J138" i="29"/>
  <c r="H138" i="29"/>
  <c r="G138" i="29"/>
  <c r="E138" i="29"/>
  <c r="D138" i="29"/>
  <c r="O137" i="29"/>
  <c r="L137" i="29"/>
  <c r="I137" i="29"/>
  <c r="F137" i="29"/>
  <c r="O136" i="29"/>
  <c r="L136" i="29"/>
  <c r="I136" i="29"/>
  <c r="F136" i="29"/>
  <c r="O135" i="29"/>
  <c r="L135" i="29"/>
  <c r="I135" i="29"/>
  <c r="F135" i="29"/>
  <c r="N134" i="29"/>
  <c r="M134" i="29"/>
  <c r="K134" i="29"/>
  <c r="J134" i="29"/>
  <c r="H134" i="29"/>
  <c r="G134" i="29"/>
  <c r="E134" i="29"/>
  <c r="D134" i="29"/>
  <c r="O133" i="29"/>
  <c r="L133" i="29"/>
  <c r="I133" i="29"/>
  <c r="F133" i="29"/>
  <c r="O132" i="29"/>
  <c r="L132" i="29"/>
  <c r="L131" i="29" s="1"/>
  <c r="I132" i="29"/>
  <c r="I131" i="29" s="1"/>
  <c r="F132" i="29"/>
  <c r="N131" i="29"/>
  <c r="M131" i="29"/>
  <c r="K131" i="29"/>
  <c r="J131" i="29"/>
  <c r="H131" i="29"/>
  <c r="G131" i="29"/>
  <c r="E131" i="29"/>
  <c r="D131" i="29"/>
  <c r="O130" i="29"/>
  <c r="L130" i="29"/>
  <c r="I130" i="29"/>
  <c r="F130" i="29"/>
  <c r="O129" i="29"/>
  <c r="L129" i="29"/>
  <c r="I129" i="29"/>
  <c r="F129" i="29"/>
  <c r="O128" i="29"/>
  <c r="L128" i="29"/>
  <c r="I128" i="29"/>
  <c r="F128" i="29"/>
  <c r="O127" i="29"/>
  <c r="L127" i="29"/>
  <c r="L126" i="29" s="1"/>
  <c r="I127" i="29"/>
  <c r="F127" i="29"/>
  <c r="N126" i="29"/>
  <c r="M126" i="29"/>
  <c r="K126" i="29"/>
  <c r="J126" i="29"/>
  <c r="H126" i="29"/>
  <c r="G126" i="29"/>
  <c r="E126" i="29"/>
  <c r="D126" i="29"/>
  <c r="O125" i="29"/>
  <c r="L125" i="29"/>
  <c r="I125" i="29"/>
  <c r="F125" i="29"/>
  <c r="O124" i="29"/>
  <c r="L124" i="29"/>
  <c r="I124" i="29"/>
  <c r="F124" i="29"/>
  <c r="O123" i="29"/>
  <c r="L123" i="29"/>
  <c r="I123" i="29"/>
  <c r="F123" i="29"/>
  <c r="O122" i="29"/>
  <c r="L122" i="29"/>
  <c r="I122" i="29"/>
  <c r="F122" i="29"/>
  <c r="F121" i="29" s="1"/>
  <c r="O121" i="29"/>
  <c r="N121" i="29"/>
  <c r="M121" i="29"/>
  <c r="K121" i="29"/>
  <c r="J121" i="29"/>
  <c r="H121" i="29"/>
  <c r="G121" i="29"/>
  <c r="E121" i="29"/>
  <c r="D121" i="29"/>
  <c r="O119" i="29"/>
  <c r="L119" i="29"/>
  <c r="I119" i="29"/>
  <c r="F119" i="29"/>
  <c r="O118" i="29"/>
  <c r="L118" i="29"/>
  <c r="I118" i="29"/>
  <c r="F118" i="29"/>
  <c r="O117" i="29"/>
  <c r="L117" i="29"/>
  <c r="I117" i="29"/>
  <c r="F117" i="29"/>
  <c r="O116" i="29"/>
  <c r="L116" i="29"/>
  <c r="I116" i="29"/>
  <c r="F116" i="29"/>
  <c r="O115" i="29"/>
  <c r="L115" i="29"/>
  <c r="I115" i="29"/>
  <c r="F115" i="29"/>
  <c r="N114" i="29"/>
  <c r="M114" i="29"/>
  <c r="K114" i="29"/>
  <c r="J114" i="29"/>
  <c r="H114" i="29"/>
  <c r="G114" i="29"/>
  <c r="E114" i="29"/>
  <c r="D114" i="29"/>
  <c r="O113" i="29"/>
  <c r="L113" i="29"/>
  <c r="I113" i="29"/>
  <c r="F113" i="29"/>
  <c r="O112" i="29"/>
  <c r="L112" i="29"/>
  <c r="I112" i="29"/>
  <c r="F112" i="29"/>
  <c r="O111" i="29"/>
  <c r="L111" i="29"/>
  <c r="I111" i="29"/>
  <c r="F111" i="29"/>
  <c r="O110" i="29"/>
  <c r="L110" i="29"/>
  <c r="I110" i="29"/>
  <c r="F110" i="29"/>
  <c r="O109" i="29"/>
  <c r="L109" i="29"/>
  <c r="I109" i="29"/>
  <c r="F109" i="29"/>
  <c r="F108" i="29" s="1"/>
  <c r="N108" i="29"/>
  <c r="M108" i="29"/>
  <c r="K108" i="29"/>
  <c r="J108" i="29"/>
  <c r="H108" i="29"/>
  <c r="G108" i="29"/>
  <c r="E108" i="29"/>
  <c r="D108" i="29"/>
  <c r="O107" i="29"/>
  <c r="L107" i="29"/>
  <c r="I107" i="29"/>
  <c r="F107" i="29"/>
  <c r="O106" i="29"/>
  <c r="L106" i="29"/>
  <c r="I106" i="29"/>
  <c r="F106" i="29"/>
  <c r="O105" i="29"/>
  <c r="L105" i="29"/>
  <c r="I105" i="29"/>
  <c r="F105" i="29"/>
  <c r="O104" i="29"/>
  <c r="L104" i="29"/>
  <c r="I104" i="29"/>
  <c r="F104" i="29"/>
  <c r="O103" i="29"/>
  <c r="L103" i="29"/>
  <c r="I103" i="29"/>
  <c r="F103" i="29"/>
  <c r="O102" i="29"/>
  <c r="L102" i="29"/>
  <c r="I102" i="29"/>
  <c r="F102" i="29"/>
  <c r="O101" i="29"/>
  <c r="L101" i="29"/>
  <c r="I101" i="29"/>
  <c r="F101" i="29"/>
  <c r="O100" i="29"/>
  <c r="O99" i="29" s="1"/>
  <c r="L100" i="29"/>
  <c r="I100" i="29"/>
  <c r="F100" i="29"/>
  <c r="N99" i="29"/>
  <c r="M99" i="29"/>
  <c r="K99" i="29"/>
  <c r="J99" i="29"/>
  <c r="H99" i="29"/>
  <c r="G99" i="29"/>
  <c r="E99" i="29"/>
  <c r="D99" i="29"/>
  <c r="O98" i="29"/>
  <c r="L98" i="29"/>
  <c r="I98" i="29"/>
  <c r="F98" i="29"/>
  <c r="O97" i="29"/>
  <c r="L97" i="29"/>
  <c r="I97" i="29"/>
  <c r="F97" i="29"/>
  <c r="O96" i="29"/>
  <c r="L96" i="29"/>
  <c r="I96" i="29"/>
  <c r="F96" i="29"/>
  <c r="O95" i="29"/>
  <c r="L95" i="29"/>
  <c r="I95" i="29"/>
  <c r="F95" i="29"/>
  <c r="O94" i="29"/>
  <c r="L94" i="29"/>
  <c r="I94" i="29"/>
  <c r="F94" i="29"/>
  <c r="O93" i="29"/>
  <c r="L93" i="29"/>
  <c r="I93" i="29"/>
  <c r="F93" i="29"/>
  <c r="O92" i="29"/>
  <c r="L92" i="29"/>
  <c r="I92" i="29"/>
  <c r="F92" i="29"/>
  <c r="N91" i="29"/>
  <c r="M91" i="29"/>
  <c r="K91" i="29"/>
  <c r="J91" i="29"/>
  <c r="H91" i="29"/>
  <c r="G91" i="29"/>
  <c r="E91" i="29"/>
  <c r="D91" i="29"/>
  <c r="O90" i="29"/>
  <c r="L90" i="29"/>
  <c r="I90" i="29"/>
  <c r="F90" i="29"/>
  <c r="O89" i="29"/>
  <c r="L89" i="29"/>
  <c r="I89" i="29"/>
  <c r="F89" i="29"/>
  <c r="O88" i="29"/>
  <c r="L88" i="29"/>
  <c r="I88" i="29"/>
  <c r="F88" i="29"/>
  <c r="O87" i="29"/>
  <c r="L87" i="29"/>
  <c r="I87" i="29"/>
  <c r="F87" i="29"/>
  <c r="O86" i="29"/>
  <c r="L86" i="29"/>
  <c r="I86" i="29"/>
  <c r="F86" i="29"/>
  <c r="O85" i="29"/>
  <c r="N85" i="29"/>
  <c r="M85" i="29"/>
  <c r="K85" i="29"/>
  <c r="J85" i="29"/>
  <c r="H85" i="29"/>
  <c r="G85" i="29"/>
  <c r="E85" i="29"/>
  <c r="D85" i="29"/>
  <c r="O84" i="29"/>
  <c r="L84" i="29"/>
  <c r="I84" i="29"/>
  <c r="F84" i="29"/>
  <c r="O82" i="29"/>
  <c r="L82" i="29"/>
  <c r="I82" i="29"/>
  <c r="F82" i="29"/>
  <c r="O81" i="29"/>
  <c r="O80" i="29" s="1"/>
  <c r="L81" i="29"/>
  <c r="L80" i="29" s="1"/>
  <c r="I81" i="29"/>
  <c r="F81" i="29"/>
  <c r="F80" i="29" s="1"/>
  <c r="N80" i="29"/>
  <c r="M80" i="29"/>
  <c r="K80" i="29"/>
  <c r="J80" i="29"/>
  <c r="I80" i="29"/>
  <c r="H80" i="29"/>
  <c r="G80" i="29"/>
  <c r="E80" i="29"/>
  <c r="D80" i="29"/>
  <c r="O79" i="29"/>
  <c r="L79" i="29"/>
  <c r="I79" i="29"/>
  <c r="F79" i="29"/>
  <c r="O78" i="29"/>
  <c r="L78" i="29"/>
  <c r="I78" i="29"/>
  <c r="I77" i="29" s="1"/>
  <c r="F78" i="29"/>
  <c r="O77" i="29"/>
  <c r="N77" i="29"/>
  <c r="M77" i="29"/>
  <c r="K77" i="29"/>
  <c r="K76" i="29" s="1"/>
  <c r="J77" i="29"/>
  <c r="H77" i="29"/>
  <c r="G77" i="29"/>
  <c r="G76" i="29" s="1"/>
  <c r="F77" i="29"/>
  <c r="F76" i="29" s="1"/>
  <c r="E77" i="29"/>
  <c r="E76" i="29" s="1"/>
  <c r="D77" i="29"/>
  <c r="J76" i="29"/>
  <c r="O74" i="29"/>
  <c r="L74" i="29"/>
  <c r="I74" i="29"/>
  <c r="F74" i="29"/>
  <c r="O73" i="29"/>
  <c r="L73" i="29"/>
  <c r="I73" i="29"/>
  <c r="F73" i="29"/>
  <c r="O72" i="29"/>
  <c r="L72" i="29"/>
  <c r="I72" i="29"/>
  <c r="F72" i="29"/>
  <c r="O71" i="29"/>
  <c r="L71" i="29"/>
  <c r="I71" i="29"/>
  <c r="F71" i="29"/>
  <c r="O70" i="29"/>
  <c r="L70" i="29"/>
  <c r="I70" i="29"/>
  <c r="F70" i="29"/>
  <c r="O69" i="29"/>
  <c r="N69" i="29"/>
  <c r="M69" i="29"/>
  <c r="K69" i="29"/>
  <c r="K67" i="29" s="1"/>
  <c r="J69" i="29"/>
  <c r="J67" i="29" s="1"/>
  <c r="H69" i="29"/>
  <c r="G69" i="29"/>
  <c r="G67" i="29" s="1"/>
  <c r="E69" i="29"/>
  <c r="E67" i="29" s="1"/>
  <c r="D69" i="29"/>
  <c r="D67" i="29" s="1"/>
  <c r="O68" i="29"/>
  <c r="L68" i="29"/>
  <c r="I68" i="29"/>
  <c r="F68" i="29"/>
  <c r="N67" i="29"/>
  <c r="M67" i="29"/>
  <c r="H67" i="29"/>
  <c r="O66" i="29"/>
  <c r="L66" i="29"/>
  <c r="I66" i="29"/>
  <c r="F66" i="29"/>
  <c r="O65" i="29"/>
  <c r="L65" i="29"/>
  <c r="I65" i="29"/>
  <c r="F65" i="29"/>
  <c r="O64" i="29"/>
  <c r="L64" i="29"/>
  <c r="I64" i="29"/>
  <c r="F64" i="29"/>
  <c r="O63" i="29"/>
  <c r="L63" i="29"/>
  <c r="I63" i="29"/>
  <c r="F63" i="29"/>
  <c r="O62" i="29"/>
  <c r="L62" i="29"/>
  <c r="I62" i="29"/>
  <c r="F62" i="29"/>
  <c r="O61" i="29"/>
  <c r="L61" i="29"/>
  <c r="I61" i="29"/>
  <c r="F61" i="29"/>
  <c r="O60" i="29"/>
  <c r="L60" i="29"/>
  <c r="I60" i="29"/>
  <c r="F60" i="29"/>
  <c r="O59" i="29"/>
  <c r="L59" i="29"/>
  <c r="I59" i="29"/>
  <c r="F59" i="29"/>
  <c r="N58" i="29"/>
  <c r="M58" i="29"/>
  <c r="K58" i="29"/>
  <c r="J58" i="29"/>
  <c r="H58" i="29"/>
  <c r="G58" i="29"/>
  <c r="E58" i="29"/>
  <c r="D58" i="29"/>
  <c r="O57" i="29"/>
  <c r="L57" i="29"/>
  <c r="I57" i="29"/>
  <c r="F57" i="29"/>
  <c r="O56" i="29"/>
  <c r="L56" i="29"/>
  <c r="L55" i="29" s="1"/>
  <c r="I56" i="29"/>
  <c r="I55" i="29" s="1"/>
  <c r="F56" i="29"/>
  <c r="N55" i="29"/>
  <c r="M55" i="29"/>
  <c r="M54" i="29" s="1"/>
  <c r="K55" i="29"/>
  <c r="K54" i="29" s="1"/>
  <c r="J55" i="29"/>
  <c r="J54" i="29" s="1"/>
  <c r="H55" i="29"/>
  <c r="H54" i="29" s="1"/>
  <c r="G55" i="29"/>
  <c r="G54" i="29" s="1"/>
  <c r="E55" i="29"/>
  <c r="D55" i="29"/>
  <c r="O47" i="29"/>
  <c r="C47" i="29" s="1"/>
  <c r="O46" i="29"/>
  <c r="C46" i="29" s="1"/>
  <c r="N45" i="29"/>
  <c r="M45" i="29"/>
  <c r="L44" i="29"/>
  <c r="L43" i="29" s="1"/>
  <c r="I44" i="29"/>
  <c r="I43" i="29" s="1"/>
  <c r="F44" i="29"/>
  <c r="K43" i="29"/>
  <c r="J43" i="29"/>
  <c r="H43" i="29"/>
  <c r="G43" i="29"/>
  <c r="E43" i="29"/>
  <c r="D43" i="29"/>
  <c r="F42" i="29"/>
  <c r="C42" i="29" s="1"/>
  <c r="E41" i="29"/>
  <c r="D41" i="29"/>
  <c r="L40" i="29"/>
  <c r="C40" i="29" s="1"/>
  <c r="L39" i="29"/>
  <c r="C39" i="29" s="1"/>
  <c r="L38" i="29"/>
  <c r="C38" i="29" s="1"/>
  <c r="L37" i="29"/>
  <c r="C37" i="29" s="1"/>
  <c r="K36" i="29"/>
  <c r="J36" i="29"/>
  <c r="L35" i="29"/>
  <c r="C35" i="29" s="1"/>
  <c r="L34" i="29"/>
  <c r="C34" i="29" s="1"/>
  <c r="K33" i="29"/>
  <c r="J33" i="29"/>
  <c r="L32" i="29"/>
  <c r="C32" i="29" s="1"/>
  <c r="K31" i="29"/>
  <c r="J31" i="29"/>
  <c r="L30" i="29"/>
  <c r="C30" i="29" s="1"/>
  <c r="L29" i="29"/>
  <c r="C29" i="29" s="1"/>
  <c r="L28" i="29"/>
  <c r="C28" i="29" s="1"/>
  <c r="K27" i="29"/>
  <c r="J27" i="29"/>
  <c r="F25" i="29"/>
  <c r="C25" i="29" s="1"/>
  <c r="I24" i="29"/>
  <c r="F24" i="29"/>
  <c r="O23" i="29"/>
  <c r="L23" i="29"/>
  <c r="I23" i="29"/>
  <c r="F23" i="29"/>
  <c r="O22" i="29"/>
  <c r="L22" i="29"/>
  <c r="L21" i="29" s="1"/>
  <c r="I22" i="29"/>
  <c r="I21" i="29" s="1"/>
  <c r="F22" i="29"/>
  <c r="N21" i="29"/>
  <c r="N275" i="29" s="1"/>
  <c r="N274" i="29" s="1"/>
  <c r="M21" i="29"/>
  <c r="K21" i="29"/>
  <c r="K275" i="29" s="1"/>
  <c r="K274" i="29" s="1"/>
  <c r="J21" i="29"/>
  <c r="J275" i="29" s="1"/>
  <c r="H21" i="29"/>
  <c r="H275" i="29" s="1"/>
  <c r="H274" i="29" s="1"/>
  <c r="G21" i="29"/>
  <c r="F21" i="29"/>
  <c r="E21" i="29"/>
  <c r="E275" i="29" s="1"/>
  <c r="E274" i="29" s="1"/>
  <c r="D21" i="29"/>
  <c r="D275" i="29" s="1"/>
  <c r="N76" i="29" l="1"/>
  <c r="C270" i="29"/>
  <c r="C271" i="29"/>
  <c r="C281" i="29"/>
  <c r="C283" i="29"/>
  <c r="H240" i="29"/>
  <c r="N240" i="29"/>
  <c r="G252" i="29"/>
  <c r="H252" i="29"/>
  <c r="C97" i="29"/>
  <c r="O131" i="29"/>
  <c r="C254" i="29"/>
  <c r="O76" i="29"/>
  <c r="M76" i="29"/>
  <c r="O174" i="29"/>
  <c r="C221" i="29"/>
  <c r="M20" i="29"/>
  <c r="C65" i="29"/>
  <c r="D76" i="29"/>
  <c r="C113" i="29"/>
  <c r="C133" i="29"/>
  <c r="K182" i="29"/>
  <c r="I187" i="29"/>
  <c r="M240" i="29"/>
  <c r="O21" i="29"/>
  <c r="O275" i="29" s="1"/>
  <c r="O274" i="29" s="1"/>
  <c r="C117" i="29"/>
  <c r="C118" i="29"/>
  <c r="C129" i="29"/>
  <c r="C145" i="29"/>
  <c r="C165" i="29"/>
  <c r="G182" i="29"/>
  <c r="D212" i="29"/>
  <c r="D274" i="29"/>
  <c r="C24" i="29"/>
  <c r="H53" i="29"/>
  <c r="E83" i="29"/>
  <c r="C89" i="29"/>
  <c r="C93" i="29"/>
  <c r="C95" i="29"/>
  <c r="C96" i="29"/>
  <c r="E161" i="29"/>
  <c r="E160" i="29" s="1"/>
  <c r="C173" i="29"/>
  <c r="O219" i="29"/>
  <c r="E240" i="29"/>
  <c r="E252" i="29"/>
  <c r="C261" i="29"/>
  <c r="J274" i="29"/>
  <c r="G53" i="29"/>
  <c r="M53" i="29"/>
  <c r="L58" i="29"/>
  <c r="L54" i="29" s="1"/>
  <c r="C71" i="29"/>
  <c r="C105" i="29"/>
  <c r="C112" i="29"/>
  <c r="C125" i="29"/>
  <c r="C141" i="29"/>
  <c r="C144" i="29"/>
  <c r="M187" i="29"/>
  <c r="E212" i="29"/>
  <c r="H212" i="29"/>
  <c r="H211" i="29" s="1"/>
  <c r="C226" i="29"/>
  <c r="G240" i="29"/>
  <c r="I241" i="29"/>
  <c r="C249" i="29"/>
  <c r="M252" i="29"/>
  <c r="M275" i="29"/>
  <c r="M274" i="29" s="1"/>
  <c r="C277" i="29"/>
  <c r="D174" i="29"/>
  <c r="I227" i="29"/>
  <c r="F41" i="29"/>
  <c r="C41" i="29" s="1"/>
  <c r="N54" i="29"/>
  <c r="N53" i="29" s="1"/>
  <c r="O67" i="29"/>
  <c r="M83" i="29"/>
  <c r="D120" i="29"/>
  <c r="H120" i="29"/>
  <c r="C137" i="29"/>
  <c r="C149" i="29"/>
  <c r="C151" i="29"/>
  <c r="K174" i="29"/>
  <c r="C186" i="29"/>
  <c r="C193" i="29"/>
  <c r="C205" i="29"/>
  <c r="C206" i="29"/>
  <c r="C209" i="29"/>
  <c r="C220" i="29"/>
  <c r="C237" i="29"/>
  <c r="C263" i="29"/>
  <c r="N174" i="29"/>
  <c r="I174" i="29"/>
  <c r="G275" i="29"/>
  <c r="G274" i="29" s="1"/>
  <c r="G20" i="29"/>
  <c r="C57" i="29"/>
  <c r="D54" i="29"/>
  <c r="D53" i="29" s="1"/>
  <c r="C63" i="29"/>
  <c r="H76" i="29"/>
  <c r="C101" i="29"/>
  <c r="L138" i="29"/>
  <c r="I147" i="29"/>
  <c r="C155" i="29"/>
  <c r="C156" i="29"/>
  <c r="M160" i="29"/>
  <c r="L166" i="29"/>
  <c r="I171" i="29"/>
  <c r="I160" i="29" s="1"/>
  <c r="C176" i="29"/>
  <c r="M174" i="29"/>
  <c r="I183" i="29"/>
  <c r="D187" i="29"/>
  <c r="D182" i="29" s="1"/>
  <c r="J187" i="29"/>
  <c r="J182" i="29" s="1"/>
  <c r="C189" i="29"/>
  <c r="C202" i="29"/>
  <c r="I219" i="29"/>
  <c r="C230" i="29"/>
  <c r="C234" i="29"/>
  <c r="D240" i="29"/>
  <c r="O240" i="29"/>
  <c r="C258" i="29"/>
  <c r="C259" i="29"/>
  <c r="C61" i="29"/>
  <c r="I91" i="29"/>
  <c r="J83" i="29"/>
  <c r="C116" i="29"/>
  <c r="O114" i="29"/>
  <c r="K120" i="29"/>
  <c r="C124" i="29"/>
  <c r="C130" i="29"/>
  <c r="C136" i="29"/>
  <c r="O134" i="29"/>
  <c r="C143" i="29"/>
  <c r="O153" i="29"/>
  <c r="O152" i="29" s="1"/>
  <c r="K160" i="29"/>
  <c r="C169" i="29"/>
  <c r="E174" i="29"/>
  <c r="C191" i="29"/>
  <c r="C192" i="29"/>
  <c r="C203" i="29"/>
  <c r="C204" i="29"/>
  <c r="K212" i="29"/>
  <c r="F219" i="29"/>
  <c r="C225" i="29"/>
  <c r="M212" i="29"/>
  <c r="C231" i="29"/>
  <c r="I245" i="29"/>
  <c r="I257" i="29"/>
  <c r="I269" i="29"/>
  <c r="I275" i="29" s="1"/>
  <c r="I276" i="29"/>
  <c r="C278" i="29"/>
  <c r="J53" i="29"/>
  <c r="C79" i="29"/>
  <c r="C90" i="29"/>
  <c r="C106" i="29"/>
  <c r="C22" i="29"/>
  <c r="C23" i="29"/>
  <c r="K26" i="29"/>
  <c r="K20" i="29" s="1"/>
  <c r="L33" i="29"/>
  <c r="C33" i="29" s="1"/>
  <c r="H20" i="29"/>
  <c r="C62" i="29"/>
  <c r="I76" i="29"/>
  <c r="C82" i="29"/>
  <c r="K83" i="29"/>
  <c r="C87" i="29"/>
  <c r="C104" i="29"/>
  <c r="H83" i="29"/>
  <c r="C110" i="29"/>
  <c r="G120" i="29"/>
  <c r="J120" i="29"/>
  <c r="C128" i="29"/>
  <c r="O126" i="29"/>
  <c r="M120" i="29"/>
  <c r="C142" i="29"/>
  <c r="O147" i="29"/>
  <c r="C159" i="29"/>
  <c r="L161" i="29"/>
  <c r="L160" i="29" s="1"/>
  <c r="G174" i="29"/>
  <c r="C185" i="29"/>
  <c r="C197" i="29"/>
  <c r="G212" i="29"/>
  <c r="G211" i="29" s="1"/>
  <c r="G181" i="29" s="1"/>
  <c r="C217" i="29"/>
  <c r="L227" i="29"/>
  <c r="K252" i="29"/>
  <c r="C255" i="29"/>
  <c r="F269" i="29"/>
  <c r="F275" i="29" s="1"/>
  <c r="F274" i="29" s="1"/>
  <c r="C282" i="29"/>
  <c r="N83" i="29"/>
  <c r="J26" i="29"/>
  <c r="J20" i="29" s="1"/>
  <c r="C60" i="29"/>
  <c r="K53" i="29"/>
  <c r="D20" i="29"/>
  <c r="C44" i="29"/>
  <c r="E54" i="29"/>
  <c r="E53" i="29" s="1"/>
  <c r="O55" i="29"/>
  <c r="I69" i="29"/>
  <c r="I67" i="29" s="1"/>
  <c r="C81" i="29"/>
  <c r="G83" i="29"/>
  <c r="I85" i="29"/>
  <c r="C98" i="29"/>
  <c r="I99" i="29"/>
  <c r="C107" i="29"/>
  <c r="D83" i="29"/>
  <c r="C109" i="29"/>
  <c r="O108" i="29"/>
  <c r="C119" i="29"/>
  <c r="L134" i="29"/>
  <c r="C140" i="29"/>
  <c r="C146" i="29"/>
  <c r="C150" i="29"/>
  <c r="C157" i="29"/>
  <c r="H161" i="29"/>
  <c r="H160" i="29" s="1"/>
  <c r="H174" i="29"/>
  <c r="N187" i="29"/>
  <c r="N182" i="29" s="1"/>
  <c r="L199" i="29"/>
  <c r="C210" i="29"/>
  <c r="C213" i="29"/>
  <c r="N212" i="29"/>
  <c r="N211" i="29" s="1"/>
  <c r="C229" i="29"/>
  <c r="I253" i="29"/>
  <c r="I252" i="29" s="1"/>
  <c r="J252" i="29"/>
  <c r="N252" i="29"/>
  <c r="F276" i="29"/>
  <c r="C280" i="29"/>
  <c r="L275" i="29"/>
  <c r="I20" i="29"/>
  <c r="C56" i="29"/>
  <c r="F55" i="29"/>
  <c r="C80" i="29"/>
  <c r="F171" i="29"/>
  <c r="C172" i="29"/>
  <c r="C177" i="29"/>
  <c r="L175" i="29"/>
  <c r="L174" i="29" s="1"/>
  <c r="L27" i="29"/>
  <c r="C122" i="29"/>
  <c r="L121" i="29"/>
  <c r="L120" i="29" s="1"/>
  <c r="C164" i="29"/>
  <c r="F162" i="29"/>
  <c r="C238" i="29"/>
  <c r="L232" i="29"/>
  <c r="C21" i="29"/>
  <c r="I58" i="29"/>
  <c r="I54" i="29" s="1"/>
  <c r="F69" i="29"/>
  <c r="F67" i="29" s="1"/>
  <c r="C70" i="29"/>
  <c r="C88" i="29"/>
  <c r="F85" i="29"/>
  <c r="L99" i="29"/>
  <c r="C102" i="29"/>
  <c r="F114" i="29"/>
  <c r="I114" i="29"/>
  <c r="C115" i="29"/>
  <c r="F126" i="29"/>
  <c r="I126" i="29"/>
  <c r="C127" i="29"/>
  <c r="F134" i="29"/>
  <c r="I134" i="29"/>
  <c r="C135" i="29"/>
  <c r="C148" i="29"/>
  <c r="F147" i="29"/>
  <c r="C168" i="29"/>
  <c r="F166" i="29"/>
  <c r="L219" i="29"/>
  <c r="C222" i="29"/>
  <c r="E20" i="29"/>
  <c r="L31" i="29"/>
  <c r="C31" i="29" s="1"/>
  <c r="F43" i="29"/>
  <c r="C43" i="29" s="1"/>
  <c r="O45" i="29"/>
  <c r="C64" i="29"/>
  <c r="C68" i="29"/>
  <c r="C72" i="29"/>
  <c r="C73" i="29"/>
  <c r="O91" i="29"/>
  <c r="L91" i="29"/>
  <c r="C94" i="29"/>
  <c r="C100" i="29"/>
  <c r="F99" i="29"/>
  <c r="L108" i="29"/>
  <c r="L114" i="29"/>
  <c r="E120" i="29"/>
  <c r="E75" i="29" s="1"/>
  <c r="C132" i="29"/>
  <c r="F131" i="29"/>
  <c r="C131" i="29" s="1"/>
  <c r="O138" i="29"/>
  <c r="C154" i="29"/>
  <c r="F153" i="29"/>
  <c r="L253" i="29"/>
  <c r="L252" i="29" s="1"/>
  <c r="C262" i="29"/>
  <c r="L36" i="29"/>
  <c r="C36" i="29" s="1"/>
  <c r="C246" i="29"/>
  <c r="L245" i="29"/>
  <c r="C284" i="29"/>
  <c r="N20" i="29"/>
  <c r="F58" i="29"/>
  <c r="C59" i="29"/>
  <c r="O58" i="29"/>
  <c r="O54" i="29" s="1"/>
  <c r="C66" i="29"/>
  <c r="L69" i="29"/>
  <c r="L67" i="29" s="1"/>
  <c r="C74" i="29"/>
  <c r="C78" i="29"/>
  <c r="L77" i="29"/>
  <c r="C84" i="29"/>
  <c r="C86" i="29"/>
  <c r="L85" i="29"/>
  <c r="C92" i="29"/>
  <c r="F91" i="29"/>
  <c r="C103" i="29"/>
  <c r="C111" i="29"/>
  <c r="I108" i="29"/>
  <c r="C123" i="29"/>
  <c r="I121" i="29"/>
  <c r="N120" i="29"/>
  <c r="N75" i="29" s="1"/>
  <c r="I138" i="29"/>
  <c r="C139" i="29"/>
  <c r="I153" i="29"/>
  <c r="I152" i="29" s="1"/>
  <c r="C170" i="29"/>
  <c r="C179" i="29"/>
  <c r="F178" i="29"/>
  <c r="C236" i="29"/>
  <c r="F233" i="29"/>
  <c r="K240" i="29"/>
  <c r="O253" i="29"/>
  <c r="O252" i="29" s="1"/>
  <c r="C260" i="29"/>
  <c r="F257" i="29"/>
  <c r="L276" i="29"/>
  <c r="L153" i="29"/>
  <c r="L152" i="29" s="1"/>
  <c r="O162" i="29"/>
  <c r="O166" i="29"/>
  <c r="C218" i="29"/>
  <c r="L216" i="29"/>
  <c r="C216" i="29" s="1"/>
  <c r="C256" i="29"/>
  <c r="C158" i="29"/>
  <c r="C163" i="29"/>
  <c r="C167" i="29"/>
  <c r="O171" i="29"/>
  <c r="M182" i="29"/>
  <c r="L188" i="29"/>
  <c r="L187" i="29" s="1"/>
  <c r="L182" i="29" s="1"/>
  <c r="C194" i="29"/>
  <c r="C242" i="29"/>
  <c r="L241" i="29"/>
  <c r="E182" i="29"/>
  <c r="I182" i="29"/>
  <c r="C208" i="29"/>
  <c r="J212" i="29"/>
  <c r="J211" i="29" s="1"/>
  <c r="C235" i="29"/>
  <c r="I233" i="29"/>
  <c r="I232" i="29" s="1"/>
  <c r="C267" i="29"/>
  <c r="C180" i="29"/>
  <c r="F183" i="29"/>
  <c r="C184" i="29"/>
  <c r="O183" i="29"/>
  <c r="O188" i="29"/>
  <c r="C196" i="29"/>
  <c r="F199" i="29"/>
  <c r="C200" i="29"/>
  <c r="O199" i="29"/>
  <c r="C207" i="29"/>
  <c r="C223" i="29"/>
  <c r="C224" i="29"/>
  <c r="F227" i="29"/>
  <c r="C228" i="29"/>
  <c r="O227" i="29"/>
  <c r="O212" i="29" s="1"/>
  <c r="C243" i="29"/>
  <c r="C244" i="29"/>
  <c r="F241" i="29"/>
  <c r="C247" i="29"/>
  <c r="C248" i="29"/>
  <c r="F245" i="29"/>
  <c r="C264" i="29"/>
  <c r="C279" i="29"/>
  <c r="H187" i="29"/>
  <c r="H182" i="29" s="1"/>
  <c r="H181" i="29" s="1"/>
  <c r="F188" i="29"/>
  <c r="C195" i="29"/>
  <c r="I214" i="29"/>
  <c r="C215" i="29"/>
  <c r="C239" i="29"/>
  <c r="I250" i="29"/>
  <c r="C250" i="29" s="1"/>
  <c r="C251" i="29"/>
  <c r="F266" i="29"/>
  <c r="C268" i="29"/>
  <c r="C269" i="29"/>
  <c r="J75" i="29" l="1"/>
  <c r="C276" i="29"/>
  <c r="K211" i="29"/>
  <c r="D211" i="29"/>
  <c r="F120" i="29"/>
  <c r="J181" i="29"/>
  <c r="C175" i="29"/>
  <c r="O53" i="29"/>
  <c r="F20" i="29"/>
  <c r="D75" i="29"/>
  <c r="D272" i="29" s="1"/>
  <c r="C147" i="29"/>
  <c r="M211" i="29"/>
  <c r="I53" i="29"/>
  <c r="G75" i="29"/>
  <c r="G272" i="29" s="1"/>
  <c r="C219" i="29"/>
  <c r="D181" i="29"/>
  <c r="H75" i="29"/>
  <c r="H52" i="29" s="1"/>
  <c r="H51" i="29" s="1"/>
  <c r="E211" i="29"/>
  <c r="E181" i="29" s="1"/>
  <c r="M181" i="29"/>
  <c r="C85" i="29"/>
  <c r="C138" i="29"/>
  <c r="J52" i="29"/>
  <c r="L274" i="29"/>
  <c r="L53" i="29"/>
  <c r="C99" i="29"/>
  <c r="M75" i="29"/>
  <c r="M52" i="29" s="1"/>
  <c r="I240" i="29"/>
  <c r="C257" i="29"/>
  <c r="O120" i="29"/>
  <c r="N181" i="29"/>
  <c r="K75" i="29"/>
  <c r="K52" i="29" s="1"/>
  <c r="O211" i="29"/>
  <c r="L212" i="29"/>
  <c r="C134" i="29"/>
  <c r="G52" i="29"/>
  <c r="G51" i="29" s="1"/>
  <c r="K181" i="29"/>
  <c r="C245" i="29"/>
  <c r="C227" i="29"/>
  <c r="C199" i="29"/>
  <c r="J272" i="29"/>
  <c r="F253" i="29"/>
  <c r="F252" i="29" s="1"/>
  <c r="C252" i="29" s="1"/>
  <c r="O161" i="29"/>
  <c r="O160" i="29" s="1"/>
  <c r="C58" i="29"/>
  <c r="C166" i="29"/>
  <c r="C171" i="29"/>
  <c r="L240" i="29"/>
  <c r="I83" i="29"/>
  <c r="I274" i="29"/>
  <c r="E52" i="29"/>
  <c r="O83" i="29"/>
  <c r="N52" i="29"/>
  <c r="N272" i="29"/>
  <c r="C67" i="29"/>
  <c r="C214" i="29"/>
  <c r="I212" i="29"/>
  <c r="I211" i="29" s="1"/>
  <c r="I181" i="29" s="1"/>
  <c r="C183" i="29"/>
  <c r="C178" i="29"/>
  <c r="F174" i="29"/>
  <c r="C174" i="29" s="1"/>
  <c r="L83" i="29"/>
  <c r="L76" i="29"/>
  <c r="C77" i="29"/>
  <c r="C275" i="29"/>
  <c r="C45" i="29"/>
  <c r="O20" i="29"/>
  <c r="C126" i="29"/>
  <c r="C114" i="29"/>
  <c r="F265" i="29"/>
  <c r="C266" i="29"/>
  <c r="C69" i="29"/>
  <c r="F212" i="29"/>
  <c r="O187" i="29"/>
  <c r="O182" i="29" s="1"/>
  <c r="H272" i="29"/>
  <c r="F232" i="29"/>
  <c r="C232" i="29" s="1"/>
  <c r="C233" i="29"/>
  <c r="I120" i="29"/>
  <c r="C121" i="29"/>
  <c r="F152" i="29"/>
  <c r="C152" i="29" s="1"/>
  <c r="C153" i="29"/>
  <c r="C108" i="29"/>
  <c r="J51" i="29"/>
  <c r="C162" i="29"/>
  <c r="F161" i="29"/>
  <c r="C188" i="29"/>
  <c r="F187" i="29"/>
  <c r="F182" i="29" s="1"/>
  <c r="C27" i="29"/>
  <c r="L26" i="29"/>
  <c r="F54" i="29"/>
  <c r="C55" i="29"/>
  <c r="F240" i="29"/>
  <c r="C241" i="29"/>
  <c r="C91" i="29"/>
  <c r="F83" i="29"/>
  <c r="M272" i="29" l="1"/>
  <c r="C274" i="29"/>
  <c r="E272" i="29"/>
  <c r="D52" i="29"/>
  <c r="D51" i="29" s="1"/>
  <c r="D273" i="29" s="1"/>
  <c r="L211" i="29"/>
  <c r="L181" i="29" s="1"/>
  <c r="H273" i="29"/>
  <c r="H50" i="29"/>
  <c r="C240" i="29"/>
  <c r="O75" i="29"/>
  <c r="O52" i="29" s="1"/>
  <c r="C253" i="29"/>
  <c r="E51" i="29"/>
  <c r="K272" i="29"/>
  <c r="M51" i="29"/>
  <c r="M50" i="29" s="1"/>
  <c r="N51" i="29"/>
  <c r="N50" i="29" s="1"/>
  <c r="I75" i="29"/>
  <c r="I52" i="29" s="1"/>
  <c r="I51" i="29" s="1"/>
  <c r="I50" i="29" s="1"/>
  <c r="K51" i="29"/>
  <c r="G50" i="29"/>
  <c r="G273" i="29"/>
  <c r="O181" i="29"/>
  <c r="O51" i="29" s="1"/>
  <c r="C161" i="29"/>
  <c r="F160" i="29"/>
  <c r="C160" i="29" s="1"/>
  <c r="C182" i="29"/>
  <c r="C120" i="29"/>
  <c r="C83" i="29"/>
  <c r="F75" i="29"/>
  <c r="F53" i="29"/>
  <c r="C54" i="29"/>
  <c r="C187" i="29"/>
  <c r="C212" i="29"/>
  <c r="F211" i="29"/>
  <c r="C211" i="29" s="1"/>
  <c r="C26" i="29"/>
  <c r="L20" i="29"/>
  <c r="C20" i="29" s="1"/>
  <c r="J50" i="29"/>
  <c r="J273" i="29"/>
  <c r="C265" i="29"/>
  <c r="L75" i="29"/>
  <c r="C76" i="29"/>
  <c r="I272" i="29"/>
  <c r="N273" i="29" l="1"/>
  <c r="D50" i="29"/>
  <c r="M273" i="29"/>
  <c r="E273" i="29"/>
  <c r="E50" i="29"/>
  <c r="O272" i="29"/>
  <c r="F181" i="29"/>
  <c r="C181" i="29" s="1"/>
  <c r="I273" i="29"/>
  <c r="F272" i="29"/>
  <c r="K50" i="29"/>
  <c r="K273" i="29"/>
  <c r="O50" i="29"/>
  <c r="O273" i="29"/>
  <c r="F52" i="29"/>
  <c r="C53" i="29"/>
  <c r="C75" i="29"/>
  <c r="L272" i="29"/>
  <c r="L52" i="29"/>
  <c r="L51" i="29" s="1"/>
  <c r="C272" i="29" l="1"/>
  <c r="L50" i="29"/>
  <c r="L273" i="29"/>
  <c r="C52" i="29"/>
  <c r="F51" i="29"/>
  <c r="F273" i="29" l="1"/>
  <c r="C273" i="29" s="1"/>
  <c r="C51" i="29"/>
  <c r="F50" i="29"/>
  <c r="C50" i="29" s="1"/>
  <c r="O284" i="28" l="1"/>
  <c r="L284" i="28"/>
  <c r="I284" i="28"/>
  <c r="F284" i="28"/>
  <c r="O283" i="28"/>
  <c r="L283" i="28"/>
  <c r="I283" i="28"/>
  <c r="F283" i="28"/>
  <c r="O282" i="28"/>
  <c r="L282" i="28"/>
  <c r="I282" i="28"/>
  <c r="F282" i="28"/>
  <c r="O281" i="28"/>
  <c r="L281" i="28"/>
  <c r="I281" i="28"/>
  <c r="F281" i="28"/>
  <c r="O280" i="28"/>
  <c r="L280" i="28"/>
  <c r="I280" i="28"/>
  <c r="F280" i="28"/>
  <c r="O279" i="28"/>
  <c r="L279" i="28"/>
  <c r="I279" i="28"/>
  <c r="F279" i="28"/>
  <c r="O278" i="28"/>
  <c r="L278" i="28"/>
  <c r="I278" i="28"/>
  <c r="F278" i="28"/>
  <c r="O277" i="28"/>
  <c r="L277" i="28"/>
  <c r="I277" i="28"/>
  <c r="I276" i="28" s="1"/>
  <c r="F277" i="28"/>
  <c r="N276" i="28"/>
  <c r="M276" i="28"/>
  <c r="K276" i="28"/>
  <c r="J276" i="28"/>
  <c r="H276" i="28"/>
  <c r="G276" i="28"/>
  <c r="E276" i="28"/>
  <c r="D276" i="28"/>
  <c r="O271" i="28"/>
  <c r="L271" i="28"/>
  <c r="I271" i="28"/>
  <c r="F271" i="28"/>
  <c r="O270" i="28"/>
  <c r="L270" i="28"/>
  <c r="L269" i="28" s="1"/>
  <c r="I270" i="28"/>
  <c r="F270" i="28"/>
  <c r="O269" i="28"/>
  <c r="N269" i="28"/>
  <c r="M269" i="28"/>
  <c r="K269" i="28"/>
  <c r="J269" i="28"/>
  <c r="H269" i="28"/>
  <c r="G269" i="28"/>
  <c r="F269" i="28"/>
  <c r="E269" i="28"/>
  <c r="D269" i="28"/>
  <c r="O268" i="28"/>
  <c r="L268" i="28"/>
  <c r="L267" i="28" s="1"/>
  <c r="L266" i="28" s="1"/>
  <c r="L265" i="28" s="1"/>
  <c r="I268" i="28"/>
  <c r="I267" i="28" s="1"/>
  <c r="I266" i="28" s="1"/>
  <c r="I265" i="28" s="1"/>
  <c r="F268" i="28"/>
  <c r="O267" i="28"/>
  <c r="N267" i="28"/>
  <c r="N266" i="28" s="1"/>
  <c r="N265" i="28" s="1"/>
  <c r="M267" i="28"/>
  <c r="M266" i="28" s="1"/>
  <c r="M265" i="28" s="1"/>
  <c r="K267" i="28"/>
  <c r="J267" i="28"/>
  <c r="H267" i="28"/>
  <c r="H266" i="28" s="1"/>
  <c r="H265" i="28" s="1"/>
  <c r="G267" i="28"/>
  <c r="E267" i="28"/>
  <c r="E266" i="28" s="1"/>
  <c r="E265" i="28" s="1"/>
  <c r="D267" i="28"/>
  <c r="D266" i="28" s="1"/>
  <c r="D265" i="28" s="1"/>
  <c r="O266" i="28"/>
  <c r="O265" i="28" s="1"/>
  <c r="K266" i="28"/>
  <c r="K265" i="28" s="1"/>
  <c r="J266" i="28"/>
  <c r="J265" i="28" s="1"/>
  <c r="G266" i="28"/>
  <c r="G265" i="28" s="1"/>
  <c r="O264" i="28"/>
  <c r="O263" i="28" s="1"/>
  <c r="L264" i="28"/>
  <c r="L263" i="28" s="1"/>
  <c r="I264" i="28"/>
  <c r="I263" i="28" s="1"/>
  <c r="F264" i="28"/>
  <c r="N263" i="28"/>
  <c r="M263" i="28"/>
  <c r="K263" i="28"/>
  <c r="J263" i="28"/>
  <c r="H263" i="28"/>
  <c r="G263" i="28"/>
  <c r="E263" i="28"/>
  <c r="D263" i="28"/>
  <c r="O262" i="28"/>
  <c r="L262" i="28"/>
  <c r="I262" i="28"/>
  <c r="F262" i="28"/>
  <c r="O261" i="28"/>
  <c r="L261" i="28"/>
  <c r="I261" i="28"/>
  <c r="F261" i="28"/>
  <c r="O260" i="28"/>
  <c r="L260" i="28"/>
  <c r="I260" i="28"/>
  <c r="F260" i="28"/>
  <c r="O259" i="28"/>
  <c r="L259" i="28"/>
  <c r="I259" i="28"/>
  <c r="F259" i="28"/>
  <c r="O258" i="28"/>
  <c r="L258" i="28"/>
  <c r="I258" i="28"/>
  <c r="F258" i="28"/>
  <c r="O257" i="28"/>
  <c r="N257" i="28"/>
  <c r="M257" i="28"/>
  <c r="K257" i="28"/>
  <c r="J257" i="28"/>
  <c r="H257" i="28"/>
  <c r="G257" i="28"/>
  <c r="E257" i="28"/>
  <c r="D257" i="28"/>
  <c r="O256" i="28"/>
  <c r="L256" i="28"/>
  <c r="I256" i="28"/>
  <c r="F256" i="28"/>
  <c r="O255" i="28"/>
  <c r="L255" i="28"/>
  <c r="I255" i="28"/>
  <c r="F255" i="28"/>
  <c r="O254" i="28"/>
  <c r="L254" i="28"/>
  <c r="I254" i="28"/>
  <c r="F254" i="28"/>
  <c r="N253" i="28"/>
  <c r="M253" i="28"/>
  <c r="K253" i="28"/>
  <c r="J253" i="28"/>
  <c r="H253" i="28"/>
  <c r="H252" i="28" s="1"/>
  <c r="G253" i="28"/>
  <c r="E253" i="28"/>
  <c r="D253" i="28"/>
  <c r="O251" i="28"/>
  <c r="L251" i="28"/>
  <c r="L250" i="28" s="1"/>
  <c r="I251" i="28"/>
  <c r="I250" i="28" s="1"/>
  <c r="F251" i="28"/>
  <c r="F250" i="28" s="1"/>
  <c r="O250" i="28"/>
  <c r="N250" i="28"/>
  <c r="M250" i="28"/>
  <c r="K250" i="28"/>
  <c r="J250" i="28"/>
  <c r="H250" i="28"/>
  <c r="G250" i="28"/>
  <c r="E250" i="28"/>
  <c r="D250" i="28"/>
  <c r="O249" i="28"/>
  <c r="L249" i="28"/>
  <c r="I249" i="28"/>
  <c r="F249" i="28"/>
  <c r="O248" i="28"/>
  <c r="L248" i="28"/>
  <c r="I248" i="28"/>
  <c r="F248" i="28"/>
  <c r="O247" i="28"/>
  <c r="L247" i="28"/>
  <c r="I247" i="28"/>
  <c r="F247" i="28"/>
  <c r="O246" i="28"/>
  <c r="L246" i="28"/>
  <c r="L245" i="28" s="1"/>
  <c r="I246" i="28"/>
  <c r="F246" i="28"/>
  <c r="N245" i="28"/>
  <c r="M245" i="28"/>
  <c r="K245" i="28"/>
  <c r="J245" i="28"/>
  <c r="H245" i="28"/>
  <c r="G245" i="28"/>
  <c r="E245" i="28"/>
  <c r="D245" i="28"/>
  <c r="O244" i="28"/>
  <c r="L244" i="28"/>
  <c r="I244" i="28"/>
  <c r="F244" i="28"/>
  <c r="O243" i="28"/>
  <c r="L243" i="28"/>
  <c r="I243" i="28"/>
  <c r="F243" i="28"/>
  <c r="O242" i="28"/>
  <c r="O241" i="28" s="1"/>
  <c r="L242" i="28"/>
  <c r="L241" i="28" s="1"/>
  <c r="I242" i="28"/>
  <c r="F242" i="28"/>
  <c r="N241" i="28"/>
  <c r="M241" i="28"/>
  <c r="M240" i="28" s="1"/>
  <c r="K241" i="28"/>
  <c r="J241" i="28"/>
  <c r="J240" i="28" s="1"/>
  <c r="H241" i="28"/>
  <c r="G241" i="28"/>
  <c r="G240" i="28" s="1"/>
  <c r="E241" i="28"/>
  <c r="D241" i="28"/>
  <c r="D240" i="28" s="1"/>
  <c r="O239" i="28"/>
  <c r="L239" i="28"/>
  <c r="I239" i="28"/>
  <c r="F239" i="28"/>
  <c r="O238" i="28"/>
  <c r="L238" i="28"/>
  <c r="I238" i="28"/>
  <c r="F238" i="28"/>
  <c r="O237" i="28"/>
  <c r="L237" i="28"/>
  <c r="I237" i="28"/>
  <c r="F237" i="28"/>
  <c r="O236" i="28"/>
  <c r="L236" i="28"/>
  <c r="I236" i="28"/>
  <c r="F236" i="28"/>
  <c r="O235" i="28"/>
  <c r="L235" i="28"/>
  <c r="I235" i="28"/>
  <c r="F235" i="28"/>
  <c r="O234" i="28"/>
  <c r="L234" i="28"/>
  <c r="I234" i="28"/>
  <c r="F234" i="28"/>
  <c r="O233" i="28"/>
  <c r="O232" i="28" s="1"/>
  <c r="N233" i="28"/>
  <c r="M233" i="28"/>
  <c r="K233" i="28"/>
  <c r="K232" i="28" s="1"/>
  <c r="J233" i="28"/>
  <c r="J232" i="28" s="1"/>
  <c r="H233" i="28"/>
  <c r="H232" i="28" s="1"/>
  <c r="G233" i="28"/>
  <c r="G232" i="28" s="1"/>
  <c r="E233" i="28"/>
  <c r="E232" i="28" s="1"/>
  <c r="D233" i="28"/>
  <c r="D232" i="28" s="1"/>
  <c r="N232" i="28"/>
  <c r="M232" i="28"/>
  <c r="O231" i="28"/>
  <c r="L231" i="28"/>
  <c r="I231" i="28"/>
  <c r="F231" i="28"/>
  <c r="O230" i="28"/>
  <c r="L230" i="28"/>
  <c r="I230" i="28"/>
  <c r="F230" i="28"/>
  <c r="O229" i="28"/>
  <c r="L229" i="28"/>
  <c r="I229" i="28"/>
  <c r="F229" i="28"/>
  <c r="O228" i="28"/>
  <c r="L228" i="28"/>
  <c r="I228" i="28"/>
  <c r="F228" i="28"/>
  <c r="N227" i="28"/>
  <c r="M227" i="28"/>
  <c r="K227" i="28"/>
  <c r="J227" i="28"/>
  <c r="H227" i="28"/>
  <c r="G227" i="28"/>
  <c r="E227" i="28"/>
  <c r="D227" i="28"/>
  <c r="O226" i="28"/>
  <c r="L226" i="28"/>
  <c r="I226" i="28"/>
  <c r="F226" i="28"/>
  <c r="O225" i="28"/>
  <c r="L225" i="28"/>
  <c r="I225" i="28"/>
  <c r="F225" i="28"/>
  <c r="O224" i="28"/>
  <c r="L224" i="28"/>
  <c r="I224" i="28"/>
  <c r="F224" i="28"/>
  <c r="O223" i="28"/>
  <c r="L223" i="28"/>
  <c r="I223" i="28"/>
  <c r="F223" i="28"/>
  <c r="O222" i="28"/>
  <c r="L222" i="28"/>
  <c r="I222" i="28"/>
  <c r="F222" i="28"/>
  <c r="O221" i="28"/>
  <c r="L221" i="28"/>
  <c r="I221" i="28"/>
  <c r="F221" i="28"/>
  <c r="O220" i="28"/>
  <c r="L220" i="28"/>
  <c r="I220" i="28"/>
  <c r="I219" i="28" s="1"/>
  <c r="F220" i="28"/>
  <c r="N219" i="28"/>
  <c r="M219" i="28"/>
  <c r="K219" i="28"/>
  <c r="J219" i="28"/>
  <c r="H219" i="28"/>
  <c r="G219" i="28"/>
  <c r="E219" i="28"/>
  <c r="D219" i="28"/>
  <c r="O218" i="28"/>
  <c r="L218" i="28"/>
  <c r="I218" i="28"/>
  <c r="F218" i="28"/>
  <c r="O217" i="28"/>
  <c r="O216" i="28" s="1"/>
  <c r="L217" i="28"/>
  <c r="I217" i="28"/>
  <c r="I216" i="28" s="1"/>
  <c r="F217" i="28"/>
  <c r="N216" i="28"/>
  <c r="M216" i="28"/>
  <c r="K216" i="28"/>
  <c r="J216" i="28"/>
  <c r="H216" i="28"/>
  <c r="G216" i="28"/>
  <c r="E216" i="28"/>
  <c r="D216" i="28"/>
  <c r="O215" i="28"/>
  <c r="L215" i="28"/>
  <c r="L214" i="28" s="1"/>
  <c r="I215" i="28"/>
  <c r="I214" i="28" s="1"/>
  <c r="F215" i="28"/>
  <c r="O214" i="28"/>
  <c r="N214" i="28"/>
  <c r="M214" i="28"/>
  <c r="K214" i="28"/>
  <c r="J214" i="28"/>
  <c r="H214" i="28"/>
  <c r="G214" i="28"/>
  <c r="F214" i="28"/>
  <c r="E214" i="28"/>
  <c r="D214" i="28"/>
  <c r="O213" i="28"/>
  <c r="L213" i="28"/>
  <c r="I213" i="28"/>
  <c r="F213" i="28"/>
  <c r="O210" i="28"/>
  <c r="L210" i="28"/>
  <c r="I210" i="28"/>
  <c r="F210" i="28"/>
  <c r="O209" i="28"/>
  <c r="O208" i="28" s="1"/>
  <c r="L209" i="28"/>
  <c r="L208" i="28" s="1"/>
  <c r="I209" i="28"/>
  <c r="I208" i="28" s="1"/>
  <c r="F209" i="28"/>
  <c r="N208" i="28"/>
  <c r="M208" i="28"/>
  <c r="K208" i="28"/>
  <c r="J208" i="28"/>
  <c r="H208" i="28"/>
  <c r="G208" i="28"/>
  <c r="E208" i="28"/>
  <c r="D208" i="28"/>
  <c r="O207" i="28"/>
  <c r="L207" i="28"/>
  <c r="I207" i="28"/>
  <c r="F207" i="28"/>
  <c r="O206" i="28"/>
  <c r="L206" i="28"/>
  <c r="I206" i="28"/>
  <c r="F206" i="28"/>
  <c r="O205" i="28"/>
  <c r="L205" i="28"/>
  <c r="I205" i="28"/>
  <c r="F205" i="28"/>
  <c r="O204" i="28"/>
  <c r="L204" i="28"/>
  <c r="I204" i="28"/>
  <c r="F204" i="28"/>
  <c r="O203" i="28"/>
  <c r="L203" i="28"/>
  <c r="I203" i="28"/>
  <c r="F203" i="28"/>
  <c r="O202" i="28"/>
  <c r="L202" i="28"/>
  <c r="I202" i="28"/>
  <c r="F202" i="28"/>
  <c r="O201" i="28"/>
  <c r="L201" i="28"/>
  <c r="I201" i="28"/>
  <c r="F201" i="28"/>
  <c r="O200" i="28"/>
  <c r="L200" i="28"/>
  <c r="I200" i="28"/>
  <c r="F200" i="28"/>
  <c r="N199" i="28"/>
  <c r="M199" i="28"/>
  <c r="K199" i="28"/>
  <c r="J199" i="28"/>
  <c r="H199" i="28"/>
  <c r="G199" i="28"/>
  <c r="E199" i="28"/>
  <c r="D199" i="28"/>
  <c r="O198" i="28"/>
  <c r="L198" i="28"/>
  <c r="I198" i="28"/>
  <c r="F198" i="28"/>
  <c r="O197" i="28"/>
  <c r="L197" i="28"/>
  <c r="I197" i="28"/>
  <c r="F197" i="28"/>
  <c r="O196" i="28"/>
  <c r="L196" i="28"/>
  <c r="I196" i="28"/>
  <c r="F196" i="28"/>
  <c r="O195" i="28"/>
  <c r="L195" i="28"/>
  <c r="I195" i="28"/>
  <c r="F195" i="28"/>
  <c r="O194" i="28"/>
  <c r="L194" i="28"/>
  <c r="I194" i="28"/>
  <c r="F194" i="28"/>
  <c r="O193" i="28"/>
  <c r="L193" i="28"/>
  <c r="I193" i="28"/>
  <c r="F193" i="28"/>
  <c r="O192" i="28"/>
  <c r="L192" i="28"/>
  <c r="I192" i="28"/>
  <c r="F192" i="28"/>
  <c r="O191" i="28"/>
  <c r="L191" i="28"/>
  <c r="I191" i="28"/>
  <c r="F191" i="28"/>
  <c r="O190" i="28"/>
  <c r="L190" i="28"/>
  <c r="I190" i="28"/>
  <c r="F190" i="28"/>
  <c r="O189" i="28"/>
  <c r="L189" i="28"/>
  <c r="I189" i="28"/>
  <c r="F189" i="28"/>
  <c r="N188" i="28"/>
  <c r="M188" i="28"/>
  <c r="K188" i="28"/>
  <c r="J188" i="28"/>
  <c r="H188" i="28"/>
  <c r="G188" i="28"/>
  <c r="G187" i="28" s="1"/>
  <c r="E188" i="28"/>
  <c r="D188" i="28"/>
  <c r="O186" i="28"/>
  <c r="L186" i="28"/>
  <c r="I186" i="28"/>
  <c r="F186" i="28"/>
  <c r="O185" i="28"/>
  <c r="L185" i="28"/>
  <c r="I185" i="28"/>
  <c r="F185" i="28"/>
  <c r="O184" i="28"/>
  <c r="L184" i="28"/>
  <c r="I184" i="28"/>
  <c r="F184" i="28"/>
  <c r="N183" i="28"/>
  <c r="M183" i="28"/>
  <c r="K183" i="28"/>
  <c r="J183" i="28"/>
  <c r="H183" i="28"/>
  <c r="G183" i="28"/>
  <c r="E183" i="28"/>
  <c r="D183" i="28"/>
  <c r="O180" i="28"/>
  <c r="L180" i="28"/>
  <c r="L179" i="28" s="1"/>
  <c r="L178" i="28" s="1"/>
  <c r="I180" i="28"/>
  <c r="F180" i="28"/>
  <c r="F179" i="28" s="1"/>
  <c r="O179" i="28"/>
  <c r="N179" i="28"/>
  <c r="N178" i="28" s="1"/>
  <c r="M179" i="28"/>
  <c r="M178" i="28" s="1"/>
  <c r="K179" i="28"/>
  <c r="K178" i="28" s="1"/>
  <c r="J179" i="28"/>
  <c r="I179" i="28"/>
  <c r="I178" i="28" s="1"/>
  <c r="H179" i="28"/>
  <c r="H178" i="28" s="1"/>
  <c r="G179" i="28"/>
  <c r="G178" i="28" s="1"/>
  <c r="E179" i="28"/>
  <c r="E178" i="28" s="1"/>
  <c r="D179" i="28"/>
  <c r="D178" i="28" s="1"/>
  <c r="O178" i="28"/>
  <c r="J178" i="28"/>
  <c r="O177" i="28"/>
  <c r="L177" i="28"/>
  <c r="I177" i="28"/>
  <c r="F177" i="28"/>
  <c r="O176" i="28"/>
  <c r="L176" i="28"/>
  <c r="L175" i="28" s="1"/>
  <c r="I176" i="28"/>
  <c r="I175" i="28" s="1"/>
  <c r="F176" i="28"/>
  <c r="O175" i="28"/>
  <c r="O174" i="28" s="1"/>
  <c r="N175" i="28"/>
  <c r="M175" i="28"/>
  <c r="M174" i="28" s="1"/>
  <c r="K175" i="28"/>
  <c r="J175" i="28"/>
  <c r="H175" i="28"/>
  <c r="H174" i="28" s="1"/>
  <c r="G175" i="28"/>
  <c r="F175" i="28"/>
  <c r="E175" i="28"/>
  <c r="D175" i="28"/>
  <c r="O173" i="28"/>
  <c r="L173" i="28"/>
  <c r="I173" i="28"/>
  <c r="F173" i="28"/>
  <c r="O172" i="28"/>
  <c r="L172" i="28"/>
  <c r="L171" i="28" s="1"/>
  <c r="I172" i="28"/>
  <c r="I171" i="28" s="1"/>
  <c r="F172" i="28"/>
  <c r="O171" i="28"/>
  <c r="N171" i="28"/>
  <c r="M171" i="28"/>
  <c r="K171" i="28"/>
  <c r="J171" i="28"/>
  <c r="H171" i="28"/>
  <c r="G171" i="28"/>
  <c r="F171" i="28"/>
  <c r="E171" i="28"/>
  <c r="D171" i="28"/>
  <c r="O170" i="28"/>
  <c r="L170" i="28"/>
  <c r="I170" i="28"/>
  <c r="F170" i="28"/>
  <c r="O169" i="28"/>
  <c r="L169" i="28"/>
  <c r="I169" i="28"/>
  <c r="F169" i="28"/>
  <c r="O168" i="28"/>
  <c r="L168" i="28"/>
  <c r="I168" i="28"/>
  <c r="F168" i="28"/>
  <c r="O167" i="28"/>
  <c r="L167" i="28"/>
  <c r="I167" i="28"/>
  <c r="I166" i="28" s="1"/>
  <c r="F167" i="28"/>
  <c r="N166" i="28"/>
  <c r="M166" i="28"/>
  <c r="K166" i="28"/>
  <c r="J166" i="28"/>
  <c r="H166" i="28"/>
  <c r="G166" i="28"/>
  <c r="E166" i="28"/>
  <c r="D166" i="28"/>
  <c r="O165" i="28"/>
  <c r="L165" i="28"/>
  <c r="I165" i="28"/>
  <c r="F165" i="28"/>
  <c r="O164" i="28"/>
  <c r="L164" i="28"/>
  <c r="I164" i="28"/>
  <c r="F164" i="28"/>
  <c r="O163" i="28"/>
  <c r="L163" i="28"/>
  <c r="I163" i="28"/>
  <c r="I162" i="28" s="1"/>
  <c r="F163" i="28"/>
  <c r="O162" i="28"/>
  <c r="N162" i="28"/>
  <c r="M162" i="28"/>
  <c r="K162" i="28"/>
  <c r="J162" i="28"/>
  <c r="H162" i="28"/>
  <c r="G162" i="28"/>
  <c r="E162" i="28"/>
  <c r="D162" i="28"/>
  <c r="I161" i="28"/>
  <c r="I160" i="28" s="1"/>
  <c r="O159" i="28"/>
  <c r="L159" i="28"/>
  <c r="I159" i="28"/>
  <c r="F159" i="28"/>
  <c r="O158" i="28"/>
  <c r="L158" i="28"/>
  <c r="I158" i="28"/>
  <c r="F158" i="28"/>
  <c r="O157" i="28"/>
  <c r="L157" i="28"/>
  <c r="I157" i="28"/>
  <c r="F157" i="28"/>
  <c r="O156" i="28"/>
  <c r="L156" i="28"/>
  <c r="I156" i="28"/>
  <c r="F156" i="28"/>
  <c r="O155" i="28"/>
  <c r="L155" i="28"/>
  <c r="I155" i="28"/>
  <c r="F155" i="28"/>
  <c r="O154" i="28"/>
  <c r="O153" i="28" s="1"/>
  <c r="O152" i="28" s="1"/>
  <c r="L154" i="28"/>
  <c r="I154" i="28"/>
  <c r="F154" i="28"/>
  <c r="N153" i="28"/>
  <c r="M153" i="28"/>
  <c r="M152" i="28" s="1"/>
  <c r="K153" i="28"/>
  <c r="K152" i="28" s="1"/>
  <c r="J153" i="28"/>
  <c r="J152" i="28" s="1"/>
  <c r="H153" i="28"/>
  <c r="H152" i="28" s="1"/>
  <c r="G153" i="28"/>
  <c r="G152" i="28" s="1"/>
  <c r="E153" i="28"/>
  <c r="D153" i="28"/>
  <c r="D152" i="28" s="1"/>
  <c r="N152" i="28"/>
  <c r="E152" i="28"/>
  <c r="O151" i="28"/>
  <c r="L151" i="28"/>
  <c r="I151" i="28"/>
  <c r="F151" i="28"/>
  <c r="O150" i="28"/>
  <c r="L150" i="28"/>
  <c r="I150" i="28"/>
  <c r="F150" i="28"/>
  <c r="O149" i="28"/>
  <c r="L149" i="28"/>
  <c r="I149" i="28"/>
  <c r="F149" i="28"/>
  <c r="O148" i="28"/>
  <c r="L148" i="28"/>
  <c r="I148" i="28"/>
  <c r="I147" i="28" s="1"/>
  <c r="F148" i="28"/>
  <c r="N147" i="28"/>
  <c r="M147" i="28"/>
  <c r="K147" i="28"/>
  <c r="J147" i="28"/>
  <c r="H147" i="28"/>
  <c r="G147" i="28"/>
  <c r="E147" i="28"/>
  <c r="D147" i="28"/>
  <c r="O146" i="28"/>
  <c r="L146" i="28"/>
  <c r="I146" i="28"/>
  <c r="F146" i="28"/>
  <c r="O145" i="28"/>
  <c r="L145" i="28"/>
  <c r="I145" i="28"/>
  <c r="F145" i="28"/>
  <c r="O144" i="28"/>
  <c r="L144" i="28"/>
  <c r="I144" i="28"/>
  <c r="F144" i="28"/>
  <c r="O143" i="28"/>
  <c r="L143" i="28"/>
  <c r="I143" i="28"/>
  <c r="F143" i="28"/>
  <c r="O142" i="28"/>
  <c r="L142" i="28"/>
  <c r="I142" i="28"/>
  <c r="F142" i="28"/>
  <c r="O141" i="28"/>
  <c r="L141" i="28"/>
  <c r="I141" i="28"/>
  <c r="F141" i="28"/>
  <c r="O140" i="28"/>
  <c r="L140" i="28"/>
  <c r="I140" i="28"/>
  <c r="F140" i="28"/>
  <c r="O139" i="28"/>
  <c r="O138" i="28" s="1"/>
  <c r="L139" i="28"/>
  <c r="I139" i="28"/>
  <c r="F139" i="28"/>
  <c r="N138" i="28"/>
  <c r="M138" i="28"/>
  <c r="K138" i="28"/>
  <c r="J138" i="28"/>
  <c r="H138" i="28"/>
  <c r="G138" i="28"/>
  <c r="E138" i="28"/>
  <c r="D138" i="28"/>
  <c r="O137" i="28"/>
  <c r="L137" i="28"/>
  <c r="I137" i="28"/>
  <c r="F137" i="28"/>
  <c r="O136" i="28"/>
  <c r="L136" i="28"/>
  <c r="I136" i="28"/>
  <c r="F136" i="28"/>
  <c r="O135" i="28"/>
  <c r="O134" i="28" s="1"/>
  <c r="L135" i="28"/>
  <c r="L134" i="28" s="1"/>
  <c r="I135" i="28"/>
  <c r="I134" i="28" s="1"/>
  <c r="F135" i="28"/>
  <c r="N134" i="28"/>
  <c r="M134" i="28"/>
  <c r="K134" i="28"/>
  <c r="J134" i="28"/>
  <c r="H134" i="28"/>
  <c r="G134" i="28"/>
  <c r="E134" i="28"/>
  <c r="D134" i="28"/>
  <c r="O133" i="28"/>
  <c r="L133" i="28"/>
  <c r="I133" i="28"/>
  <c r="F133" i="28"/>
  <c r="O132" i="28"/>
  <c r="L132" i="28"/>
  <c r="L131" i="28" s="1"/>
  <c r="I132" i="28"/>
  <c r="F132" i="28"/>
  <c r="O131" i="28"/>
  <c r="N131" i="28"/>
  <c r="M131" i="28"/>
  <c r="K131" i="28"/>
  <c r="J131" i="28"/>
  <c r="H131" i="28"/>
  <c r="G131" i="28"/>
  <c r="E131" i="28"/>
  <c r="D131" i="28"/>
  <c r="O130" i="28"/>
  <c r="L130" i="28"/>
  <c r="I130" i="28"/>
  <c r="F130" i="28"/>
  <c r="O129" i="28"/>
  <c r="L129" i="28"/>
  <c r="I129" i="28"/>
  <c r="F129" i="28"/>
  <c r="O128" i="28"/>
  <c r="L128" i="28"/>
  <c r="I128" i="28"/>
  <c r="F128" i="28"/>
  <c r="O127" i="28"/>
  <c r="O126" i="28" s="1"/>
  <c r="L127" i="28"/>
  <c r="L126" i="28" s="1"/>
  <c r="I127" i="28"/>
  <c r="I126" i="28" s="1"/>
  <c r="F127" i="28"/>
  <c r="N126" i="28"/>
  <c r="M126" i="28"/>
  <c r="K126" i="28"/>
  <c r="J126" i="28"/>
  <c r="H126" i="28"/>
  <c r="G126" i="28"/>
  <c r="E126" i="28"/>
  <c r="D126" i="28"/>
  <c r="O125" i="28"/>
  <c r="L125" i="28"/>
  <c r="I125" i="28"/>
  <c r="F125" i="28"/>
  <c r="O124" i="28"/>
  <c r="L124" i="28"/>
  <c r="I124" i="28"/>
  <c r="F124" i="28"/>
  <c r="O123" i="28"/>
  <c r="L123" i="28"/>
  <c r="I123" i="28"/>
  <c r="F123" i="28"/>
  <c r="O122" i="28"/>
  <c r="L122" i="28"/>
  <c r="L121" i="28" s="1"/>
  <c r="I122" i="28"/>
  <c r="F122" i="28"/>
  <c r="O121" i="28"/>
  <c r="N121" i="28"/>
  <c r="M121" i="28"/>
  <c r="K121" i="28"/>
  <c r="J121" i="28"/>
  <c r="H121" i="28"/>
  <c r="G121" i="28"/>
  <c r="E121" i="28"/>
  <c r="D121" i="28"/>
  <c r="O119" i="28"/>
  <c r="L119" i="28"/>
  <c r="I119" i="28"/>
  <c r="F119" i="28"/>
  <c r="O118" i="28"/>
  <c r="L118" i="28"/>
  <c r="I118" i="28"/>
  <c r="F118" i="28"/>
  <c r="O117" i="28"/>
  <c r="L117" i="28"/>
  <c r="I117" i="28"/>
  <c r="F117" i="28"/>
  <c r="O116" i="28"/>
  <c r="L116" i="28"/>
  <c r="I116" i="28"/>
  <c r="F116" i="28"/>
  <c r="O115" i="28"/>
  <c r="L115" i="28"/>
  <c r="L114" i="28" s="1"/>
  <c r="I115" i="28"/>
  <c r="F115" i="28"/>
  <c r="N114" i="28"/>
  <c r="M114" i="28"/>
  <c r="K114" i="28"/>
  <c r="J114" i="28"/>
  <c r="H114" i="28"/>
  <c r="G114" i="28"/>
  <c r="E114" i="28"/>
  <c r="D114" i="28"/>
  <c r="O113" i="28"/>
  <c r="L113" i="28"/>
  <c r="I113" i="28"/>
  <c r="F113" i="28"/>
  <c r="O112" i="28"/>
  <c r="L112" i="28"/>
  <c r="I112" i="28"/>
  <c r="F112" i="28"/>
  <c r="O111" i="28"/>
  <c r="L111" i="28"/>
  <c r="I111" i="28"/>
  <c r="F111" i="28"/>
  <c r="O110" i="28"/>
  <c r="L110" i="28"/>
  <c r="I110" i="28"/>
  <c r="F110" i="28"/>
  <c r="O109" i="28"/>
  <c r="O108" i="28" s="1"/>
  <c r="L109" i="28"/>
  <c r="I109" i="28"/>
  <c r="F109" i="28"/>
  <c r="N108" i="28"/>
  <c r="M108" i="28"/>
  <c r="K108" i="28"/>
  <c r="J108" i="28"/>
  <c r="H108" i="28"/>
  <c r="G108" i="28"/>
  <c r="E108" i="28"/>
  <c r="D108" i="28"/>
  <c r="O107" i="28"/>
  <c r="L107" i="28"/>
  <c r="I107" i="28"/>
  <c r="F107" i="28"/>
  <c r="O106" i="28"/>
  <c r="L106" i="28"/>
  <c r="I106" i="28"/>
  <c r="F106" i="28"/>
  <c r="O105" i="28"/>
  <c r="L105" i="28"/>
  <c r="I105" i="28"/>
  <c r="F105" i="28"/>
  <c r="O104" i="28"/>
  <c r="L104" i="28"/>
  <c r="I104" i="28"/>
  <c r="F104" i="28"/>
  <c r="O103" i="28"/>
  <c r="L103" i="28"/>
  <c r="I103" i="28"/>
  <c r="F103" i="28"/>
  <c r="O102" i="28"/>
  <c r="L102" i="28"/>
  <c r="I102" i="28"/>
  <c r="F102" i="28"/>
  <c r="O101" i="28"/>
  <c r="L101" i="28"/>
  <c r="I101" i="28"/>
  <c r="F101" i="28"/>
  <c r="O100" i="28"/>
  <c r="L100" i="28"/>
  <c r="I100" i="28"/>
  <c r="F100" i="28"/>
  <c r="N99" i="28"/>
  <c r="M99" i="28"/>
  <c r="K99" i="28"/>
  <c r="J99" i="28"/>
  <c r="H99" i="28"/>
  <c r="G99" i="28"/>
  <c r="E99" i="28"/>
  <c r="D99" i="28"/>
  <c r="O98" i="28"/>
  <c r="L98" i="28"/>
  <c r="I98" i="28"/>
  <c r="F98" i="28"/>
  <c r="O97" i="28"/>
  <c r="L97" i="28"/>
  <c r="I97" i="28"/>
  <c r="F97" i="28"/>
  <c r="O96" i="28"/>
  <c r="L96" i="28"/>
  <c r="I96" i="28"/>
  <c r="F96" i="28"/>
  <c r="O95" i="28"/>
  <c r="L95" i="28"/>
  <c r="I95" i="28"/>
  <c r="F95" i="28"/>
  <c r="O94" i="28"/>
  <c r="L94" i="28"/>
  <c r="I94" i="28"/>
  <c r="F94" i="28"/>
  <c r="O93" i="28"/>
  <c r="L93" i="28"/>
  <c r="I93" i="28"/>
  <c r="F93" i="28"/>
  <c r="O92" i="28"/>
  <c r="L92" i="28"/>
  <c r="I92" i="28"/>
  <c r="I91" i="28" s="1"/>
  <c r="F92" i="28"/>
  <c r="N91" i="28"/>
  <c r="M91" i="28"/>
  <c r="K91" i="28"/>
  <c r="J91" i="28"/>
  <c r="H91" i="28"/>
  <c r="G91" i="28"/>
  <c r="E91" i="28"/>
  <c r="D91" i="28"/>
  <c r="O90" i="28"/>
  <c r="L90" i="28"/>
  <c r="I90" i="28"/>
  <c r="F90" i="28"/>
  <c r="O89" i="28"/>
  <c r="L89" i="28"/>
  <c r="I89" i="28"/>
  <c r="F89" i="28"/>
  <c r="O88" i="28"/>
  <c r="L88" i="28"/>
  <c r="I88" i="28"/>
  <c r="F88" i="28"/>
  <c r="O87" i="28"/>
  <c r="L87" i="28"/>
  <c r="I87" i="28"/>
  <c r="F87" i="28"/>
  <c r="O86" i="28"/>
  <c r="L86" i="28"/>
  <c r="I86" i="28"/>
  <c r="F86" i="28"/>
  <c r="N85" i="28"/>
  <c r="M85" i="28"/>
  <c r="K85" i="28"/>
  <c r="J85" i="28"/>
  <c r="H85" i="28"/>
  <c r="G85" i="28"/>
  <c r="E85" i="28"/>
  <c r="D85" i="28"/>
  <c r="O84" i="28"/>
  <c r="L84" i="28"/>
  <c r="I84" i="28"/>
  <c r="F84" i="28"/>
  <c r="O82" i="28"/>
  <c r="L82" i="28"/>
  <c r="I82" i="28"/>
  <c r="F82" i="28"/>
  <c r="O81" i="28"/>
  <c r="O80" i="28" s="1"/>
  <c r="L81" i="28"/>
  <c r="I81" i="28"/>
  <c r="I80" i="28" s="1"/>
  <c r="F81" i="28"/>
  <c r="F80" i="28" s="1"/>
  <c r="N80" i="28"/>
  <c r="M80" i="28"/>
  <c r="K80" i="28"/>
  <c r="J80" i="28"/>
  <c r="H80" i="28"/>
  <c r="G80" i="28"/>
  <c r="E80" i="28"/>
  <c r="D80" i="28"/>
  <c r="O79" i="28"/>
  <c r="L79" i="28"/>
  <c r="I79" i="28"/>
  <c r="F79" i="28"/>
  <c r="O78" i="28"/>
  <c r="L78" i="28"/>
  <c r="L77" i="28" s="1"/>
  <c r="I78" i="28"/>
  <c r="F78" i="28"/>
  <c r="F77" i="28" s="1"/>
  <c r="O77" i="28"/>
  <c r="N77" i="28"/>
  <c r="M77" i="28"/>
  <c r="K77" i="28"/>
  <c r="J77" i="28"/>
  <c r="H77" i="28"/>
  <c r="G77" i="28"/>
  <c r="E77" i="28"/>
  <c r="D77" i="28"/>
  <c r="N76" i="28"/>
  <c r="O74" i="28"/>
  <c r="L74" i="28"/>
  <c r="I74" i="28"/>
  <c r="F74" i="28"/>
  <c r="O73" i="28"/>
  <c r="L73" i="28"/>
  <c r="I73" i="28"/>
  <c r="F73" i="28"/>
  <c r="O72" i="28"/>
  <c r="L72" i="28"/>
  <c r="I72" i="28"/>
  <c r="F72" i="28"/>
  <c r="O71" i="28"/>
  <c r="L71" i="28"/>
  <c r="I71" i="28"/>
  <c r="F71" i="28"/>
  <c r="O70" i="28"/>
  <c r="L70" i="28"/>
  <c r="I70" i="28"/>
  <c r="F70" i="28"/>
  <c r="F69" i="28" s="1"/>
  <c r="N69" i="28"/>
  <c r="M69" i="28"/>
  <c r="K69" i="28"/>
  <c r="K67" i="28" s="1"/>
  <c r="J69" i="28"/>
  <c r="J67" i="28" s="1"/>
  <c r="H69" i="28"/>
  <c r="H67" i="28" s="1"/>
  <c r="G69" i="28"/>
  <c r="G67" i="28" s="1"/>
  <c r="E69" i="28"/>
  <c r="E67" i="28" s="1"/>
  <c r="D69" i="28"/>
  <c r="D67" i="28" s="1"/>
  <c r="O68" i="28"/>
  <c r="L68" i="28"/>
  <c r="I68" i="28"/>
  <c r="F68" i="28"/>
  <c r="N67" i="28"/>
  <c r="M67" i="28"/>
  <c r="O66" i="28"/>
  <c r="L66" i="28"/>
  <c r="I66" i="28"/>
  <c r="F66" i="28"/>
  <c r="O65" i="28"/>
  <c r="L65" i="28"/>
  <c r="I65" i="28"/>
  <c r="F65" i="28"/>
  <c r="O64" i="28"/>
  <c r="L64" i="28"/>
  <c r="I64" i="28"/>
  <c r="F64" i="28"/>
  <c r="O63" i="28"/>
  <c r="L63" i="28"/>
  <c r="I63" i="28"/>
  <c r="F63" i="28"/>
  <c r="O62" i="28"/>
  <c r="L62" i="28"/>
  <c r="I62" i="28"/>
  <c r="F62" i="28"/>
  <c r="O61" i="28"/>
  <c r="L61" i="28"/>
  <c r="I61" i="28"/>
  <c r="F61" i="28"/>
  <c r="O60" i="28"/>
  <c r="L60" i="28"/>
  <c r="I60" i="28"/>
  <c r="F60" i="28"/>
  <c r="O59" i="28"/>
  <c r="L59" i="28"/>
  <c r="I59" i="28"/>
  <c r="F59" i="28"/>
  <c r="N58" i="28"/>
  <c r="M58" i="28"/>
  <c r="K58" i="28"/>
  <c r="J58" i="28"/>
  <c r="H58" i="28"/>
  <c r="G58" i="28"/>
  <c r="E58" i="28"/>
  <c r="D58" i="28"/>
  <c r="O57" i="28"/>
  <c r="L57" i="28"/>
  <c r="I57" i="28"/>
  <c r="F57" i="28"/>
  <c r="O56" i="28"/>
  <c r="L56" i="28"/>
  <c r="L55" i="28" s="1"/>
  <c r="I56" i="28"/>
  <c r="I55" i="28" s="1"/>
  <c r="F56" i="28"/>
  <c r="O55" i="28"/>
  <c r="N55" i="28"/>
  <c r="M55" i="28"/>
  <c r="K55" i="28"/>
  <c r="J55" i="28"/>
  <c r="H55" i="28"/>
  <c r="G55" i="28"/>
  <c r="E55" i="28"/>
  <c r="D55" i="28"/>
  <c r="O47" i="28"/>
  <c r="C47" i="28" s="1"/>
  <c r="O46" i="28"/>
  <c r="C46" i="28" s="1"/>
  <c r="N45" i="28"/>
  <c r="M45" i="28"/>
  <c r="L44" i="28"/>
  <c r="L43" i="28" s="1"/>
  <c r="I44" i="28"/>
  <c r="F44" i="28"/>
  <c r="F43" i="28" s="1"/>
  <c r="K43" i="28"/>
  <c r="J43" i="28"/>
  <c r="I43" i="28"/>
  <c r="H43" i="28"/>
  <c r="G43" i="28"/>
  <c r="E43" i="28"/>
  <c r="D43" i="28"/>
  <c r="F42" i="28"/>
  <c r="F41" i="28" s="1"/>
  <c r="C41" i="28" s="1"/>
  <c r="E41" i="28"/>
  <c r="D41" i="28"/>
  <c r="L40" i="28"/>
  <c r="C40" i="28" s="1"/>
  <c r="L39" i="28"/>
  <c r="C39" i="28" s="1"/>
  <c r="L38" i="28"/>
  <c r="C38" i="28" s="1"/>
  <c r="L37" i="28"/>
  <c r="C37" i="28" s="1"/>
  <c r="K36" i="28"/>
  <c r="J36" i="28"/>
  <c r="L35" i="28"/>
  <c r="C35" i="28" s="1"/>
  <c r="L34" i="28"/>
  <c r="C34" i="28" s="1"/>
  <c r="K33" i="28"/>
  <c r="J33" i="28"/>
  <c r="L32" i="28"/>
  <c r="C32" i="28" s="1"/>
  <c r="K31" i="28"/>
  <c r="J31" i="28"/>
  <c r="L30" i="28"/>
  <c r="C30" i="28" s="1"/>
  <c r="L29" i="28"/>
  <c r="C29" i="28" s="1"/>
  <c r="L28" i="28"/>
  <c r="C28" i="28" s="1"/>
  <c r="K27" i="28"/>
  <c r="J27" i="28"/>
  <c r="J26" i="28" s="1"/>
  <c r="I25" i="28"/>
  <c r="F25" i="28"/>
  <c r="C25" i="28" s="1"/>
  <c r="I24" i="28"/>
  <c r="F24" i="28"/>
  <c r="C24" i="28" s="1"/>
  <c r="O23" i="28"/>
  <c r="L23" i="28"/>
  <c r="I23" i="28"/>
  <c r="F23" i="28"/>
  <c r="C23" i="28" s="1"/>
  <c r="O22" i="28"/>
  <c r="L22" i="28"/>
  <c r="L21" i="28" s="1"/>
  <c r="I22" i="28"/>
  <c r="F22" i="28"/>
  <c r="N21" i="28"/>
  <c r="M21" i="28"/>
  <c r="M275" i="28" s="1"/>
  <c r="M274" i="28" s="1"/>
  <c r="K21" i="28"/>
  <c r="J21" i="28"/>
  <c r="H21" i="28"/>
  <c r="H275" i="28" s="1"/>
  <c r="H274" i="28" s="1"/>
  <c r="G21" i="28"/>
  <c r="G275" i="28" s="1"/>
  <c r="E21" i="28"/>
  <c r="E275" i="28" s="1"/>
  <c r="E274" i="28" s="1"/>
  <c r="D21" i="28"/>
  <c r="C277" i="28" l="1"/>
  <c r="C281" i="28"/>
  <c r="C282" i="28"/>
  <c r="N252" i="28"/>
  <c r="N54" i="28"/>
  <c r="N53" i="28" s="1"/>
  <c r="H20" i="28"/>
  <c r="N20" i="28"/>
  <c r="J212" i="28"/>
  <c r="J252" i="28"/>
  <c r="C127" i="28"/>
  <c r="J54" i="28"/>
  <c r="C65" i="28"/>
  <c r="J76" i="28"/>
  <c r="H240" i="28"/>
  <c r="N240" i="28"/>
  <c r="K26" i="28"/>
  <c r="G54" i="28"/>
  <c r="G53" i="28" s="1"/>
  <c r="E161" i="28"/>
  <c r="E160" i="28" s="1"/>
  <c r="C186" i="28"/>
  <c r="I174" i="28"/>
  <c r="C201" i="28"/>
  <c r="N187" i="28"/>
  <c r="N182" i="28" s="1"/>
  <c r="C225" i="28"/>
  <c r="E240" i="28"/>
  <c r="E187" i="28"/>
  <c r="E182" i="28" s="1"/>
  <c r="K275" i="28"/>
  <c r="K274" i="28" s="1"/>
  <c r="G182" i="28"/>
  <c r="G212" i="28"/>
  <c r="G211" i="28" s="1"/>
  <c r="D76" i="28"/>
  <c r="C89" i="28"/>
  <c r="C90" i="28"/>
  <c r="N83" i="28"/>
  <c r="C107" i="28"/>
  <c r="C171" i="28"/>
  <c r="C172" i="28"/>
  <c r="C173" i="28"/>
  <c r="N174" i="28"/>
  <c r="C185" i="28"/>
  <c r="C249" i="28"/>
  <c r="C250" i="28"/>
  <c r="C261" i="28"/>
  <c r="D252" i="28"/>
  <c r="K187" i="28"/>
  <c r="K182" i="28" s="1"/>
  <c r="O21" i="28"/>
  <c r="O275" i="28" s="1"/>
  <c r="G76" i="28"/>
  <c r="M76" i="28"/>
  <c r="K83" i="28"/>
  <c r="C118" i="28"/>
  <c r="D161" i="28"/>
  <c r="D160" i="28" s="1"/>
  <c r="J161" i="28"/>
  <c r="J160" i="28" s="1"/>
  <c r="D174" i="28"/>
  <c r="C197" i="28"/>
  <c r="C237" i="28"/>
  <c r="D54" i="28"/>
  <c r="D53" i="28" s="1"/>
  <c r="C61" i="28"/>
  <c r="C62" i="28"/>
  <c r="C64" i="28"/>
  <c r="C73" i="28"/>
  <c r="C95" i="28"/>
  <c r="C102" i="28"/>
  <c r="C106" i="28"/>
  <c r="C109" i="28"/>
  <c r="G120" i="28"/>
  <c r="M120" i="28"/>
  <c r="C130" i="28"/>
  <c r="H161" i="28"/>
  <c r="H160" i="28" s="1"/>
  <c r="C209" i="28"/>
  <c r="G252" i="28"/>
  <c r="C279" i="28"/>
  <c r="G20" i="28"/>
  <c r="M54" i="28"/>
  <c r="M53" i="28" s="1"/>
  <c r="C57" i="28"/>
  <c r="C98" i="28"/>
  <c r="C115" i="28"/>
  <c r="C117" i="28"/>
  <c r="C135" i="28"/>
  <c r="N120" i="28"/>
  <c r="C158" i="28"/>
  <c r="C170" i="28"/>
  <c r="G174" i="28"/>
  <c r="I183" i="28"/>
  <c r="J187" i="28"/>
  <c r="J182" i="28" s="1"/>
  <c r="C193" i="28"/>
  <c r="C196" i="28"/>
  <c r="C213" i="28"/>
  <c r="H212" i="28"/>
  <c r="H211" i="28" s="1"/>
  <c r="C217" i="28"/>
  <c r="C221" i="28"/>
  <c r="C222" i="28"/>
  <c r="C223" i="28"/>
  <c r="C224" i="28"/>
  <c r="C238" i="28"/>
  <c r="O245" i="28"/>
  <c r="O240" i="28" s="1"/>
  <c r="J53" i="28"/>
  <c r="I21" i="28"/>
  <c r="I20" i="28" s="1"/>
  <c r="C22" i="28"/>
  <c r="H54" i="28"/>
  <c r="H53" i="28" s="1"/>
  <c r="L58" i="28"/>
  <c r="L54" i="28" s="1"/>
  <c r="O69" i="28"/>
  <c r="O67" i="28" s="1"/>
  <c r="E76" i="28"/>
  <c r="L108" i="28"/>
  <c r="D120" i="28"/>
  <c r="C142" i="28"/>
  <c r="C149" i="28"/>
  <c r="C154" i="28"/>
  <c r="G161" i="28"/>
  <c r="G160" i="28" s="1"/>
  <c r="M161" i="28"/>
  <c r="M160" i="28" s="1"/>
  <c r="K174" i="28"/>
  <c r="C189" i="28"/>
  <c r="C205" i="28"/>
  <c r="K212" i="28"/>
  <c r="C229" i="28"/>
  <c r="O253" i="28"/>
  <c r="O252" i="28" s="1"/>
  <c r="J275" i="28"/>
  <c r="J274" i="28" s="1"/>
  <c r="J20" i="28"/>
  <c r="M187" i="28"/>
  <c r="M182" i="28" s="1"/>
  <c r="L216" i="28"/>
  <c r="I257" i="28"/>
  <c r="I253" i="28" s="1"/>
  <c r="I252" i="28" s="1"/>
  <c r="M252" i="28"/>
  <c r="G274" i="28"/>
  <c r="L31" i="28"/>
  <c r="C31" i="28" s="1"/>
  <c r="C42" i="28"/>
  <c r="C63" i="28"/>
  <c r="L80" i="28"/>
  <c r="L76" i="28" s="1"/>
  <c r="L85" i="28"/>
  <c r="E83" i="28"/>
  <c r="F91" i="28"/>
  <c r="C94" i="28"/>
  <c r="M83" i="28"/>
  <c r="C105" i="28"/>
  <c r="I114" i="28"/>
  <c r="H120" i="28"/>
  <c r="C129" i="28"/>
  <c r="C137" i="28"/>
  <c r="L147" i="28"/>
  <c r="C151" i="28"/>
  <c r="I153" i="28"/>
  <c r="I152" i="28" s="1"/>
  <c r="K161" i="28"/>
  <c r="K160" i="28" s="1"/>
  <c r="C164" i="28"/>
  <c r="C168" i="28"/>
  <c r="O166" i="28"/>
  <c r="O161" i="28" s="1"/>
  <c r="O160" i="28" s="1"/>
  <c r="L174" i="28"/>
  <c r="H187" i="28"/>
  <c r="H182" i="28" s="1"/>
  <c r="L188" i="28"/>
  <c r="I199" i="28"/>
  <c r="O199" i="28"/>
  <c r="C206" i="28"/>
  <c r="C210" i="28"/>
  <c r="J211" i="28"/>
  <c r="N212" i="28"/>
  <c r="N211" i="28" s="1"/>
  <c r="F216" i="28"/>
  <c r="O227" i="28"/>
  <c r="E252" i="28"/>
  <c r="L276" i="28"/>
  <c r="E54" i="28"/>
  <c r="E53" i="28" s="1"/>
  <c r="F76" i="28"/>
  <c r="C97" i="28"/>
  <c r="C103" i="28"/>
  <c r="F108" i="28"/>
  <c r="C119" i="28"/>
  <c r="C146" i="28"/>
  <c r="E174" i="28"/>
  <c r="D187" i="28"/>
  <c r="D182" i="28" s="1"/>
  <c r="O188" i="28"/>
  <c r="C194" i="28"/>
  <c r="F208" i="28"/>
  <c r="C208" i="28" s="1"/>
  <c r="L219" i="28"/>
  <c r="C242" i="28"/>
  <c r="I241" i="28"/>
  <c r="C246" i="28"/>
  <c r="C247" i="28"/>
  <c r="C251" i="28"/>
  <c r="C255" i="28"/>
  <c r="C262" i="28"/>
  <c r="C270" i="28"/>
  <c r="I131" i="28"/>
  <c r="C72" i="28"/>
  <c r="K76" i="28"/>
  <c r="H76" i="28"/>
  <c r="H83" i="28"/>
  <c r="C93" i="28"/>
  <c r="C113" i="28"/>
  <c r="C159" i="28"/>
  <c r="D275" i="28"/>
  <c r="D274" i="28" s="1"/>
  <c r="N275" i="28"/>
  <c r="N274" i="28" s="1"/>
  <c r="D20" i="28"/>
  <c r="C44" i="28"/>
  <c r="K54" i="28"/>
  <c r="K53" i="28" s="1"/>
  <c r="C60" i="28"/>
  <c r="D83" i="28"/>
  <c r="F85" i="28"/>
  <c r="C88" i="28"/>
  <c r="O85" i="28"/>
  <c r="L91" i="28"/>
  <c r="J83" i="28"/>
  <c r="O99" i="28"/>
  <c r="O114" i="28"/>
  <c r="K120" i="28"/>
  <c r="C125" i="28"/>
  <c r="J120" i="28"/>
  <c r="C145" i="28"/>
  <c r="E120" i="28"/>
  <c r="O147" i="28"/>
  <c r="O120" i="28" s="1"/>
  <c r="C157" i="28"/>
  <c r="N161" i="28"/>
  <c r="N160" i="28" s="1"/>
  <c r="C163" i="28"/>
  <c r="C167" i="28"/>
  <c r="C177" i="28"/>
  <c r="L183" i="28"/>
  <c r="C198" i="28"/>
  <c r="C204" i="28"/>
  <c r="D212" i="28"/>
  <c r="D211" i="28" s="1"/>
  <c r="E212" i="28"/>
  <c r="E211" i="28" s="1"/>
  <c r="O219" i="28"/>
  <c r="C226" i="28"/>
  <c r="C231" i="28"/>
  <c r="C239" i="28"/>
  <c r="L240" i="28"/>
  <c r="I245" i="28"/>
  <c r="K252" i="28"/>
  <c r="C254" i="28"/>
  <c r="L275" i="28"/>
  <c r="F58" i="28"/>
  <c r="I58" i="28"/>
  <c r="I54" i="28" s="1"/>
  <c r="C59" i="28"/>
  <c r="C79" i="28"/>
  <c r="I77" i="28"/>
  <c r="I76" i="28" s="1"/>
  <c r="G83" i="28"/>
  <c r="C87" i="28"/>
  <c r="I85" i="28"/>
  <c r="O91" i="28"/>
  <c r="I99" i="28"/>
  <c r="C165" i="28"/>
  <c r="F162" i="28"/>
  <c r="C111" i="28"/>
  <c r="I108" i="28"/>
  <c r="C123" i="28"/>
  <c r="I121" i="28"/>
  <c r="C155" i="28"/>
  <c r="L153" i="28"/>
  <c r="L152" i="28" s="1"/>
  <c r="C284" i="28"/>
  <c r="K20" i="28"/>
  <c r="F21" i="28"/>
  <c r="L33" i="28"/>
  <c r="C33" i="28" s="1"/>
  <c r="L138" i="28"/>
  <c r="C143" i="28"/>
  <c r="C148" i="28"/>
  <c r="F147" i="28"/>
  <c r="C169" i="28"/>
  <c r="F166" i="28"/>
  <c r="C220" i="28"/>
  <c r="F219" i="28"/>
  <c r="C43" i="28"/>
  <c r="C101" i="28"/>
  <c r="F99" i="28"/>
  <c r="C133" i="28"/>
  <c r="F131" i="28"/>
  <c r="I138" i="28"/>
  <c r="C139" i="28"/>
  <c r="L27" i="28"/>
  <c r="L36" i="28"/>
  <c r="C36" i="28" s="1"/>
  <c r="O45" i="28"/>
  <c r="C56" i="28"/>
  <c r="F55" i="28"/>
  <c r="C66" i="28"/>
  <c r="C71" i="28"/>
  <c r="I69" i="28"/>
  <c r="I67" i="28" s="1"/>
  <c r="C74" i="28"/>
  <c r="C81" i="28"/>
  <c r="C84" i="28"/>
  <c r="E20" i="28"/>
  <c r="M20" i="28"/>
  <c r="O58" i="28"/>
  <c r="O54" i="28" s="1"/>
  <c r="C68" i="28"/>
  <c r="F67" i="28"/>
  <c r="L69" i="28"/>
  <c r="O76" i="28"/>
  <c r="C82" i="28"/>
  <c r="C110" i="28"/>
  <c r="C122" i="28"/>
  <c r="C141" i="28"/>
  <c r="F138" i="28"/>
  <c r="C150" i="28"/>
  <c r="C70" i="28"/>
  <c r="C78" i="28"/>
  <c r="C86" i="28"/>
  <c r="C96" i="28"/>
  <c r="L99" i="28"/>
  <c r="C116" i="28"/>
  <c r="C128" i="28"/>
  <c r="C136" i="28"/>
  <c r="F153" i="28"/>
  <c r="J174" i="28"/>
  <c r="C179" i="28"/>
  <c r="F178" i="28"/>
  <c r="C178" i="28" s="1"/>
  <c r="L199" i="28"/>
  <c r="C202" i="28"/>
  <c r="C256" i="28"/>
  <c r="C258" i="28"/>
  <c r="L257" i="28"/>
  <c r="L253" i="28" s="1"/>
  <c r="L252" i="28" s="1"/>
  <c r="C92" i="28"/>
  <c r="C104" i="28"/>
  <c r="F121" i="28"/>
  <c r="C144" i="28"/>
  <c r="C156" i="28"/>
  <c r="C176" i="28"/>
  <c r="C100" i="28"/>
  <c r="C112" i="28"/>
  <c r="F114" i="28"/>
  <c r="C124" i="28"/>
  <c r="F126" i="28"/>
  <c r="C126" i="28" s="1"/>
  <c r="C132" i="28"/>
  <c r="F134" i="28"/>
  <c r="C134" i="28" s="1"/>
  <c r="C140" i="28"/>
  <c r="L162" i="28"/>
  <c r="L166" i="28"/>
  <c r="C175" i="28"/>
  <c r="C200" i="28"/>
  <c r="F199" i="28"/>
  <c r="C236" i="28"/>
  <c r="F233" i="28"/>
  <c r="C248" i="28"/>
  <c r="F245" i="28"/>
  <c r="C268" i="28"/>
  <c r="F267" i="28"/>
  <c r="C271" i="28"/>
  <c r="I269" i="28"/>
  <c r="C283" i="28"/>
  <c r="C180" i="28"/>
  <c r="F183" i="28"/>
  <c r="C184" i="28"/>
  <c r="O183" i="28"/>
  <c r="C191" i="28"/>
  <c r="C192" i="28"/>
  <c r="F188" i="28"/>
  <c r="C203" i="28"/>
  <c r="C214" i="28"/>
  <c r="M212" i="28"/>
  <c r="M211" i="28" s="1"/>
  <c r="I227" i="28"/>
  <c r="I212" i="28" s="1"/>
  <c r="L227" i="28"/>
  <c r="C230" i="28"/>
  <c r="C235" i="28"/>
  <c r="I233" i="28"/>
  <c r="I232" i="28" s="1"/>
  <c r="C259" i="28"/>
  <c r="C260" i="28"/>
  <c r="F257" i="28"/>
  <c r="C264" i="28"/>
  <c r="F263" i="28"/>
  <c r="C263" i="28" s="1"/>
  <c r="O276" i="28"/>
  <c r="C190" i="28"/>
  <c r="I188" i="28"/>
  <c r="C195" i="28"/>
  <c r="C207" i="28"/>
  <c r="C215" i="28"/>
  <c r="C218" i="28"/>
  <c r="C228" i="28"/>
  <c r="F227" i="28"/>
  <c r="C234" i="28"/>
  <c r="L233" i="28"/>
  <c r="L232" i="28" s="1"/>
  <c r="K240" i="28"/>
  <c r="K211" i="28" s="1"/>
  <c r="C243" i="28"/>
  <c r="C244" i="28"/>
  <c r="F241" i="28"/>
  <c r="C278" i="28"/>
  <c r="C280" i="28"/>
  <c r="F276" i="28"/>
  <c r="C91" i="28" l="1"/>
  <c r="D181" i="28"/>
  <c r="M75" i="28"/>
  <c r="M52" i="28" s="1"/>
  <c r="C245" i="28"/>
  <c r="C77" i="28"/>
  <c r="C131" i="28"/>
  <c r="O212" i="28"/>
  <c r="O211" i="28" s="1"/>
  <c r="J75" i="28"/>
  <c r="J272" i="28" s="1"/>
  <c r="C108" i="28"/>
  <c r="C216" i="28"/>
  <c r="H181" i="28"/>
  <c r="N75" i="28"/>
  <c r="G181" i="28"/>
  <c r="I187" i="28"/>
  <c r="I182" i="28" s="1"/>
  <c r="L212" i="28"/>
  <c r="L211" i="28" s="1"/>
  <c r="D75" i="28"/>
  <c r="D52" i="28" s="1"/>
  <c r="O83" i="28"/>
  <c r="L83" i="28"/>
  <c r="J181" i="28"/>
  <c r="F212" i="28"/>
  <c r="C257" i="28"/>
  <c r="I275" i="28"/>
  <c r="I274" i="28" s="1"/>
  <c r="C114" i="28"/>
  <c r="O53" i="28"/>
  <c r="L120" i="28"/>
  <c r="O187" i="28"/>
  <c r="E181" i="28"/>
  <c r="C138" i="28"/>
  <c r="K75" i="28"/>
  <c r="K52" i="28" s="1"/>
  <c r="E75" i="28"/>
  <c r="E52" i="28" s="1"/>
  <c r="F174" i="28"/>
  <c r="C174" i="28" s="1"/>
  <c r="L187" i="28"/>
  <c r="L182" i="28" s="1"/>
  <c r="C80" i="28"/>
  <c r="G75" i="28"/>
  <c r="G272" i="28" s="1"/>
  <c r="O182" i="28"/>
  <c r="C69" i="28"/>
  <c r="I53" i="28"/>
  <c r="M181" i="28"/>
  <c r="M51" i="28" s="1"/>
  <c r="K181" i="28"/>
  <c r="C219" i="28"/>
  <c r="C147" i="28"/>
  <c r="H75" i="28"/>
  <c r="O75" i="28"/>
  <c r="O52" i="28" s="1"/>
  <c r="F83" i="28"/>
  <c r="N181" i="28"/>
  <c r="N52" i="28"/>
  <c r="C58" i="28"/>
  <c r="L274" i="28"/>
  <c r="I240" i="28"/>
  <c r="I211" i="28" s="1"/>
  <c r="C267" i="28"/>
  <c r="F266" i="28"/>
  <c r="F253" i="28"/>
  <c r="C45" i="28"/>
  <c r="C166" i="28"/>
  <c r="N272" i="28"/>
  <c r="L161" i="28"/>
  <c r="L160" i="28" s="1"/>
  <c r="C153" i="28"/>
  <c r="F152" i="28"/>
  <c r="C152" i="28" s="1"/>
  <c r="F275" i="28"/>
  <c r="C21" i="28"/>
  <c r="F20" i="28"/>
  <c r="F161" i="28"/>
  <c r="C162" i="28"/>
  <c r="L67" i="28"/>
  <c r="L53" i="28" s="1"/>
  <c r="C269" i="28"/>
  <c r="C227" i="28"/>
  <c r="C188" i="28"/>
  <c r="F187" i="28"/>
  <c r="F182" i="28" s="1"/>
  <c r="C55" i="28"/>
  <c r="F54" i="28"/>
  <c r="C27" i="28"/>
  <c r="L26" i="28"/>
  <c r="C76" i="28"/>
  <c r="I83" i="28"/>
  <c r="O20" i="28"/>
  <c r="F240" i="28"/>
  <c r="C241" i="28"/>
  <c r="C183" i="28"/>
  <c r="F232" i="28"/>
  <c r="C232" i="28" s="1"/>
  <c r="C233" i="28"/>
  <c r="C276" i="28"/>
  <c r="E272" i="28"/>
  <c r="C199" i="28"/>
  <c r="F120" i="28"/>
  <c r="F75" i="28" s="1"/>
  <c r="C121" i="28"/>
  <c r="C99" i="28"/>
  <c r="I120" i="28"/>
  <c r="C85" i="28"/>
  <c r="O274" i="28"/>
  <c r="E51" i="28" l="1"/>
  <c r="L75" i="28"/>
  <c r="C83" i="28"/>
  <c r="G52" i="28"/>
  <c r="G51" i="28" s="1"/>
  <c r="D51" i="28"/>
  <c r="O272" i="28"/>
  <c r="L52" i="28"/>
  <c r="I181" i="28"/>
  <c r="M272" i="28"/>
  <c r="N51" i="28"/>
  <c r="N50" i="28" s="1"/>
  <c r="K272" i="28"/>
  <c r="C212" i="28"/>
  <c r="D273" i="28"/>
  <c r="D50" i="28"/>
  <c r="J52" i="28"/>
  <c r="J51" i="28" s="1"/>
  <c r="J273" i="28" s="1"/>
  <c r="D272" i="28"/>
  <c r="K51" i="28"/>
  <c r="K50" i="28" s="1"/>
  <c r="L181" i="28"/>
  <c r="L51" i="28" s="1"/>
  <c r="L50" i="28" s="1"/>
  <c r="C240" i="28"/>
  <c r="C187" i="28"/>
  <c r="O181" i="28"/>
  <c r="O51" i="28" s="1"/>
  <c r="O50" i="28" s="1"/>
  <c r="H52" i="28"/>
  <c r="H51" i="28" s="1"/>
  <c r="H272" i="28"/>
  <c r="L272" i="28"/>
  <c r="C67" i="28"/>
  <c r="I75" i="28"/>
  <c r="C75" i="28" s="1"/>
  <c r="C26" i="28"/>
  <c r="L20" i="28"/>
  <c r="C20" i="28" s="1"/>
  <c r="F53" i="28"/>
  <c r="C54" i="28"/>
  <c r="F265" i="28"/>
  <c r="C266" i="28"/>
  <c r="C161" i="28"/>
  <c r="F160" i="28"/>
  <c r="C160" i="28" s="1"/>
  <c r="M50" i="28"/>
  <c r="M273" i="28"/>
  <c r="C120" i="28"/>
  <c r="C182" i="28"/>
  <c r="J50" i="28"/>
  <c r="F252" i="28"/>
  <c r="C252" i="28" s="1"/>
  <c r="C253" i="28"/>
  <c r="E273" i="28"/>
  <c r="E50" i="28"/>
  <c r="F211" i="28"/>
  <c r="C211" i="28" s="1"/>
  <c r="C275" i="28"/>
  <c r="F274" i="28"/>
  <c r="C274" i="28" s="1"/>
  <c r="K273" i="28"/>
  <c r="G273" i="28" l="1"/>
  <c r="G50" i="28"/>
  <c r="N273" i="28"/>
  <c r="O273" i="28"/>
  <c r="L273" i="28"/>
  <c r="I272" i="28"/>
  <c r="H273" i="28"/>
  <c r="H50" i="28"/>
  <c r="I52" i="28"/>
  <c r="I51" i="28" s="1"/>
  <c r="I273" i="28" s="1"/>
  <c r="C53" i="28"/>
  <c r="F52" i="28"/>
  <c r="C265" i="28"/>
  <c r="F272" i="28"/>
  <c r="F181" i="28"/>
  <c r="C181" i="28" s="1"/>
  <c r="C272" i="28" l="1"/>
  <c r="I50" i="28"/>
  <c r="C52" i="28"/>
  <c r="F51" i="28"/>
  <c r="F273" i="28" l="1"/>
  <c r="C273" i="28" s="1"/>
  <c r="C51" i="28"/>
  <c r="F50" i="28"/>
  <c r="C50" i="28" s="1"/>
  <c r="O284" i="27" l="1"/>
  <c r="L284" i="27"/>
  <c r="I284" i="27"/>
  <c r="F284" i="27"/>
  <c r="O283" i="27"/>
  <c r="L283" i="27"/>
  <c r="I283" i="27"/>
  <c r="F283" i="27"/>
  <c r="O282" i="27"/>
  <c r="L282" i="27"/>
  <c r="I282" i="27"/>
  <c r="F282" i="27"/>
  <c r="C282" i="27" s="1"/>
  <c r="O281" i="27"/>
  <c r="L281" i="27"/>
  <c r="I281" i="27"/>
  <c r="F281" i="27"/>
  <c r="C281" i="27" s="1"/>
  <c r="O280" i="27"/>
  <c r="L280" i="27"/>
  <c r="I280" i="27"/>
  <c r="F280" i="27"/>
  <c r="O279" i="27"/>
  <c r="L279" i="27"/>
  <c r="I279" i="27"/>
  <c r="F279" i="27"/>
  <c r="O278" i="27"/>
  <c r="L278" i="27"/>
  <c r="I278" i="27"/>
  <c r="F278" i="27"/>
  <c r="O277" i="27"/>
  <c r="O276" i="27" s="1"/>
  <c r="L277" i="27"/>
  <c r="I277" i="27"/>
  <c r="I276" i="27" s="1"/>
  <c r="F277" i="27"/>
  <c r="N276" i="27"/>
  <c r="M276" i="27"/>
  <c r="K276" i="27"/>
  <c r="J276" i="27"/>
  <c r="H276" i="27"/>
  <c r="G276" i="27"/>
  <c r="E276" i="27"/>
  <c r="D276" i="27"/>
  <c r="O271" i="27"/>
  <c r="L271" i="27"/>
  <c r="I271" i="27"/>
  <c r="F271" i="27"/>
  <c r="O270" i="27"/>
  <c r="L270" i="27"/>
  <c r="L269" i="27" s="1"/>
  <c r="I270" i="27"/>
  <c r="F270" i="27"/>
  <c r="F269" i="27" s="1"/>
  <c r="E270" i="27"/>
  <c r="N269" i="27"/>
  <c r="M269" i="27"/>
  <c r="K269" i="27"/>
  <c r="J269" i="27"/>
  <c r="H269" i="27"/>
  <c r="G269" i="27"/>
  <c r="D269" i="27"/>
  <c r="O268" i="27"/>
  <c r="L268" i="27"/>
  <c r="L267" i="27" s="1"/>
  <c r="L266" i="27" s="1"/>
  <c r="L265" i="27" s="1"/>
  <c r="I268" i="27"/>
  <c r="I267" i="27" s="1"/>
  <c r="I266" i="27" s="1"/>
  <c r="I265" i="27" s="1"/>
  <c r="F268" i="27"/>
  <c r="O267" i="27"/>
  <c r="O266" i="27" s="1"/>
  <c r="O265" i="27" s="1"/>
  <c r="N267" i="27"/>
  <c r="N266" i="27" s="1"/>
  <c r="N265" i="27" s="1"/>
  <c r="M267" i="27"/>
  <c r="M266" i="27" s="1"/>
  <c r="M265" i="27" s="1"/>
  <c r="K267" i="27"/>
  <c r="K266" i="27" s="1"/>
  <c r="K265" i="27" s="1"/>
  <c r="J267" i="27"/>
  <c r="J266" i="27" s="1"/>
  <c r="J265" i="27" s="1"/>
  <c r="H267" i="27"/>
  <c r="H266" i="27" s="1"/>
  <c r="H265" i="27" s="1"/>
  <c r="G267" i="27"/>
  <c r="G266" i="27" s="1"/>
  <c r="G265" i="27" s="1"/>
  <c r="E267" i="27"/>
  <c r="E266" i="27" s="1"/>
  <c r="E265" i="27" s="1"/>
  <c r="D267" i="27"/>
  <c r="D266" i="27" s="1"/>
  <c r="D265" i="27" s="1"/>
  <c r="O264" i="27"/>
  <c r="O263" i="27" s="1"/>
  <c r="L264" i="27"/>
  <c r="L263" i="27" s="1"/>
  <c r="I264" i="27"/>
  <c r="I263" i="27" s="1"/>
  <c r="F264" i="27"/>
  <c r="N263" i="27"/>
  <c r="M263" i="27"/>
  <c r="K263" i="27"/>
  <c r="J263" i="27"/>
  <c r="H263" i="27"/>
  <c r="G263" i="27"/>
  <c r="E263" i="27"/>
  <c r="D263" i="27"/>
  <c r="O262" i="27"/>
  <c r="L262" i="27"/>
  <c r="I262" i="27"/>
  <c r="F262" i="27"/>
  <c r="O261" i="27"/>
  <c r="L261" i="27"/>
  <c r="I261" i="27"/>
  <c r="F261" i="27"/>
  <c r="O260" i="27"/>
  <c r="L260" i="27"/>
  <c r="I260" i="27"/>
  <c r="F260" i="27"/>
  <c r="O259" i="27"/>
  <c r="L259" i="27"/>
  <c r="I259" i="27"/>
  <c r="F259" i="27"/>
  <c r="O258" i="27"/>
  <c r="L258" i="27"/>
  <c r="L257" i="27" s="1"/>
  <c r="I258" i="27"/>
  <c r="F258" i="27"/>
  <c r="F257" i="27" s="1"/>
  <c r="O257" i="27"/>
  <c r="N257" i="27"/>
  <c r="M257" i="27"/>
  <c r="K257" i="27"/>
  <c r="J257" i="27"/>
  <c r="H257" i="27"/>
  <c r="G257" i="27"/>
  <c r="G253" i="27" s="1"/>
  <c r="G252" i="27" s="1"/>
  <c r="E257" i="27"/>
  <c r="E253" i="27" s="1"/>
  <c r="D257" i="27"/>
  <c r="D253" i="27" s="1"/>
  <c r="D252" i="27" s="1"/>
  <c r="O256" i="27"/>
  <c r="L256" i="27"/>
  <c r="I256" i="27"/>
  <c r="F256" i="27"/>
  <c r="O255" i="27"/>
  <c r="L255" i="27"/>
  <c r="I255" i="27"/>
  <c r="F255" i="27"/>
  <c r="O254" i="27"/>
  <c r="L254" i="27"/>
  <c r="I254" i="27"/>
  <c r="F254" i="27"/>
  <c r="N253" i="27"/>
  <c r="M253" i="27"/>
  <c r="K253" i="27"/>
  <c r="J253" i="27"/>
  <c r="J252" i="27" s="1"/>
  <c r="H253" i="27"/>
  <c r="O251" i="27"/>
  <c r="O250" i="27" s="1"/>
  <c r="L251" i="27"/>
  <c r="L250" i="27" s="1"/>
  <c r="I251" i="27"/>
  <c r="F251" i="27"/>
  <c r="F250" i="27" s="1"/>
  <c r="N250" i="27"/>
  <c r="M250" i="27"/>
  <c r="K250" i="27"/>
  <c r="J250" i="27"/>
  <c r="H250" i="27"/>
  <c r="G250" i="27"/>
  <c r="E250" i="27"/>
  <c r="D250" i="27"/>
  <c r="O249" i="27"/>
  <c r="L249" i="27"/>
  <c r="I249" i="27"/>
  <c r="F249" i="27"/>
  <c r="O248" i="27"/>
  <c r="L248" i="27"/>
  <c r="I248" i="27"/>
  <c r="F248" i="27"/>
  <c r="O247" i="27"/>
  <c r="L247" i="27"/>
  <c r="I247" i="27"/>
  <c r="F247" i="27"/>
  <c r="O246" i="27"/>
  <c r="L246" i="27"/>
  <c r="I246" i="27"/>
  <c r="F246" i="27"/>
  <c r="N245" i="27"/>
  <c r="M245" i="27"/>
  <c r="K245" i="27"/>
  <c r="J245" i="27"/>
  <c r="H245" i="27"/>
  <c r="G245" i="27"/>
  <c r="E245" i="27"/>
  <c r="D245" i="27"/>
  <c r="O244" i="27"/>
  <c r="L244" i="27"/>
  <c r="I244" i="27"/>
  <c r="F244" i="27"/>
  <c r="O243" i="27"/>
  <c r="L243" i="27"/>
  <c r="I243" i="27"/>
  <c r="F243" i="27"/>
  <c r="O242" i="27"/>
  <c r="O241" i="27" s="1"/>
  <c r="L242" i="27"/>
  <c r="L241" i="27" s="1"/>
  <c r="I242" i="27"/>
  <c r="F242" i="27"/>
  <c r="F241" i="27" s="1"/>
  <c r="N241" i="27"/>
  <c r="M241" i="27"/>
  <c r="M240" i="27" s="1"/>
  <c r="K241" i="27"/>
  <c r="J241" i="27"/>
  <c r="J240" i="27" s="1"/>
  <c r="H241" i="27"/>
  <c r="G241" i="27"/>
  <c r="E241" i="27"/>
  <c r="D241" i="27"/>
  <c r="D240" i="27" s="1"/>
  <c r="O239" i="27"/>
  <c r="L239" i="27"/>
  <c r="I239" i="27"/>
  <c r="F239" i="27"/>
  <c r="O238" i="27"/>
  <c r="L238" i="27"/>
  <c r="I238" i="27"/>
  <c r="F238" i="27"/>
  <c r="O237" i="27"/>
  <c r="L237" i="27"/>
  <c r="I237" i="27"/>
  <c r="F237" i="27"/>
  <c r="C237" i="27" s="1"/>
  <c r="O236" i="27"/>
  <c r="L236" i="27"/>
  <c r="I236" i="27"/>
  <c r="F236" i="27"/>
  <c r="O235" i="27"/>
  <c r="L235" i="27"/>
  <c r="I235" i="27"/>
  <c r="F235" i="27"/>
  <c r="O234" i="27"/>
  <c r="L234" i="27"/>
  <c r="I234" i="27"/>
  <c r="F234" i="27"/>
  <c r="N233" i="27"/>
  <c r="M233" i="27"/>
  <c r="M232" i="27" s="1"/>
  <c r="K233" i="27"/>
  <c r="K232" i="27" s="1"/>
  <c r="J233" i="27"/>
  <c r="J232" i="27" s="1"/>
  <c r="H233" i="27"/>
  <c r="G233" i="27"/>
  <c r="G232" i="27" s="1"/>
  <c r="E233" i="27"/>
  <c r="E232" i="27" s="1"/>
  <c r="D233" i="27"/>
  <c r="D232" i="27" s="1"/>
  <c r="N232" i="27"/>
  <c r="H232" i="27"/>
  <c r="O231" i="27"/>
  <c r="L231" i="27"/>
  <c r="I231" i="27"/>
  <c r="F231" i="27"/>
  <c r="O230" i="27"/>
  <c r="L230" i="27"/>
  <c r="I230" i="27"/>
  <c r="F230" i="27"/>
  <c r="O229" i="27"/>
  <c r="L229" i="27"/>
  <c r="I229" i="27"/>
  <c r="F229" i="27"/>
  <c r="O228" i="27"/>
  <c r="L228" i="27"/>
  <c r="L227" i="27" s="1"/>
  <c r="I228" i="27"/>
  <c r="F228" i="27"/>
  <c r="N227" i="27"/>
  <c r="M227" i="27"/>
  <c r="K227" i="27"/>
  <c r="J227" i="27"/>
  <c r="H227" i="27"/>
  <c r="G227" i="27"/>
  <c r="E227" i="27"/>
  <c r="D227" i="27"/>
  <c r="O226" i="27"/>
  <c r="L226" i="27"/>
  <c r="I226" i="27"/>
  <c r="F226" i="27"/>
  <c r="O225" i="27"/>
  <c r="L225" i="27"/>
  <c r="I225" i="27"/>
  <c r="F225" i="27"/>
  <c r="O224" i="27"/>
  <c r="L224" i="27"/>
  <c r="I224" i="27"/>
  <c r="F224" i="27"/>
  <c r="O223" i="27"/>
  <c r="L223" i="27"/>
  <c r="I223" i="27"/>
  <c r="F223" i="27"/>
  <c r="O222" i="27"/>
  <c r="L222" i="27"/>
  <c r="I222" i="27"/>
  <c r="F222" i="27"/>
  <c r="O221" i="27"/>
  <c r="L221" i="27"/>
  <c r="I221" i="27"/>
  <c r="F221" i="27"/>
  <c r="O220" i="27"/>
  <c r="L220" i="27"/>
  <c r="I220" i="27"/>
  <c r="F220" i="27"/>
  <c r="N219" i="27"/>
  <c r="M219" i="27"/>
  <c r="K219" i="27"/>
  <c r="J219" i="27"/>
  <c r="H219" i="27"/>
  <c r="G219" i="27"/>
  <c r="E219" i="27"/>
  <c r="D219" i="27"/>
  <c r="O218" i="27"/>
  <c r="L218" i="27"/>
  <c r="I218" i="27"/>
  <c r="F218" i="27"/>
  <c r="O217" i="27"/>
  <c r="O216" i="27" s="1"/>
  <c r="L217" i="27"/>
  <c r="L216" i="27" s="1"/>
  <c r="I217" i="27"/>
  <c r="I216" i="27" s="1"/>
  <c r="F217" i="27"/>
  <c r="F216" i="27" s="1"/>
  <c r="N216" i="27"/>
  <c r="M216" i="27"/>
  <c r="K216" i="27"/>
  <c r="J216" i="27"/>
  <c r="H216" i="27"/>
  <c r="G216" i="27"/>
  <c r="E216" i="27"/>
  <c r="D216" i="27"/>
  <c r="O215" i="27"/>
  <c r="O214" i="27" s="1"/>
  <c r="L215" i="27"/>
  <c r="L214" i="27" s="1"/>
  <c r="I215" i="27"/>
  <c r="F215" i="27"/>
  <c r="F214" i="27" s="1"/>
  <c r="N214" i="27"/>
  <c r="M214" i="27"/>
  <c r="K214" i="27"/>
  <c r="J214" i="27"/>
  <c r="H214" i="27"/>
  <c r="G214" i="27"/>
  <c r="E214" i="27"/>
  <c r="D214" i="27"/>
  <c r="O213" i="27"/>
  <c r="L213" i="27"/>
  <c r="I213" i="27"/>
  <c r="F213" i="27"/>
  <c r="O210" i="27"/>
  <c r="L210" i="27"/>
  <c r="I210" i="27"/>
  <c r="F210" i="27"/>
  <c r="O209" i="27"/>
  <c r="O208" i="27" s="1"/>
  <c r="L209" i="27"/>
  <c r="L208" i="27" s="1"/>
  <c r="I209" i="27"/>
  <c r="I208" i="27" s="1"/>
  <c r="F209" i="27"/>
  <c r="F208" i="27" s="1"/>
  <c r="N208" i="27"/>
  <c r="M208" i="27"/>
  <c r="K208" i="27"/>
  <c r="J208" i="27"/>
  <c r="H208" i="27"/>
  <c r="G208" i="27"/>
  <c r="E208" i="27"/>
  <c r="D208" i="27"/>
  <c r="O207" i="27"/>
  <c r="L207" i="27"/>
  <c r="I207" i="27"/>
  <c r="F207" i="27"/>
  <c r="O206" i="27"/>
  <c r="L206" i="27"/>
  <c r="I206" i="27"/>
  <c r="F206" i="27"/>
  <c r="O205" i="27"/>
  <c r="L205" i="27"/>
  <c r="I205" i="27"/>
  <c r="F205" i="27"/>
  <c r="O204" i="27"/>
  <c r="L204" i="27"/>
  <c r="I204" i="27"/>
  <c r="F204" i="27"/>
  <c r="O203" i="27"/>
  <c r="L203" i="27"/>
  <c r="I203" i="27"/>
  <c r="F203" i="27"/>
  <c r="O202" i="27"/>
  <c r="L202" i="27"/>
  <c r="I202" i="27"/>
  <c r="F202" i="27"/>
  <c r="O201" i="27"/>
  <c r="L201" i="27"/>
  <c r="I201" i="27"/>
  <c r="F201" i="27"/>
  <c r="O200" i="27"/>
  <c r="L200" i="27"/>
  <c r="I200" i="27"/>
  <c r="I199" i="27" s="1"/>
  <c r="F200" i="27"/>
  <c r="N199" i="27"/>
  <c r="M199" i="27"/>
  <c r="K199" i="27"/>
  <c r="J199" i="27"/>
  <c r="H199" i="27"/>
  <c r="G199" i="27"/>
  <c r="E199" i="27"/>
  <c r="D199" i="27"/>
  <c r="O198" i="27"/>
  <c r="L198" i="27"/>
  <c r="I198" i="27"/>
  <c r="F198" i="27"/>
  <c r="O197" i="27"/>
  <c r="L197" i="27"/>
  <c r="I197" i="27"/>
  <c r="F197" i="27"/>
  <c r="O196" i="27"/>
  <c r="L196" i="27"/>
  <c r="I196" i="27"/>
  <c r="F196" i="27"/>
  <c r="O195" i="27"/>
  <c r="L195" i="27"/>
  <c r="I195" i="27"/>
  <c r="F195" i="27"/>
  <c r="O194" i="27"/>
  <c r="L194" i="27"/>
  <c r="I194" i="27"/>
  <c r="F194" i="27"/>
  <c r="O193" i="27"/>
  <c r="L193" i="27"/>
  <c r="I193" i="27"/>
  <c r="F193" i="27"/>
  <c r="O192" i="27"/>
  <c r="L192" i="27"/>
  <c r="I192" i="27"/>
  <c r="F192" i="27"/>
  <c r="O191" i="27"/>
  <c r="L191" i="27"/>
  <c r="I191" i="27"/>
  <c r="F191" i="27"/>
  <c r="O190" i="27"/>
  <c r="L190" i="27"/>
  <c r="I190" i="27"/>
  <c r="F190" i="27"/>
  <c r="O189" i="27"/>
  <c r="L189" i="27"/>
  <c r="L188" i="27" s="1"/>
  <c r="I189" i="27"/>
  <c r="F189" i="27"/>
  <c r="N188" i="27"/>
  <c r="M188" i="27"/>
  <c r="K188" i="27"/>
  <c r="J188" i="27"/>
  <c r="J187" i="27" s="1"/>
  <c r="H188" i="27"/>
  <c r="G188" i="27"/>
  <c r="E188" i="27"/>
  <c r="E187" i="27" s="1"/>
  <c r="D188" i="27"/>
  <c r="O186" i="27"/>
  <c r="L186" i="27"/>
  <c r="I186" i="27"/>
  <c r="F186" i="27"/>
  <c r="O185" i="27"/>
  <c r="L185" i="27"/>
  <c r="I185" i="27"/>
  <c r="F185" i="27"/>
  <c r="O184" i="27"/>
  <c r="O183" i="27" s="1"/>
  <c r="L184" i="27"/>
  <c r="L183" i="27" s="1"/>
  <c r="I184" i="27"/>
  <c r="F184" i="27"/>
  <c r="F183" i="27" s="1"/>
  <c r="N183" i="27"/>
  <c r="M183" i="27"/>
  <c r="K183" i="27"/>
  <c r="J183" i="27"/>
  <c r="H183" i="27"/>
  <c r="G183" i="27"/>
  <c r="E183" i="27"/>
  <c r="E182" i="27" s="1"/>
  <c r="D183" i="27"/>
  <c r="O180" i="27"/>
  <c r="O179" i="27" s="1"/>
  <c r="O178" i="27" s="1"/>
  <c r="L180" i="27"/>
  <c r="L179" i="27" s="1"/>
  <c r="L178" i="27" s="1"/>
  <c r="I180" i="27"/>
  <c r="I179" i="27" s="1"/>
  <c r="I178" i="27" s="1"/>
  <c r="F180" i="27"/>
  <c r="F179" i="27" s="1"/>
  <c r="F178" i="27" s="1"/>
  <c r="N179" i="27"/>
  <c r="N178" i="27" s="1"/>
  <c r="M179" i="27"/>
  <c r="M178" i="27" s="1"/>
  <c r="K179" i="27"/>
  <c r="K178" i="27" s="1"/>
  <c r="J179" i="27"/>
  <c r="J178" i="27" s="1"/>
  <c r="H179" i="27"/>
  <c r="G179" i="27"/>
  <c r="G178" i="27" s="1"/>
  <c r="E179" i="27"/>
  <c r="E178" i="27" s="1"/>
  <c r="D179" i="27"/>
  <c r="D178" i="27" s="1"/>
  <c r="H178" i="27"/>
  <c r="O177" i="27"/>
  <c r="L177" i="27"/>
  <c r="I177" i="27"/>
  <c r="F177" i="27"/>
  <c r="O176" i="27"/>
  <c r="L176" i="27"/>
  <c r="L175" i="27" s="1"/>
  <c r="I176" i="27"/>
  <c r="F176" i="27"/>
  <c r="F175" i="27" s="1"/>
  <c r="O175" i="27"/>
  <c r="N175" i="27"/>
  <c r="M175" i="27"/>
  <c r="M174" i="27" s="1"/>
  <c r="K175" i="27"/>
  <c r="J175" i="27"/>
  <c r="H175" i="27"/>
  <c r="G175" i="27"/>
  <c r="E175" i="27"/>
  <c r="D175" i="27"/>
  <c r="O173" i="27"/>
  <c r="L173" i="27"/>
  <c r="I173" i="27"/>
  <c r="F173" i="27"/>
  <c r="O172" i="27"/>
  <c r="L172" i="27"/>
  <c r="L171" i="27" s="1"/>
  <c r="I172" i="27"/>
  <c r="F172" i="27"/>
  <c r="F171" i="27" s="1"/>
  <c r="O171" i="27"/>
  <c r="N171" i="27"/>
  <c r="M171" i="27"/>
  <c r="K171" i="27"/>
  <c r="J171" i="27"/>
  <c r="H171" i="27"/>
  <c r="G171" i="27"/>
  <c r="E171" i="27"/>
  <c r="D171" i="27"/>
  <c r="O170" i="27"/>
  <c r="L170" i="27"/>
  <c r="I170" i="27"/>
  <c r="F170" i="27"/>
  <c r="O169" i="27"/>
  <c r="L169" i="27"/>
  <c r="I169" i="27"/>
  <c r="F169" i="27"/>
  <c r="O168" i="27"/>
  <c r="L168" i="27"/>
  <c r="I168" i="27"/>
  <c r="F168" i="27"/>
  <c r="O167" i="27"/>
  <c r="O166" i="27" s="1"/>
  <c r="L167" i="27"/>
  <c r="L166" i="27" s="1"/>
  <c r="I167" i="27"/>
  <c r="I166" i="27" s="1"/>
  <c r="F167" i="27"/>
  <c r="N166" i="27"/>
  <c r="M166" i="27"/>
  <c r="K166" i="27"/>
  <c r="J166" i="27"/>
  <c r="H166" i="27"/>
  <c r="G166" i="27"/>
  <c r="E166" i="27"/>
  <c r="D166" i="27"/>
  <c r="O165" i="27"/>
  <c r="L165" i="27"/>
  <c r="I165" i="27"/>
  <c r="F165" i="27"/>
  <c r="O164" i="27"/>
  <c r="L164" i="27"/>
  <c r="I164" i="27"/>
  <c r="F164" i="27"/>
  <c r="O163" i="27"/>
  <c r="O162" i="27" s="1"/>
  <c r="O161" i="27" s="1"/>
  <c r="L163" i="27"/>
  <c r="I163" i="27"/>
  <c r="I162" i="27" s="1"/>
  <c r="I161" i="27" s="1"/>
  <c r="F163" i="27"/>
  <c r="N162" i="27"/>
  <c r="M162" i="27"/>
  <c r="M161" i="27" s="1"/>
  <c r="K162" i="27"/>
  <c r="J162" i="27"/>
  <c r="H162" i="27"/>
  <c r="G162" i="27"/>
  <c r="G161" i="27" s="1"/>
  <c r="E162" i="27"/>
  <c r="E161" i="27" s="1"/>
  <c r="E160" i="27" s="1"/>
  <c r="D162" i="27"/>
  <c r="K161" i="27"/>
  <c r="K160" i="27" s="1"/>
  <c r="O159" i="27"/>
  <c r="L159" i="27"/>
  <c r="I159" i="27"/>
  <c r="F159" i="27"/>
  <c r="O158" i="27"/>
  <c r="L158" i="27"/>
  <c r="I158" i="27"/>
  <c r="F158" i="27"/>
  <c r="O157" i="27"/>
  <c r="L157" i="27"/>
  <c r="I157" i="27"/>
  <c r="F157" i="27"/>
  <c r="O156" i="27"/>
  <c r="L156" i="27"/>
  <c r="I156" i="27"/>
  <c r="F156" i="27"/>
  <c r="O155" i="27"/>
  <c r="L155" i="27"/>
  <c r="I155" i="27"/>
  <c r="F155" i="27"/>
  <c r="O154" i="27"/>
  <c r="L154" i="27"/>
  <c r="L153" i="27" s="1"/>
  <c r="L152" i="27" s="1"/>
  <c r="I154" i="27"/>
  <c r="F154" i="27"/>
  <c r="N153" i="27"/>
  <c r="M153" i="27"/>
  <c r="M152" i="27" s="1"/>
  <c r="K153" i="27"/>
  <c r="K152" i="27" s="1"/>
  <c r="J153" i="27"/>
  <c r="J152" i="27" s="1"/>
  <c r="H153" i="27"/>
  <c r="H152" i="27" s="1"/>
  <c r="G153" i="27"/>
  <c r="G152" i="27" s="1"/>
  <c r="E153" i="27"/>
  <c r="E152" i="27" s="1"/>
  <c r="D153" i="27"/>
  <c r="D152" i="27" s="1"/>
  <c r="N152" i="27"/>
  <c r="O151" i="27"/>
  <c r="L151" i="27"/>
  <c r="I151" i="27"/>
  <c r="F151" i="27"/>
  <c r="O150" i="27"/>
  <c r="L150" i="27"/>
  <c r="I150" i="27"/>
  <c r="F150" i="27"/>
  <c r="O149" i="27"/>
  <c r="L149" i="27"/>
  <c r="I149" i="27"/>
  <c r="F149" i="27"/>
  <c r="O148" i="27"/>
  <c r="O147" i="27" s="1"/>
  <c r="L148" i="27"/>
  <c r="L147" i="27" s="1"/>
  <c r="I148" i="27"/>
  <c r="F148" i="27"/>
  <c r="F147" i="27" s="1"/>
  <c r="N147" i="27"/>
  <c r="M147" i="27"/>
  <c r="K147" i="27"/>
  <c r="J147" i="27"/>
  <c r="H147" i="27"/>
  <c r="G147" i="27"/>
  <c r="E147" i="27"/>
  <c r="D147" i="27"/>
  <c r="O146" i="27"/>
  <c r="L146" i="27"/>
  <c r="I146" i="27"/>
  <c r="F146" i="27"/>
  <c r="O145" i="27"/>
  <c r="L145" i="27"/>
  <c r="I145" i="27"/>
  <c r="F145" i="27"/>
  <c r="O144" i="27"/>
  <c r="L144" i="27"/>
  <c r="I144" i="27"/>
  <c r="F144" i="27"/>
  <c r="O143" i="27"/>
  <c r="L143" i="27"/>
  <c r="I143" i="27"/>
  <c r="F143" i="27"/>
  <c r="O142" i="27"/>
  <c r="L142" i="27"/>
  <c r="I142" i="27"/>
  <c r="F142" i="27"/>
  <c r="O141" i="27"/>
  <c r="L141" i="27"/>
  <c r="I141" i="27"/>
  <c r="F141" i="27"/>
  <c r="O140" i="27"/>
  <c r="L140" i="27"/>
  <c r="I140" i="27"/>
  <c r="F140" i="27"/>
  <c r="O139" i="27"/>
  <c r="L139" i="27"/>
  <c r="I139" i="27"/>
  <c r="F139" i="27"/>
  <c r="N138" i="27"/>
  <c r="M138" i="27"/>
  <c r="K138" i="27"/>
  <c r="J138" i="27"/>
  <c r="H138" i="27"/>
  <c r="G138" i="27"/>
  <c r="E138" i="27"/>
  <c r="D138" i="27"/>
  <c r="O137" i="27"/>
  <c r="L137" i="27"/>
  <c r="I137" i="27"/>
  <c r="F137" i="27"/>
  <c r="O136" i="27"/>
  <c r="L136" i="27"/>
  <c r="I136" i="27"/>
  <c r="F136" i="27"/>
  <c r="O135" i="27"/>
  <c r="O134" i="27" s="1"/>
  <c r="L135" i="27"/>
  <c r="L134" i="27" s="1"/>
  <c r="I135" i="27"/>
  <c r="I134" i="27" s="1"/>
  <c r="F135" i="27"/>
  <c r="N134" i="27"/>
  <c r="M134" i="27"/>
  <c r="K134" i="27"/>
  <c r="J134" i="27"/>
  <c r="H134" i="27"/>
  <c r="G134" i="27"/>
  <c r="E134" i="27"/>
  <c r="D134" i="27"/>
  <c r="O133" i="27"/>
  <c r="L133" i="27"/>
  <c r="I133" i="27"/>
  <c r="F133" i="27"/>
  <c r="O132" i="27"/>
  <c r="L132" i="27"/>
  <c r="L131" i="27" s="1"/>
  <c r="I132" i="27"/>
  <c r="F132" i="27"/>
  <c r="F131" i="27" s="1"/>
  <c r="O131" i="27"/>
  <c r="N131" i="27"/>
  <c r="M131" i="27"/>
  <c r="K131" i="27"/>
  <c r="J131" i="27"/>
  <c r="H131" i="27"/>
  <c r="G131" i="27"/>
  <c r="E131" i="27"/>
  <c r="D131" i="27"/>
  <c r="O130" i="27"/>
  <c r="L130" i="27"/>
  <c r="I130" i="27"/>
  <c r="F130" i="27"/>
  <c r="O129" i="27"/>
  <c r="L129" i="27"/>
  <c r="I129" i="27"/>
  <c r="F129" i="27"/>
  <c r="O128" i="27"/>
  <c r="L128" i="27"/>
  <c r="I128" i="27"/>
  <c r="F128" i="27"/>
  <c r="O127" i="27"/>
  <c r="O126" i="27" s="1"/>
  <c r="L127" i="27"/>
  <c r="L126" i="27" s="1"/>
  <c r="I127" i="27"/>
  <c r="I126" i="27" s="1"/>
  <c r="F127" i="27"/>
  <c r="N126" i="27"/>
  <c r="M126" i="27"/>
  <c r="K126" i="27"/>
  <c r="J126" i="27"/>
  <c r="H126" i="27"/>
  <c r="G126" i="27"/>
  <c r="E126" i="27"/>
  <c r="D126" i="27"/>
  <c r="O125" i="27"/>
  <c r="L125" i="27"/>
  <c r="I125" i="27"/>
  <c r="F125" i="27"/>
  <c r="O124" i="27"/>
  <c r="L124" i="27"/>
  <c r="I124" i="27"/>
  <c r="F124" i="27"/>
  <c r="O123" i="27"/>
  <c r="L123" i="27"/>
  <c r="I123" i="27"/>
  <c r="F123" i="27"/>
  <c r="O122" i="27"/>
  <c r="L122" i="27"/>
  <c r="I122" i="27"/>
  <c r="I121" i="27" s="1"/>
  <c r="F122" i="27"/>
  <c r="N121" i="27"/>
  <c r="M121" i="27"/>
  <c r="K121" i="27"/>
  <c r="J121" i="27"/>
  <c r="H121" i="27"/>
  <c r="G121" i="27"/>
  <c r="E121" i="27"/>
  <c r="D121" i="27"/>
  <c r="O119" i="27"/>
  <c r="L119" i="27"/>
  <c r="I119" i="27"/>
  <c r="F119" i="27"/>
  <c r="O118" i="27"/>
  <c r="L118" i="27"/>
  <c r="I118" i="27"/>
  <c r="F118" i="27"/>
  <c r="O117" i="27"/>
  <c r="L117" i="27"/>
  <c r="I117" i="27"/>
  <c r="F117" i="27"/>
  <c r="O116" i="27"/>
  <c r="L116" i="27"/>
  <c r="I116" i="27"/>
  <c r="F116" i="27"/>
  <c r="O115" i="27"/>
  <c r="L115" i="27"/>
  <c r="L114" i="27" s="1"/>
  <c r="I115" i="27"/>
  <c r="F115" i="27"/>
  <c r="N114" i="27"/>
  <c r="M114" i="27"/>
  <c r="K114" i="27"/>
  <c r="J114" i="27"/>
  <c r="H114" i="27"/>
  <c r="G114" i="27"/>
  <c r="E114" i="27"/>
  <c r="D114" i="27"/>
  <c r="O113" i="27"/>
  <c r="L113" i="27"/>
  <c r="I113" i="27"/>
  <c r="F113" i="27"/>
  <c r="O112" i="27"/>
  <c r="L112" i="27"/>
  <c r="I112" i="27"/>
  <c r="F112" i="27"/>
  <c r="O111" i="27"/>
  <c r="L111" i="27"/>
  <c r="I111" i="27"/>
  <c r="F111" i="27"/>
  <c r="O110" i="27"/>
  <c r="L110" i="27"/>
  <c r="I110" i="27"/>
  <c r="F110" i="27"/>
  <c r="O109" i="27"/>
  <c r="L109" i="27"/>
  <c r="I109" i="27"/>
  <c r="F109" i="27"/>
  <c r="N108" i="27"/>
  <c r="M108" i="27"/>
  <c r="K108" i="27"/>
  <c r="J108" i="27"/>
  <c r="H108" i="27"/>
  <c r="G108" i="27"/>
  <c r="E108" i="27"/>
  <c r="D108" i="27"/>
  <c r="O107" i="27"/>
  <c r="L107" i="27"/>
  <c r="I107" i="27"/>
  <c r="F107" i="27"/>
  <c r="O106" i="27"/>
  <c r="L106" i="27"/>
  <c r="I106" i="27"/>
  <c r="F106" i="27"/>
  <c r="O105" i="27"/>
  <c r="L105" i="27"/>
  <c r="I105" i="27"/>
  <c r="F105" i="27"/>
  <c r="O104" i="27"/>
  <c r="L104" i="27"/>
  <c r="I104" i="27"/>
  <c r="F104" i="27"/>
  <c r="O103" i="27"/>
  <c r="L103" i="27"/>
  <c r="I103" i="27"/>
  <c r="F103" i="27"/>
  <c r="O102" i="27"/>
  <c r="L102" i="27"/>
  <c r="I102" i="27"/>
  <c r="F102" i="27"/>
  <c r="O101" i="27"/>
  <c r="L101" i="27"/>
  <c r="I101" i="27"/>
  <c r="F101" i="27"/>
  <c r="O100" i="27"/>
  <c r="L100" i="27"/>
  <c r="I100" i="27"/>
  <c r="F100" i="27"/>
  <c r="N99" i="27"/>
  <c r="M99" i="27"/>
  <c r="K99" i="27"/>
  <c r="J99" i="27"/>
  <c r="H99" i="27"/>
  <c r="G99" i="27"/>
  <c r="E99" i="27"/>
  <c r="D99" i="27"/>
  <c r="O98" i="27"/>
  <c r="L98" i="27"/>
  <c r="I98" i="27"/>
  <c r="F98" i="27"/>
  <c r="O97" i="27"/>
  <c r="L97" i="27"/>
  <c r="I97" i="27"/>
  <c r="F97" i="27"/>
  <c r="O96" i="27"/>
  <c r="L96" i="27"/>
  <c r="I96" i="27"/>
  <c r="F96" i="27"/>
  <c r="O95" i="27"/>
  <c r="L95" i="27"/>
  <c r="I95" i="27"/>
  <c r="F95" i="27"/>
  <c r="O94" i="27"/>
  <c r="L94" i="27"/>
  <c r="I94" i="27"/>
  <c r="F94" i="27"/>
  <c r="O93" i="27"/>
  <c r="L93" i="27"/>
  <c r="I93" i="27"/>
  <c r="F93" i="27"/>
  <c r="O92" i="27"/>
  <c r="L92" i="27"/>
  <c r="I92" i="27"/>
  <c r="F92" i="27"/>
  <c r="N91" i="27"/>
  <c r="M91" i="27"/>
  <c r="K91" i="27"/>
  <c r="J91" i="27"/>
  <c r="H91" i="27"/>
  <c r="G91" i="27"/>
  <c r="E91" i="27"/>
  <c r="D91" i="27"/>
  <c r="O90" i="27"/>
  <c r="L90" i="27"/>
  <c r="I90" i="27"/>
  <c r="F90" i="27"/>
  <c r="O89" i="27"/>
  <c r="L89" i="27"/>
  <c r="I89" i="27"/>
  <c r="F89" i="27"/>
  <c r="O88" i="27"/>
  <c r="L88" i="27"/>
  <c r="I88" i="27"/>
  <c r="F88" i="27"/>
  <c r="O87" i="27"/>
  <c r="L87" i="27"/>
  <c r="I87" i="27"/>
  <c r="F87" i="27"/>
  <c r="O86" i="27"/>
  <c r="O85" i="27" s="1"/>
  <c r="L86" i="27"/>
  <c r="L85" i="27" s="1"/>
  <c r="I86" i="27"/>
  <c r="F86" i="27"/>
  <c r="N85" i="27"/>
  <c r="N83" i="27" s="1"/>
  <c r="M85" i="27"/>
  <c r="K85" i="27"/>
  <c r="K83" i="27" s="1"/>
  <c r="J85" i="27"/>
  <c r="H85" i="27"/>
  <c r="G85" i="27"/>
  <c r="E85" i="27"/>
  <c r="D85" i="27"/>
  <c r="O84" i="27"/>
  <c r="L84" i="27"/>
  <c r="I84" i="27"/>
  <c r="F84" i="27"/>
  <c r="O82" i="27"/>
  <c r="L82" i="27"/>
  <c r="I82" i="27"/>
  <c r="F82" i="27"/>
  <c r="O81" i="27"/>
  <c r="O80" i="27" s="1"/>
  <c r="L81" i="27"/>
  <c r="I81" i="27"/>
  <c r="I80" i="27" s="1"/>
  <c r="F81" i="27"/>
  <c r="N80" i="27"/>
  <c r="M80" i="27"/>
  <c r="K80" i="27"/>
  <c r="J80" i="27"/>
  <c r="H80" i="27"/>
  <c r="G80" i="27"/>
  <c r="E80" i="27"/>
  <c r="D80" i="27"/>
  <c r="O79" i="27"/>
  <c r="L79" i="27"/>
  <c r="I79" i="27"/>
  <c r="F79" i="27"/>
  <c r="O78" i="27"/>
  <c r="L78" i="27"/>
  <c r="L77" i="27" s="1"/>
  <c r="I78" i="27"/>
  <c r="I77" i="27" s="1"/>
  <c r="F78" i="27"/>
  <c r="F77" i="27" s="1"/>
  <c r="N77" i="27"/>
  <c r="M77" i="27"/>
  <c r="K77" i="27"/>
  <c r="J77" i="27"/>
  <c r="J76" i="27" s="1"/>
  <c r="H77" i="27"/>
  <c r="G77" i="27"/>
  <c r="E77" i="27"/>
  <c r="D77" i="27"/>
  <c r="N76" i="27"/>
  <c r="O74" i="27"/>
  <c r="L74" i="27"/>
  <c r="I74" i="27"/>
  <c r="F74" i="27"/>
  <c r="O73" i="27"/>
  <c r="L73" i="27"/>
  <c r="I73" i="27"/>
  <c r="F73" i="27"/>
  <c r="O72" i="27"/>
  <c r="L72" i="27"/>
  <c r="I72" i="27"/>
  <c r="F72" i="27"/>
  <c r="O71" i="27"/>
  <c r="L71" i="27"/>
  <c r="I71" i="27"/>
  <c r="F71" i="27"/>
  <c r="O70" i="27"/>
  <c r="O69" i="27" s="1"/>
  <c r="L70" i="27"/>
  <c r="L69" i="27" s="1"/>
  <c r="I70" i="27"/>
  <c r="F70" i="27"/>
  <c r="N69" i="27"/>
  <c r="N67" i="27" s="1"/>
  <c r="M69" i="27"/>
  <c r="M67" i="27" s="1"/>
  <c r="K69" i="27"/>
  <c r="K67" i="27" s="1"/>
  <c r="J69" i="27"/>
  <c r="J67" i="27" s="1"/>
  <c r="H69" i="27"/>
  <c r="H67" i="27" s="1"/>
  <c r="G69" i="27"/>
  <c r="G67" i="27" s="1"/>
  <c r="E69" i="27"/>
  <c r="E67" i="27" s="1"/>
  <c r="D69" i="27"/>
  <c r="D67" i="27" s="1"/>
  <c r="O68" i="27"/>
  <c r="L68" i="27"/>
  <c r="I68" i="27"/>
  <c r="F68" i="27"/>
  <c r="O66" i="27"/>
  <c r="L66" i="27"/>
  <c r="I66" i="27"/>
  <c r="F66" i="27"/>
  <c r="O65" i="27"/>
  <c r="L65" i="27"/>
  <c r="I65" i="27"/>
  <c r="F65" i="27"/>
  <c r="O64" i="27"/>
  <c r="L64" i="27"/>
  <c r="I64" i="27"/>
  <c r="F64" i="27"/>
  <c r="O63" i="27"/>
  <c r="L63" i="27"/>
  <c r="I63" i="27"/>
  <c r="F63" i="27"/>
  <c r="O62" i="27"/>
  <c r="L62" i="27"/>
  <c r="I62" i="27"/>
  <c r="F62" i="27"/>
  <c r="O61" i="27"/>
  <c r="L61" i="27"/>
  <c r="I61" i="27"/>
  <c r="F61" i="27"/>
  <c r="O60" i="27"/>
  <c r="L60" i="27"/>
  <c r="I60" i="27"/>
  <c r="F60" i="27"/>
  <c r="O59" i="27"/>
  <c r="L59" i="27"/>
  <c r="L58" i="27" s="1"/>
  <c r="I59" i="27"/>
  <c r="F59" i="27"/>
  <c r="N58" i="27"/>
  <c r="M58" i="27"/>
  <c r="K58" i="27"/>
  <c r="J58" i="27"/>
  <c r="H58" i="27"/>
  <c r="G58" i="27"/>
  <c r="E58" i="27"/>
  <c r="D58" i="27"/>
  <c r="O57" i="27"/>
  <c r="L57" i="27"/>
  <c r="I57" i="27"/>
  <c r="F57" i="27"/>
  <c r="O56" i="27"/>
  <c r="O55" i="27" s="1"/>
  <c r="L56" i="27"/>
  <c r="L55" i="27" s="1"/>
  <c r="I56" i="27"/>
  <c r="I55" i="27" s="1"/>
  <c r="F56" i="27"/>
  <c r="N55" i="27"/>
  <c r="M55" i="27"/>
  <c r="M54" i="27" s="1"/>
  <c r="K55" i="27"/>
  <c r="J55" i="27"/>
  <c r="H55" i="27"/>
  <c r="G55" i="27"/>
  <c r="G54" i="27" s="1"/>
  <c r="E55" i="27"/>
  <c r="D55" i="27"/>
  <c r="O47" i="27"/>
  <c r="C47" i="27" s="1"/>
  <c r="O46" i="27"/>
  <c r="C46" i="27" s="1"/>
  <c r="N45" i="27"/>
  <c r="M45" i="27"/>
  <c r="L44" i="27"/>
  <c r="L43" i="27" s="1"/>
  <c r="I44" i="27"/>
  <c r="I43" i="27" s="1"/>
  <c r="F44" i="27"/>
  <c r="K43" i="27"/>
  <c r="J43" i="27"/>
  <c r="H43" i="27"/>
  <c r="G43" i="27"/>
  <c r="E43" i="27"/>
  <c r="D43" i="27"/>
  <c r="F42" i="27"/>
  <c r="C42" i="27" s="1"/>
  <c r="E41" i="27"/>
  <c r="D41" i="27"/>
  <c r="L40" i="27"/>
  <c r="C40" i="27" s="1"/>
  <c r="L39" i="27"/>
  <c r="C39" i="27" s="1"/>
  <c r="L38" i="27"/>
  <c r="C38" i="27" s="1"/>
  <c r="L37" i="27"/>
  <c r="C37" i="27" s="1"/>
  <c r="K36" i="27"/>
  <c r="J36" i="27"/>
  <c r="L35" i="27"/>
  <c r="C35" i="27" s="1"/>
  <c r="L34" i="27"/>
  <c r="C34" i="27" s="1"/>
  <c r="K33" i="27"/>
  <c r="J33" i="27"/>
  <c r="L32" i="27"/>
  <c r="C32" i="27" s="1"/>
  <c r="K31" i="27"/>
  <c r="J31" i="27"/>
  <c r="L30" i="27"/>
  <c r="C30" i="27" s="1"/>
  <c r="L29" i="27"/>
  <c r="C29" i="27" s="1"/>
  <c r="L28" i="27"/>
  <c r="C28" i="27" s="1"/>
  <c r="K27" i="27"/>
  <c r="K26" i="27" s="1"/>
  <c r="J27" i="27"/>
  <c r="I25" i="27"/>
  <c r="F25" i="27"/>
  <c r="C25" i="27" s="1"/>
  <c r="I24" i="27"/>
  <c r="F24" i="27"/>
  <c r="O23" i="27"/>
  <c r="L23" i="27"/>
  <c r="I23" i="27"/>
  <c r="F23" i="27"/>
  <c r="O22" i="27"/>
  <c r="L22" i="27"/>
  <c r="L21" i="27" s="1"/>
  <c r="I22" i="27"/>
  <c r="F22" i="27"/>
  <c r="F21" i="27" s="1"/>
  <c r="O21" i="27"/>
  <c r="N21" i="27"/>
  <c r="N275" i="27" s="1"/>
  <c r="N274" i="27" s="1"/>
  <c r="M21" i="27"/>
  <c r="M275" i="27" s="1"/>
  <c r="M274" i="27" s="1"/>
  <c r="K21" i="27"/>
  <c r="J21" i="27"/>
  <c r="H21" i="27"/>
  <c r="H275" i="27" s="1"/>
  <c r="H274" i="27" s="1"/>
  <c r="G21" i="27"/>
  <c r="G275" i="27" s="1"/>
  <c r="G274" i="27" s="1"/>
  <c r="E21" i="27"/>
  <c r="E275" i="27" s="1"/>
  <c r="E274" i="27" s="1"/>
  <c r="D21" i="27"/>
  <c r="D20" i="27" s="1"/>
  <c r="H240" i="27" l="1"/>
  <c r="H20" i="27"/>
  <c r="M53" i="27"/>
  <c r="K212" i="27"/>
  <c r="H54" i="27"/>
  <c r="C135" i="27"/>
  <c r="C143" i="27"/>
  <c r="C144" i="27"/>
  <c r="C146" i="27"/>
  <c r="N187" i="27"/>
  <c r="N182" i="27" s="1"/>
  <c r="C221" i="27"/>
  <c r="K174" i="27"/>
  <c r="F174" i="27"/>
  <c r="H174" i="27"/>
  <c r="C44" i="27"/>
  <c r="N20" i="27"/>
  <c r="C70" i="27"/>
  <c r="C74" i="27"/>
  <c r="N120" i="27"/>
  <c r="F233" i="27"/>
  <c r="C236" i="27"/>
  <c r="O233" i="27"/>
  <c r="O232" i="27" s="1"/>
  <c r="K252" i="27"/>
  <c r="I183" i="27"/>
  <c r="K275" i="27"/>
  <c r="K274" i="27" s="1"/>
  <c r="K54" i="27"/>
  <c r="K53" i="27" s="1"/>
  <c r="D54" i="27"/>
  <c r="D53" i="27" s="1"/>
  <c r="J54" i="27"/>
  <c r="J53" i="27" s="1"/>
  <c r="C65" i="27"/>
  <c r="D76" i="27"/>
  <c r="O77" i="27"/>
  <c r="O76" i="27" s="1"/>
  <c r="C117" i="27"/>
  <c r="H120" i="27"/>
  <c r="O160" i="27"/>
  <c r="C209" i="27"/>
  <c r="O219" i="27"/>
  <c r="C200" i="27"/>
  <c r="C95" i="27"/>
  <c r="C111" i="27"/>
  <c r="C113" i="27"/>
  <c r="I91" i="27"/>
  <c r="C101" i="27"/>
  <c r="C103" i="27"/>
  <c r="C105" i="27"/>
  <c r="H187" i="27"/>
  <c r="H182" i="27" s="1"/>
  <c r="O188" i="27"/>
  <c r="C115" i="27"/>
  <c r="C116" i="27"/>
  <c r="N75" i="27"/>
  <c r="O121" i="27"/>
  <c r="F134" i="27"/>
  <c r="C134" i="27" s="1"/>
  <c r="C139" i="27"/>
  <c r="C141" i="27"/>
  <c r="C151" i="27"/>
  <c r="C159" i="27"/>
  <c r="C163" i="27"/>
  <c r="N174" i="27"/>
  <c r="C196" i="27"/>
  <c r="C197" i="27"/>
  <c r="C198" i="27"/>
  <c r="D187" i="27"/>
  <c r="D182" i="27" s="1"/>
  <c r="C213" i="27"/>
  <c r="D212" i="27"/>
  <c r="D211" i="27" s="1"/>
  <c r="H212" i="27"/>
  <c r="N212" i="27"/>
  <c r="C225" i="27"/>
  <c r="C279" i="27"/>
  <c r="F58" i="27"/>
  <c r="O153" i="27"/>
  <c r="O152" i="27" s="1"/>
  <c r="O227" i="27"/>
  <c r="J26" i="27"/>
  <c r="J20" i="27" s="1"/>
  <c r="L36" i="27"/>
  <c r="C36" i="27" s="1"/>
  <c r="L54" i="27"/>
  <c r="C81" i="27"/>
  <c r="C86" i="27"/>
  <c r="C87" i="27"/>
  <c r="C89" i="27"/>
  <c r="C94" i="27"/>
  <c r="O99" i="27"/>
  <c r="C123" i="27"/>
  <c r="J120" i="27"/>
  <c r="C127" i="27"/>
  <c r="C155" i="27"/>
  <c r="C157" i="27"/>
  <c r="F162" i="27"/>
  <c r="J174" i="27"/>
  <c r="C192" i="27"/>
  <c r="C204" i="27"/>
  <c r="I219" i="27"/>
  <c r="C229" i="27"/>
  <c r="C231" i="27"/>
  <c r="L233" i="27"/>
  <c r="L232" i="27" s="1"/>
  <c r="N240" i="27"/>
  <c r="C261" i="27"/>
  <c r="C270" i="27"/>
  <c r="N54" i="27"/>
  <c r="N53" i="27" s="1"/>
  <c r="C62" i="27"/>
  <c r="O67" i="27"/>
  <c r="H83" i="27"/>
  <c r="C97" i="27"/>
  <c r="C107" i="27"/>
  <c r="C110" i="27"/>
  <c r="K120" i="27"/>
  <c r="C125" i="27"/>
  <c r="C186" i="27"/>
  <c r="G187" i="27"/>
  <c r="G182" i="27" s="1"/>
  <c r="M187" i="27"/>
  <c r="M182" i="27" s="1"/>
  <c r="G212" i="27"/>
  <c r="C249" i="27"/>
  <c r="H252" i="27"/>
  <c r="N252" i="27"/>
  <c r="I21" i="27"/>
  <c r="I20" i="27" s="1"/>
  <c r="I58" i="27"/>
  <c r="C64" i="27"/>
  <c r="H53" i="27"/>
  <c r="C71" i="27"/>
  <c r="C73" i="27"/>
  <c r="G76" i="27"/>
  <c r="K76" i="27"/>
  <c r="K75" i="27" s="1"/>
  <c r="L80" i="27"/>
  <c r="L76" i="27" s="1"/>
  <c r="C84" i="27"/>
  <c r="C93" i="27"/>
  <c r="C96" i="27"/>
  <c r="I108" i="27"/>
  <c r="C112" i="27"/>
  <c r="E120" i="27"/>
  <c r="F126" i="27"/>
  <c r="C126" i="27" s="1"/>
  <c r="L138" i="27"/>
  <c r="C145" i="27"/>
  <c r="C150" i="27"/>
  <c r="M160" i="27"/>
  <c r="C165" i="27"/>
  <c r="C167" i="27"/>
  <c r="J182" i="27"/>
  <c r="C224" i="27"/>
  <c r="L245" i="27"/>
  <c r="L240" i="27" s="1"/>
  <c r="F253" i="27"/>
  <c r="C256" i="27"/>
  <c r="O269" i="27"/>
  <c r="O275" i="27" s="1"/>
  <c r="O274" i="27" s="1"/>
  <c r="G53" i="27"/>
  <c r="C79" i="27"/>
  <c r="D275" i="27"/>
  <c r="D274" i="27" s="1"/>
  <c r="J275" i="27"/>
  <c r="J274" i="27" s="1"/>
  <c r="C66" i="27"/>
  <c r="C68" i="27"/>
  <c r="H76" i="27"/>
  <c r="M76" i="27"/>
  <c r="E76" i="27"/>
  <c r="E83" i="27"/>
  <c r="M83" i="27"/>
  <c r="L91" i="27"/>
  <c r="J83" i="27"/>
  <c r="C119" i="27"/>
  <c r="C128" i="27"/>
  <c r="C130" i="27"/>
  <c r="C136" i="27"/>
  <c r="D161" i="27"/>
  <c r="D160" i="27" s="1"/>
  <c r="N161" i="27"/>
  <c r="N160" i="27" s="1"/>
  <c r="L162" i="27"/>
  <c r="L161" i="27" s="1"/>
  <c r="L160" i="27" s="1"/>
  <c r="C168" i="27"/>
  <c r="O174" i="27"/>
  <c r="C184" i="27"/>
  <c r="C190" i="27"/>
  <c r="C202" i="27"/>
  <c r="C205" i="27"/>
  <c r="C217" i="27"/>
  <c r="C223" i="27"/>
  <c r="C226" i="27"/>
  <c r="C239" i="27"/>
  <c r="C260" i="27"/>
  <c r="O253" i="27"/>
  <c r="O252" i="27" s="1"/>
  <c r="C277" i="27"/>
  <c r="L276" i="27"/>
  <c r="I54" i="27"/>
  <c r="C24" i="27"/>
  <c r="L27" i="27"/>
  <c r="C27" i="27" s="1"/>
  <c r="F41" i="27"/>
  <c r="C41" i="27" s="1"/>
  <c r="F43" i="27"/>
  <c r="C43" i="27" s="1"/>
  <c r="E54" i="27"/>
  <c r="E53" i="27" s="1"/>
  <c r="C57" i="27"/>
  <c r="O58" i="27"/>
  <c r="O54" i="27" s="1"/>
  <c r="O53" i="27" s="1"/>
  <c r="C63" i="27"/>
  <c r="I76" i="27"/>
  <c r="F80" i="27"/>
  <c r="G83" i="27"/>
  <c r="C90" i="27"/>
  <c r="O91" i="27"/>
  <c r="C106" i="27"/>
  <c r="L108" i="27"/>
  <c r="M120" i="27"/>
  <c r="C124" i="27"/>
  <c r="D120" i="27"/>
  <c r="C129" i="27"/>
  <c r="C137" i="27"/>
  <c r="C158" i="27"/>
  <c r="G160" i="27"/>
  <c r="J161" i="27"/>
  <c r="J160" i="27" s="1"/>
  <c r="C169" i="27"/>
  <c r="E174" i="27"/>
  <c r="D174" i="27"/>
  <c r="L174" i="27"/>
  <c r="C185" i="27"/>
  <c r="K187" i="27"/>
  <c r="K182" i="27" s="1"/>
  <c r="C193" i="27"/>
  <c r="C195" i="27"/>
  <c r="L199" i="27"/>
  <c r="C206" i="27"/>
  <c r="J212" i="27"/>
  <c r="J211" i="27" s="1"/>
  <c r="C218" i="27"/>
  <c r="E240" i="27"/>
  <c r="K240" i="27"/>
  <c r="K211" i="27" s="1"/>
  <c r="C244" i="27"/>
  <c r="F245" i="27"/>
  <c r="F240" i="27" s="1"/>
  <c r="C248" i="27"/>
  <c r="O245" i="27"/>
  <c r="O240" i="27" s="1"/>
  <c r="C262" i="27"/>
  <c r="C278" i="27"/>
  <c r="F275" i="27"/>
  <c r="C77" i="27"/>
  <c r="L275" i="27"/>
  <c r="L274" i="27" s="1"/>
  <c r="L33" i="27"/>
  <c r="C33" i="27" s="1"/>
  <c r="F99" i="27"/>
  <c r="C100" i="27"/>
  <c r="C154" i="27"/>
  <c r="F153" i="27"/>
  <c r="C178" i="27"/>
  <c r="F232" i="27"/>
  <c r="C284" i="27"/>
  <c r="E20" i="27"/>
  <c r="M20" i="27"/>
  <c r="C22" i="27"/>
  <c r="C60" i="27"/>
  <c r="C61" i="27"/>
  <c r="I69" i="27"/>
  <c r="I67" i="27" s="1"/>
  <c r="F69" i="27"/>
  <c r="C82" i="27"/>
  <c r="D83" i="27"/>
  <c r="I85" i="27"/>
  <c r="F85" i="27"/>
  <c r="C98" i="27"/>
  <c r="C102" i="27"/>
  <c r="I114" i="27"/>
  <c r="C118" i="27"/>
  <c r="L121" i="27"/>
  <c r="O138" i="27"/>
  <c r="O120" i="27" s="1"/>
  <c r="C156" i="27"/>
  <c r="C164" i="27"/>
  <c r="G174" i="27"/>
  <c r="C177" i="27"/>
  <c r="I175" i="27"/>
  <c r="I174" i="27" s="1"/>
  <c r="C179" i="27"/>
  <c r="E252" i="27"/>
  <c r="C59" i="27"/>
  <c r="C23" i="27"/>
  <c r="F55" i="27"/>
  <c r="L67" i="27"/>
  <c r="C72" i="27"/>
  <c r="C88" i="27"/>
  <c r="F91" i="27"/>
  <c r="C92" i="27"/>
  <c r="I99" i="27"/>
  <c r="L99" i="27"/>
  <c r="C104" i="27"/>
  <c r="F108" i="27"/>
  <c r="C109" i="27"/>
  <c r="O108" i="27"/>
  <c r="C133" i="27"/>
  <c r="I131" i="27"/>
  <c r="C131" i="27" s="1"/>
  <c r="C140" i="27"/>
  <c r="C142" i="27"/>
  <c r="F138" i="27"/>
  <c r="C149" i="27"/>
  <c r="I147" i="27"/>
  <c r="C147" i="27" s="1"/>
  <c r="H161" i="27"/>
  <c r="H160" i="27" s="1"/>
  <c r="C173" i="27"/>
  <c r="I171" i="27"/>
  <c r="C171" i="27" s="1"/>
  <c r="C228" i="27"/>
  <c r="F227" i="27"/>
  <c r="O45" i="27"/>
  <c r="L31" i="27"/>
  <c r="C31" i="27" s="1"/>
  <c r="G20" i="27"/>
  <c r="K20" i="27"/>
  <c r="O20" i="27"/>
  <c r="C56" i="27"/>
  <c r="C78" i="27"/>
  <c r="F114" i="27"/>
  <c r="O114" i="27"/>
  <c r="G120" i="27"/>
  <c r="C122" i="27"/>
  <c r="F121" i="27"/>
  <c r="I138" i="27"/>
  <c r="I153" i="27"/>
  <c r="I152" i="27" s="1"/>
  <c r="C170" i="27"/>
  <c r="F166" i="27"/>
  <c r="C166" i="27" s="1"/>
  <c r="L187" i="27"/>
  <c r="L182" i="27" s="1"/>
  <c r="C268" i="27"/>
  <c r="F267" i="27"/>
  <c r="C132" i="27"/>
  <c r="C148" i="27"/>
  <c r="C172" i="27"/>
  <c r="C176" i="27"/>
  <c r="C180" i="27"/>
  <c r="O199" i="27"/>
  <c r="O187" i="27" s="1"/>
  <c r="O182" i="27" s="1"/>
  <c r="C208" i="27"/>
  <c r="E212" i="27"/>
  <c r="E211" i="27" s="1"/>
  <c r="C220" i="27"/>
  <c r="F219" i="27"/>
  <c r="C230" i="27"/>
  <c r="C235" i="27"/>
  <c r="I233" i="27"/>
  <c r="I232" i="27" s="1"/>
  <c r="C238" i="27"/>
  <c r="G240" i="27"/>
  <c r="C243" i="27"/>
  <c r="I241" i="27"/>
  <c r="C241" i="27" s="1"/>
  <c r="M252" i="27"/>
  <c r="C255" i="27"/>
  <c r="C264" i="27"/>
  <c r="F263" i="27"/>
  <c r="C263" i="27" s="1"/>
  <c r="C271" i="27"/>
  <c r="I269" i="27"/>
  <c r="C283" i="27"/>
  <c r="C183" i="27"/>
  <c r="C189" i="27"/>
  <c r="C191" i="27"/>
  <c r="F188" i="27"/>
  <c r="C201" i="27"/>
  <c r="C203" i="27"/>
  <c r="F199" i="27"/>
  <c r="C210" i="27"/>
  <c r="I214" i="27"/>
  <c r="C214" i="27" s="1"/>
  <c r="C215" i="27"/>
  <c r="C222" i="27"/>
  <c r="I250" i="27"/>
  <c r="C250" i="27" s="1"/>
  <c r="C251" i="27"/>
  <c r="L253" i="27"/>
  <c r="L252" i="27" s="1"/>
  <c r="I188" i="27"/>
  <c r="I187" i="27" s="1"/>
  <c r="I182" i="27" s="1"/>
  <c r="C194" i="27"/>
  <c r="H211" i="27"/>
  <c r="C216" i="27"/>
  <c r="M212" i="27"/>
  <c r="M211" i="27" s="1"/>
  <c r="L219" i="27"/>
  <c r="L212" i="27" s="1"/>
  <c r="I227" i="27"/>
  <c r="C247" i="27"/>
  <c r="I245" i="27"/>
  <c r="C259" i="27"/>
  <c r="I257" i="27"/>
  <c r="C257" i="27" s="1"/>
  <c r="C280" i="27"/>
  <c r="F276" i="27"/>
  <c r="C276" i="27" s="1"/>
  <c r="C234" i="27"/>
  <c r="C242" i="27"/>
  <c r="C246" i="27"/>
  <c r="C254" i="27"/>
  <c r="C258" i="27"/>
  <c r="K52" i="27" l="1"/>
  <c r="H181" i="27"/>
  <c r="E181" i="27"/>
  <c r="L83" i="27"/>
  <c r="C174" i="27"/>
  <c r="H75" i="27"/>
  <c r="O212" i="27"/>
  <c r="C232" i="27"/>
  <c r="G211" i="27"/>
  <c r="H272" i="27"/>
  <c r="G75" i="27"/>
  <c r="C21" i="27"/>
  <c r="C80" i="27"/>
  <c r="N211" i="27"/>
  <c r="N181" i="27" s="1"/>
  <c r="C162" i="27"/>
  <c r="J75" i="27"/>
  <c r="J52" i="27" s="1"/>
  <c r="L53" i="27"/>
  <c r="F161" i="27"/>
  <c r="C233" i="27"/>
  <c r="D181" i="27"/>
  <c r="J181" i="27"/>
  <c r="I53" i="27"/>
  <c r="I160" i="27"/>
  <c r="F20" i="27"/>
  <c r="C138" i="27"/>
  <c r="C108" i="27"/>
  <c r="C58" i="27"/>
  <c r="I212" i="27"/>
  <c r="G52" i="27"/>
  <c r="I275" i="27"/>
  <c r="I274" i="27" s="1"/>
  <c r="F252" i="27"/>
  <c r="C227" i="27"/>
  <c r="H52" i="27"/>
  <c r="K181" i="27"/>
  <c r="K272" i="27"/>
  <c r="M75" i="27"/>
  <c r="M52" i="27" s="1"/>
  <c r="M51" i="27" s="1"/>
  <c r="H51" i="27"/>
  <c r="H273" i="27" s="1"/>
  <c r="C91" i="27"/>
  <c r="D75" i="27"/>
  <c r="D52" i="27" s="1"/>
  <c r="F76" i="27"/>
  <c r="C76" i="27" s="1"/>
  <c r="N52" i="27"/>
  <c r="N51" i="27" s="1"/>
  <c r="O211" i="27"/>
  <c r="O181" i="27" s="1"/>
  <c r="C245" i="27"/>
  <c r="L211" i="27"/>
  <c r="O83" i="27"/>
  <c r="O75" i="27" s="1"/>
  <c r="O52" i="27" s="1"/>
  <c r="O51" i="27" s="1"/>
  <c r="O50" i="27" s="1"/>
  <c r="C175" i="27"/>
  <c r="L120" i="27"/>
  <c r="J51" i="27"/>
  <c r="J50" i="27" s="1"/>
  <c r="E75" i="27"/>
  <c r="E272" i="27" s="1"/>
  <c r="M181" i="27"/>
  <c r="D272" i="27"/>
  <c r="G181" i="27"/>
  <c r="G51" i="27" s="1"/>
  <c r="C267" i="27"/>
  <c r="F266" i="27"/>
  <c r="F120" i="27"/>
  <c r="C121" i="27"/>
  <c r="C199" i="27"/>
  <c r="C45" i="27"/>
  <c r="I120" i="27"/>
  <c r="F274" i="27"/>
  <c r="C99" i="27"/>
  <c r="N272" i="27"/>
  <c r="I253" i="27"/>
  <c r="I240" i="27"/>
  <c r="C240" i="27" s="1"/>
  <c r="C219" i="27"/>
  <c r="F212" i="27"/>
  <c r="C55" i="27"/>
  <c r="F54" i="27"/>
  <c r="C85" i="27"/>
  <c r="F83" i="27"/>
  <c r="C69" i="27"/>
  <c r="F67" i="27"/>
  <c r="C67" i="27" s="1"/>
  <c r="C153" i="27"/>
  <c r="F152" i="27"/>
  <c r="C152" i="27" s="1"/>
  <c r="I83" i="27"/>
  <c r="I75" i="27" s="1"/>
  <c r="I52" i="27" s="1"/>
  <c r="L26" i="27"/>
  <c r="F187" i="27"/>
  <c r="C188" i="27"/>
  <c r="C269" i="27"/>
  <c r="C161" i="27"/>
  <c r="F160" i="27"/>
  <c r="C160" i="27" s="1"/>
  <c r="C114" i="27"/>
  <c r="O284" i="26"/>
  <c r="L284" i="26"/>
  <c r="I284" i="26"/>
  <c r="F284" i="26"/>
  <c r="O283" i="26"/>
  <c r="L283" i="26"/>
  <c r="I283" i="26"/>
  <c r="F283" i="26"/>
  <c r="O282" i="26"/>
  <c r="L282" i="26"/>
  <c r="I282" i="26"/>
  <c r="F282" i="26"/>
  <c r="O281" i="26"/>
  <c r="L281" i="26"/>
  <c r="I281" i="26"/>
  <c r="F281" i="26"/>
  <c r="O280" i="26"/>
  <c r="L280" i="26"/>
  <c r="I280" i="26"/>
  <c r="F280" i="26"/>
  <c r="O279" i="26"/>
  <c r="L279" i="26"/>
  <c r="I279" i="26"/>
  <c r="F279" i="26"/>
  <c r="O278" i="26"/>
  <c r="L278" i="26"/>
  <c r="I278" i="26"/>
  <c r="F278" i="26"/>
  <c r="O277" i="26"/>
  <c r="L277" i="26"/>
  <c r="I277" i="26"/>
  <c r="F277" i="26"/>
  <c r="O276" i="26"/>
  <c r="N276" i="26"/>
  <c r="M276" i="26"/>
  <c r="K276" i="26"/>
  <c r="J276" i="26"/>
  <c r="H276" i="26"/>
  <c r="G276" i="26"/>
  <c r="E276" i="26"/>
  <c r="D276" i="26"/>
  <c r="O271" i="26"/>
  <c r="L271" i="26"/>
  <c r="I271" i="26"/>
  <c r="F271" i="26"/>
  <c r="O270" i="26"/>
  <c r="L270" i="26"/>
  <c r="L269" i="26" s="1"/>
  <c r="I270" i="26"/>
  <c r="I269" i="26" s="1"/>
  <c r="F270" i="26"/>
  <c r="O269" i="26"/>
  <c r="N269" i="26"/>
  <c r="M269" i="26"/>
  <c r="K269" i="26"/>
  <c r="J269" i="26"/>
  <c r="H269" i="26"/>
  <c r="G269" i="26"/>
  <c r="F269" i="26"/>
  <c r="E269" i="26"/>
  <c r="D269" i="26"/>
  <c r="O268" i="26"/>
  <c r="O267" i="26" s="1"/>
  <c r="O266" i="26" s="1"/>
  <c r="O265" i="26" s="1"/>
  <c r="L268" i="26"/>
  <c r="L267" i="26" s="1"/>
  <c r="L266" i="26" s="1"/>
  <c r="L265" i="26" s="1"/>
  <c r="I268" i="26"/>
  <c r="I267" i="26" s="1"/>
  <c r="I266" i="26" s="1"/>
  <c r="I265" i="26" s="1"/>
  <c r="F268" i="26"/>
  <c r="F267" i="26" s="1"/>
  <c r="N267" i="26"/>
  <c r="N266" i="26" s="1"/>
  <c r="N265" i="26" s="1"/>
  <c r="M267" i="26"/>
  <c r="K267" i="26"/>
  <c r="J267" i="26"/>
  <c r="J266" i="26" s="1"/>
  <c r="J265" i="26" s="1"/>
  <c r="H267" i="26"/>
  <c r="H266" i="26" s="1"/>
  <c r="H265" i="26" s="1"/>
  <c r="G267" i="26"/>
  <c r="G266" i="26" s="1"/>
  <c r="G265" i="26" s="1"/>
  <c r="E267" i="26"/>
  <c r="E266" i="26" s="1"/>
  <c r="E265" i="26" s="1"/>
  <c r="D267" i="26"/>
  <c r="D266" i="26" s="1"/>
  <c r="D265" i="26" s="1"/>
  <c r="M266" i="26"/>
  <c r="M265" i="26" s="1"/>
  <c r="K266" i="26"/>
  <c r="K265" i="26" s="1"/>
  <c r="O264" i="26"/>
  <c r="O263" i="26" s="1"/>
  <c r="L264" i="26"/>
  <c r="L263" i="26" s="1"/>
  <c r="I264" i="26"/>
  <c r="I263" i="26" s="1"/>
  <c r="F264" i="26"/>
  <c r="F263" i="26" s="1"/>
  <c r="N263" i="26"/>
  <c r="M263" i="26"/>
  <c r="K263" i="26"/>
  <c r="J263" i="26"/>
  <c r="H263" i="26"/>
  <c r="G263" i="26"/>
  <c r="E263" i="26"/>
  <c r="D263" i="26"/>
  <c r="O262" i="26"/>
  <c r="L262" i="26"/>
  <c r="I262" i="26"/>
  <c r="F262" i="26"/>
  <c r="O261" i="26"/>
  <c r="L261" i="26"/>
  <c r="I261" i="26"/>
  <c r="F261" i="26"/>
  <c r="O260" i="26"/>
  <c r="L260" i="26"/>
  <c r="I260" i="26"/>
  <c r="F260" i="26"/>
  <c r="O259" i="26"/>
  <c r="L259" i="26"/>
  <c r="I259" i="26"/>
  <c r="F259" i="26"/>
  <c r="O258" i="26"/>
  <c r="L258" i="26"/>
  <c r="I258" i="26"/>
  <c r="F258" i="26"/>
  <c r="N257" i="26"/>
  <c r="M257" i="26"/>
  <c r="K257" i="26"/>
  <c r="J257" i="26"/>
  <c r="J253" i="26" s="1"/>
  <c r="J252" i="26" s="1"/>
  <c r="H257" i="26"/>
  <c r="H253" i="26" s="1"/>
  <c r="G257" i="26"/>
  <c r="G253" i="26" s="1"/>
  <c r="G252" i="26" s="1"/>
  <c r="E257" i="26"/>
  <c r="E253" i="26" s="1"/>
  <c r="E252" i="26" s="1"/>
  <c r="D257" i="26"/>
  <c r="O256" i="26"/>
  <c r="L256" i="26"/>
  <c r="I256" i="26"/>
  <c r="F256" i="26"/>
  <c r="O255" i="26"/>
  <c r="L255" i="26"/>
  <c r="I255" i="26"/>
  <c r="F255" i="26"/>
  <c r="O254" i="26"/>
  <c r="L254" i="26"/>
  <c r="I254" i="26"/>
  <c r="F254" i="26"/>
  <c r="N253" i="26"/>
  <c r="N252" i="26" s="1"/>
  <c r="M253" i="26"/>
  <c r="K253" i="26"/>
  <c r="D253" i="26"/>
  <c r="O251" i="26"/>
  <c r="L251" i="26"/>
  <c r="L250" i="26" s="1"/>
  <c r="I251" i="26"/>
  <c r="I250" i="26" s="1"/>
  <c r="F251" i="26"/>
  <c r="O250" i="26"/>
  <c r="N250" i="26"/>
  <c r="M250" i="26"/>
  <c r="K250" i="26"/>
  <c r="J250" i="26"/>
  <c r="H250" i="26"/>
  <c r="G250" i="26"/>
  <c r="E250" i="26"/>
  <c r="D250" i="26"/>
  <c r="O249" i="26"/>
  <c r="L249" i="26"/>
  <c r="I249" i="26"/>
  <c r="F249" i="26"/>
  <c r="O248" i="26"/>
  <c r="L248" i="26"/>
  <c r="I248" i="26"/>
  <c r="F248" i="26"/>
  <c r="O247" i="26"/>
  <c r="L247" i="26"/>
  <c r="I247" i="26"/>
  <c r="F247" i="26"/>
  <c r="O246" i="26"/>
  <c r="L246" i="26"/>
  <c r="I246" i="26"/>
  <c r="F246" i="26"/>
  <c r="N245" i="26"/>
  <c r="M245" i="26"/>
  <c r="K245" i="26"/>
  <c r="J245" i="26"/>
  <c r="H245" i="26"/>
  <c r="G245" i="26"/>
  <c r="E245" i="26"/>
  <c r="D245" i="26"/>
  <c r="O244" i="26"/>
  <c r="L244" i="26"/>
  <c r="I244" i="26"/>
  <c r="F244" i="26"/>
  <c r="O243" i="26"/>
  <c r="L243" i="26"/>
  <c r="I243" i="26"/>
  <c r="F243" i="26"/>
  <c r="O242" i="26"/>
  <c r="L242" i="26"/>
  <c r="I242" i="26"/>
  <c r="I241" i="26" s="1"/>
  <c r="F242" i="26"/>
  <c r="F241" i="26" s="1"/>
  <c r="N241" i="26"/>
  <c r="M241" i="26"/>
  <c r="K241" i="26"/>
  <c r="K240" i="26" s="1"/>
  <c r="J241" i="26"/>
  <c r="H241" i="26"/>
  <c r="G241" i="26"/>
  <c r="G240" i="26" s="1"/>
  <c r="E241" i="26"/>
  <c r="E240" i="26" s="1"/>
  <c r="D241" i="26"/>
  <c r="H240" i="26"/>
  <c r="D240" i="26"/>
  <c r="O239" i="26"/>
  <c r="L239" i="26"/>
  <c r="I239" i="26"/>
  <c r="F239" i="26"/>
  <c r="O238" i="26"/>
  <c r="L238" i="26"/>
  <c r="I238" i="26"/>
  <c r="F238" i="26"/>
  <c r="O237" i="26"/>
  <c r="L237" i="26"/>
  <c r="I237" i="26"/>
  <c r="F237" i="26"/>
  <c r="O236" i="26"/>
  <c r="L236" i="26"/>
  <c r="I236" i="26"/>
  <c r="F236" i="26"/>
  <c r="O235" i="26"/>
  <c r="L235" i="26"/>
  <c r="I235" i="26"/>
  <c r="F235" i="26"/>
  <c r="O234" i="26"/>
  <c r="L234" i="26"/>
  <c r="I234" i="26"/>
  <c r="I233" i="26" s="1"/>
  <c r="I232" i="26" s="1"/>
  <c r="F234" i="26"/>
  <c r="N233" i="26"/>
  <c r="N232" i="26" s="1"/>
  <c r="M233" i="26"/>
  <c r="K233" i="26"/>
  <c r="K232" i="26" s="1"/>
  <c r="J233" i="26"/>
  <c r="J232" i="26" s="1"/>
  <c r="H233" i="26"/>
  <c r="H232" i="26" s="1"/>
  <c r="G233" i="26"/>
  <c r="E233" i="26"/>
  <c r="E232" i="26" s="1"/>
  <c r="D233" i="26"/>
  <c r="D232" i="26" s="1"/>
  <c r="M232" i="26"/>
  <c r="G232" i="26"/>
  <c r="O231" i="26"/>
  <c r="L231" i="26"/>
  <c r="I231" i="26"/>
  <c r="F231" i="26"/>
  <c r="O230" i="26"/>
  <c r="L230" i="26"/>
  <c r="I230" i="26"/>
  <c r="F230" i="26"/>
  <c r="O229" i="26"/>
  <c r="L229" i="26"/>
  <c r="I229" i="26"/>
  <c r="F229" i="26"/>
  <c r="O228" i="26"/>
  <c r="O227" i="26" s="1"/>
  <c r="L228" i="26"/>
  <c r="L227" i="26" s="1"/>
  <c r="I228" i="26"/>
  <c r="F228" i="26"/>
  <c r="N227" i="26"/>
  <c r="M227" i="26"/>
  <c r="K227" i="26"/>
  <c r="J227" i="26"/>
  <c r="H227" i="26"/>
  <c r="G227" i="26"/>
  <c r="E227" i="26"/>
  <c r="D227" i="26"/>
  <c r="O226" i="26"/>
  <c r="L226" i="26"/>
  <c r="I226" i="26"/>
  <c r="F226" i="26"/>
  <c r="O225" i="26"/>
  <c r="L225" i="26"/>
  <c r="I225" i="26"/>
  <c r="F225" i="26"/>
  <c r="O224" i="26"/>
  <c r="L224" i="26"/>
  <c r="I224" i="26"/>
  <c r="F224" i="26"/>
  <c r="O223" i="26"/>
  <c r="L223" i="26"/>
  <c r="I223" i="26"/>
  <c r="F223" i="26"/>
  <c r="O222" i="26"/>
  <c r="L222" i="26"/>
  <c r="I222" i="26"/>
  <c r="F222" i="26"/>
  <c r="O221" i="26"/>
  <c r="L221" i="26"/>
  <c r="I221" i="26"/>
  <c r="F221" i="26"/>
  <c r="O220" i="26"/>
  <c r="L220" i="26"/>
  <c r="I220" i="26"/>
  <c r="F220" i="26"/>
  <c r="N219" i="26"/>
  <c r="M219" i="26"/>
  <c r="K219" i="26"/>
  <c r="J219" i="26"/>
  <c r="H219" i="26"/>
  <c r="G219" i="26"/>
  <c r="E219" i="26"/>
  <c r="D219" i="26"/>
  <c r="O218" i="26"/>
  <c r="L218" i="26"/>
  <c r="I218" i="26"/>
  <c r="F218" i="26"/>
  <c r="O217" i="26"/>
  <c r="L217" i="26"/>
  <c r="L216" i="26" s="1"/>
  <c r="I217" i="26"/>
  <c r="F217" i="26"/>
  <c r="O216" i="26"/>
  <c r="N216" i="26"/>
  <c r="M216" i="26"/>
  <c r="K216" i="26"/>
  <c r="J216" i="26"/>
  <c r="H216" i="26"/>
  <c r="G216" i="26"/>
  <c r="F216" i="26"/>
  <c r="E216" i="26"/>
  <c r="D216" i="26"/>
  <c r="O215" i="26"/>
  <c r="L215" i="26"/>
  <c r="I215" i="26"/>
  <c r="F215" i="26"/>
  <c r="O214" i="26"/>
  <c r="N214" i="26"/>
  <c r="M214" i="26"/>
  <c r="L214" i="26"/>
  <c r="K214" i="26"/>
  <c r="J214" i="26"/>
  <c r="I214" i="26"/>
  <c r="H214" i="26"/>
  <c r="G214" i="26"/>
  <c r="E214" i="26"/>
  <c r="D214" i="26"/>
  <c r="O213" i="26"/>
  <c r="L213" i="26"/>
  <c r="I213" i="26"/>
  <c r="F213" i="26"/>
  <c r="K212" i="26"/>
  <c r="O210" i="26"/>
  <c r="L210" i="26"/>
  <c r="I210" i="26"/>
  <c r="F210" i="26"/>
  <c r="O209" i="26"/>
  <c r="L209" i="26"/>
  <c r="L208" i="26" s="1"/>
  <c r="I209" i="26"/>
  <c r="I208" i="26" s="1"/>
  <c r="F209" i="26"/>
  <c r="O208" i="26"/>
  <c r="N208" i="26"/>
  <c r="M208" i="26"/>
  <c r="K208" i="26"/>
  <c r="J208" i="26"/>
  <c r="H208" i="26"/>
  <c r="G208" i="26"/>
  <c r="E208" i="26"/>
  <c r="D208" i="26"/>
  <c r="O207" i="26"/>
  <c r="L207" i="26"/>
  <c r="I207" i="26"/>
  <c r="F207" i="26"/>
  <c r="O206" i="26"/>
  <c r="L206" i="26"/>
  <c r="I206" i="26"/>
  <c r="F206" i="26"/>
  <c r="O205" i="26"/>
  <c r="L205" i="26"/>
  <c r="I205" i="26"/>
  <c r="F205" i="26"/>
  <c r="O204" i="26"/>
  <c r="L204" i="26"/>
  <c r="I204" i="26"/>
  <c r="F204" i="26"/>
  <c r="O203" i="26"/>
  <c r="L203" i="26"/>
  <c r="I203" i="26"/>
  <c r="F203" i="26"/>
  <c r="O202" i="26"/>
  <c r="L202" i="26"/>
  <c r="I202" i="26"/>
  <c r="F202" i="26"/>
  <c r="O201" i="26"/>
  <c r="L201" i="26"/>
  <c r="I201" i="26"/>
  <c r="F201" i="26"/>
  <c r="O200" i="26"/>
  <c r="O199" i="26" s="1"/>
  <c r="L200" i="26"/>
  <c r="I200" i="26"/>
  <c r="F200" i="26"/>
  <c r="N199" i="26"/>
  <c r="M199" i="26"/>
  <c r="K199" i="26"/>
  <c r="J199" i="26"/>
  <c r="H199" i="26"/>
  <c r="G199" i="26"/>
  <c r="E199" i="26"/>
  <c r="D199" i="26"/>
  <c r="O198" i="26"/>
  <c r="L198" i="26"/>
  <c r="I198" i="26"/>
  <c r="F198" i="26"/>
  <c r="O197" i="26"/>
  <c r="L197" i="26"/>
  <c r="I197" i="26"/>
  <c r="F197" i="26"/>
  <c r="O196" i="26"/>
  <c r="L196" i="26"/>
  <c r="I196" i="26"/>
  <c r="F196" i="26"/>
  <c r="O195" i="26"/>
  <c r="L195" i="26"/>
  <c r="I195" i="26"/>
  <c r="F195" i="26"/>
  <c r="O194" i="26"/>
  <c r="L194" i="26"/>
  <c r="I194" i="26"/>
  <c r="F194" i="26"/>
  <c r="O193" i="26"/>
  <c r="L193" i="26"/>
  <c r="I193" i="26"/>
  <c r="F193" i="26"/>
  <c r="O192" i="26"/>
  <c r="L192" i="26"/>
  <c r="I192" i="26"/>
  <c r="F192" i="26"/>
  <c r="O191" i="26"/>
  <c r="L191" i="26"/>
  <c r="I191" i="26"/>
  <c r="F191" i="26"/>
  <c r="O190" i="26"/>
  <c r="L190" i="26"/>
  <c r="I190" i="26"/>
  <c r="F190" i="26"/>
  <c r="O189" i="26"/>
  <c r="L189" i="26"/>
  <c r="I189" i="26"/>
  <c r="F189" i="26"/>
  <c r="N188" i="26"/>
  <c r="M188" i="26"/>
  <c r="K188" i="26"/>
  <c r="J188" i="26"/>
  <c r="H188" i="26"/>
  <c r="G188" i="26"/>
  <c r="E188" i="26"/>
  <c r="E187" i="26" s="1"/>
  <c r="D188" i="26"/>
  <c r="H187" i="26"/>
  <c r="O186" i="26"/>
  <c r="L186" i="26"/>
  <c r="I186" i="26"/>
  <c r="F186" i="26"/>
  <c r="O185" i="26"/>
  <c r="L185" i="26"/>
  <c r="I185" i="26"/>
  <c r="F185" i="26"/>
  <c r="O184" i="26"/>
  <c r="O183" i="26" s="1"/>
  <c r="L184" i="26"/>
  <c r="I184" i="26"/>
  <c r="F184" i="26"/>
  <c r="F183" i="26" s="1"/>
  <c r="N183" i="26"/>
  <c r="M183" i="26"/>
  <c r="K183" i="26"/>
  <c r="J183" i="26"/>
  <c r="H183" i="26"/>
  <c r="G183" i="26"/>
  <c r="E183" i="26"/>
  <c r="D183" i="26"/>
  <c r="O180" i="26"/>
  <c r="O179" i="26" s="1"/>
  <c r="O178" i="26" s="1"/>
  <c r="L180" i="26"/>
  <c r="L179" i="26" s="1"/>
  <c r="L178" i="26" s="1"/>
  <c r="I180" i="26"/>
  <c r="F180" i="26"/>
  <c r="F179" i="26" s="1"/>
  <c r="N179" i="26"/>
  <c r="N178" i="26" s="1"/>
  <c r="M179" i="26"/>
  <c r="K179" i="26"/>
  <c r="K178" i="26" s="1"/>
  <c r="J179" i="26"/>
  <c r="J178" i="26" s="1"/>
  <c r="I179" i="26"/>
  <c r="I178" i="26" s="1"/>
  <c r="H179" i="26"/>
  <c r="H178" i="26" s="1"/>
  <c r="G179" i="26"/>
  <c r="G178" i="26" s="1"/>
  <c r="E179" i="26"/>
  <c r="E178" i="26" s="1"/>
  <c r="D179" i="26"/>
  <c r="D178" i="26" s="1"/>
  <c r="M178" i="26"/>
  <c r="O177" i="26"/>
  <c r="L177" i="26"/>
  <c r="I177" i="26"/>
  <c r="F177" i="26"/>
  <c r="O176" i="26"/>
  <c r="L176" i="26"/>
  <c r="I176" i="26"/>
  <c r="F176" i="26"/>
  <c r="N175" i="26"/>
  <c r="M175" i="26"/>
  <c r="K175" i="26"/>
  <c r="J175" i="26"/>
  <c r="H175" i="26"/>
  <c r="H174" i="26" s="1"/>
  <c r="G175" i="26"/>
  <c r="E175" i="26"/>
  <c r="D175" i="26"/>
  <c r="O173" i="26"/>
  <c r="L173" i="26"/>
  <c r="I173" i="26"/>
  <c r="F173" i="26"/>
  <c r="O172" i="26"/>
  <c r="L172" i="26"/>
  <c r="L171" i="26" s="1"/>
  <c r="I172" i="26"/>
  <c r="I171" i="26" s="1"/>
  <c r="F172" i="26"/>
  <c r="N171" i="26"/>
  <c r="M171" i="26"/>
  <c r="K171" i="26"/>
  <c r="J171" i="26"/>
  <c r="H171" i="26"/>
  <c r="G171" i="26"/>
  <c r="E171" i="26"/>
  <c r="D171" i="26"/>
  <c r="O170" i="26"/>
  <c r="L170" i="26"/>
  <c r="I170" i="26"/>
  <c r="F170" i="26"/>
  <c r="O169" i="26"/>
  <c r="L169" i="26"/>
  <c r="I169" i="26"/>
  <c r="F169" i="26"/>
  <c r="O168" i="26"/>
  <c r="L168" i="26"/>
  <c r="I168" i="26"/>
  <c r="F168" i="26"/>
  <c r="O167" i="26"/>
  <c r="L167" i="26"/>
  <c r="I167" i="26"/>
  <c r="I166" i="26" s="1"/>
  <c r="F167" i="26"/>
  <c r="N166" i="26"/>
  <c r="M166" i="26"/>
  <c r="K166" i="26"/>
  <c r="J166" i="26"/>
  <c r="H166" i="26"/>
  <c r="G166" i="26"/>
  <c r="E166" i="26"/>
  <c r="D166" i="26"/>
  <c r="O165" i="26"/>
  <c r="L165" i="26"/>
  <c r="I165" i="26"/>
  <c r="F165" i="26"/>
  <c r="O164" i="26"/>
  <c r="L164" i="26"/>
  <c r="I164" i="26"/>
  <c r="F164" i="26"/>
  <c r="O163" i="26"/>
  <c r="L163" i="26"/>
  <c r="L162" i="26" s="1"/>
  <c r="I163" i="26"/>
  <c r="I162" i="26" s="1"/>
  <c r="I161" i="26" s="1"/>
  <c r="F163" i="26"/>
  <c r="F162" i="26" s="1"/>
  <c r="N162" i="26"/>
  <c r="M162" i="26"/>
  <c r="M161" i="26" s="1"/>
  <c r="K162" i="26"/>
  <c r="K161" i="26" s="1"/>
  <c r="K160" i="26" s="1"/>
  <c r="J162" i="26"/>
  <c r="H162" i="26"/>
  <c r="H161" i="26" s="1"/>
  <c r="H160" i="26" s="1"/>
  <c r="G162" i="26"/>
  <c r="G161" i="26" s="1"/>
  <c r="G160" i="26" s="1"/>
  <c r="E162" i="26"/>
  <c r="D162" i="26"/>
  <c r="O159" i="26"/>
  <c r="L159" i="26"/>
  <c r="I159" i="26"/>
  <c r="F159" i="26"/>
  <c r="O158" i="26"/>
  <c r="L158" i="26"/>
  <c r="I158" i="26"/>
  <c r="F158" i="26"/>
  <c r="O157" i="26"/>
  <c r="L157" i="26"/>
  <c r="I157" i="26"/>
  <c r="F157" i="26"/>
  <c r="O156" i="26"/>
  <c r="L156" i="26"/>
  <c r="I156" i="26"/>
  <c r="F156" i="26"/>
  <c r="O155" i="26"/>
  <c r="L155" i="26"/>
  <c r="I155" i="26"/>
  <c r="F155" i="26"/>
  <c r="O154" i="26"/>
  <c r="L154" i="26"/>
  <c r="I154" i="26"/>
  <c r="F154" i="26"/>
  <c r="N153" i="26"/>
  <c r="N152" i="26" s="1"/>
  <c r="M153" i="26"/>
  <c r="M152" i="26" s="1"/>
  <c r="K153" i="26"/>
  <c r="K152" i="26" s="1"/>
  <c r="J153" i="26"/>
  <c r="J152" i="26" s="1"/>
  <c r="H153" i="26"/>
  <c r="G153" i="26"/>
  <c r="G152" i="26" s="1"/>
  <c r="E153" i="26"/>
  <c r="E152" i="26" s="1"/>
  <c r="D153" i="26"/>
  <c r="D152" i="26" s="1"/>
  <c r="H152" i="26"/>
  <c r="O151" i="26"/>
  <c r="L151" i="26"/>
  <c r="I151" i="26"/>
  <c r="F151" i="26"/>
  <c r="O150" i="26"/>
  <c r="L150" i="26"/>
  <c r="I150" i="26"/>
  <c r="F150" i="26"/>
  <c r="O149" i="26"/>
  <c r="L149" i="26"/>
  <c r="I149" i="26"/>
  <c r="F149" i="26"/>
  <c r="O148" i="26"/>
  <c r="L148" i="26"/>
  <c r="L147" i="26" s="1"/>
  <c r="I148" i="26"/>
  <c r="I147" i="26" s="1"/>
  <c r="F148" i="26"/>
  <c r="N147" i="26"/>
  <c r="M147" i="26"/>
  <c r="K147" i="26"/>
  <c r="J147" i="26"/>
  <c r="H147" i="26"/>
  <c r="G147" i="26"/>
  <c r="E147" i="26"/>
  <c r="D147" i="26"/>
  <c r="O146" i="26"/>
  <c r="L146" i="26"/>
  <c r="I146" i="26"/>
  <c r="F146" i="26"/>
  <c r="O145" i="26"/>
  <c r="L145" i="26"/>
  <c r="I145" i="26"/>
  <c r="F145" i="26"/>
  <c r="O144" i="26"/>
  <c r="L144" i="26"/>
  <c r="I144" i="26"/>
  <c r="F144" i="26"/>
  <c r="O143" i="26"/>
  <c r="L143" i="26"/>
  <c r="I143" i="26"/>
  <c r="F143" i="26"/>
  <c r="O142" i="26"/>
  <c r="L142" i="26"/>
  <c r="I142" i="26"/>
  <c r="F142" i="26"/>
  <c r="O141" i="26"/>
  <c r="L141" i="26"/>
  <c r="I141" i="26"/>
  <c r="F141" i="26"/>
  <c r="O140" i="26"/>
  <c r="L140" i="26"/>
  <c r="I140" i="26"/>
  <c r="F140" i="26"/>
  <c r="O139" i="26"/>
  <c r="L139" i="26"/>
  <c r="I139" i="26"/>
  <c r="I138" i="26" s="1"/>
  <c r="F139" i="26"/>
  <c r="F138" i="26" s="1"/>
  <c r="N138" i="26"/>
  <c r="M138" i="26"/>
  <c r="K138" i="26"/>
  <c r="J138" i="26"/>
  <c r="H138" i="26"/>
  <c r="G138" i="26"/>
  <c r="E138" i="26"/>
  <c r="D138" i="26"/>
  <c r="O137" i="26"/>
  <c r="L137" i="26"/>
  <c r="I137" i="26"/>
  <c r="F137" i="26"/>
  <c r="O136" i="26"/>
  <c r="L136" i="26"/>
  <c r="I136" i="26"/>
  <c r="F136" i="26"/>
  <c r="O135" i="26"/>
  <c r="L135" i="26"/>
  <c r="I135" i="26"/>
  <c r="F135" i="26"/>
  <c r="F134" i="26" s="1"/>
  <c r="N134" i="26"/>
  <c r="M134" i="26"/>
  <c r="K134" i="26"/>
  <c r="J134" i="26"/>
  <c r="H134" i="26"/>
  <c r="G134" i="26"/>
  <c r="E134" i="26"/>
  <c r="D134" i="26"/>
  <c r="O133" i="26"/>
  <c r="L133" i="26"/>
  <c r="I133" i="26"/>
  <c r="F133" i="26"/>
  <c r="O132" i="26"/>
  <c r="L132" i="26"/>
  <c r="L131" i="26" s="1"/>
  <c r="I132" i="26"/>
  <c r="I131" i="26" s="1"/>
  <c r="F132" i="26"/>
  <c r="N131" i="26"/>
  <c r="M131" i="26"/>
  <c r="K131" i="26"/>
  <c r="J131" i="26"/>
  <c r="H131" i="26"/>
  <c r="G131" i="26"/>
  <c r="E131" i="26"/>
  <c r="D131" i="26"/>
  <c r="O130" i="26"/>
  <c r="L130" i="26"/>
  <c r="I130" i="26"/>
  <c r="F130" i="26"/>
  <c r="O129" i="26"/>
  <c r="L129" i="26"/>
  <c r="I129" i="26"/>
  <c r="F129" i="26"/>
  <c r="O128" i="26"/>
  <c r="L128" i="26"/>
  <c r="I128" i="26"/>
  <c r="F128" i="26"/>
  <c r="O127" i="26"/>
  <c r="L127" i="26"/>
  <c r="I127" i="26"/>
  <c r="F127" i="26"/>
  <c r="N126" i="26"/>
  <c r="M126" i="26"/>
  <c r="K126" i="26"/>
  <c r="J126" i="26"/>
  <c r="H126" i="26"/>
  <c r="G126" i="26"/>
  <c r="E126" i="26"/>
  <c r="D126" i="26"/>
  <c r="O125" i="26"/>
  <c r="L125" i="26"/>
  <c r="I125" i="26"/>
  <c r="F125" i="26"/>
  <c r="O124" i="26"/>
  <c r="L124" i="26"/>
  <c r="I124" i="26"/>
  <c r="F124" i="26"/>
  <c r="O123" i="26"/>
  <c r="L123" i="26"/>
  <c r="I123" i="26"/>
  <c r="F123" i="26"/>
  <c r="O122" i="26"/>
  <c r="L122" i="26"/>
  <c r="L121" i="26" s="1"/>
  <c r="I122" i="26"/>
  <c r="I121" i="26" s="1"/>
  <c r="F122" i="26"/>
  <c r="N121" i="26"/>
  <c r="M121" i="26"/>
  <c r="K121" i="26"/>
  <c r="J121" i="26"/>
  <c r="H121" i="26"/>
  <c r="G121" i="26"/>
  <c r="E121" i="26"/>
  <c r="D121" i="26"/>
  <c r="O119" i="26"/>
  <c r="L119" i="26"/>
  <c r="I119" i="26"/>
  <c r="F119" i="26"/>
  <c r="O118" i="26"/>
  <c r="L118" i="26"/>
  <c r="I118" i="26"/>
  <c r="F118" i="26"/>
  <c r="O117" i="26"/>
  <c r="L117" i="26"/>
  <c r="I117" i="26"/>
  <c r="F117" i="26"/>
  <c r="O116" i="26"/>
  <c r="L116" i="26"/>
  <c r="I116" i="26"/>
  <c r="F116" i="26"/>
  <c r="O115" i="26"/>
  <c r="L115" i="26"/>
  <c r="I115" i="26"/>
  <c r="I114" i="26" s="1"/>
  <c r="F115" i="26"/>
  <c r="N114" i="26"/>
  <c r="M114" i="26"/>
  <c r="K114" i="26"/>
  <c r="J114" i="26"/>
  <c r="H114" i="26"/>
  <c r="G114" i="26"/>
  <c r="E114" i="26"/>
  <c r="D114" i="26"/>
  <c r="O113" i="26"/>
  <c r="L113" i="26"/>
  <c r="I113" i="26"/>
  <c r="F113" i="26"/>
  <c r="O112" i="26"/>
  <c r="L112" i="26"/>
  <c r="I112" i="26"/>
  <c r="F112" i="26"/>
  <c r="O111" i="26"/>
  <c r="L111" i="26"/>
  <c r="I111" i="26"/>
  <c r="F111" i="26"/>
  <c r="O110" i="26"/>
  <c r="L110" i="26"/>
  <c r="I110" i="26"/>
  <c r="F110" i="26"/>
  <c r="O109" i="26"/>
  <c r="L109" i="26"/>
  <c r="I109" i="26"/>
  <c r="F109" i="26"/>
  <c r="N108" i="26"/>
  <c r="M108" i="26"/>
  <c r="K108" i="26"/>
  <c r="J108" i="26"/>
  <c r="H108" i="26"/>
  <c r="G108" i="26"/>
  <c r="E108" i="26"/>
  <c r="D108" i="26"/>
  <c r="O107" i="26"/>
  <c r="L107" i="26"/>
  <c r="I107" i="26"/>
  <c r="F107" i="26"/>
  <c r="O106" i="26"/>
  <c r="L106" i="26"/>
  <c r="I106" i="26"/>
  <c r="F106" i="26"/>
  <c r="O105" i="26"/>
  <c r="L105" i="26"/>
  <c r="I105" i="26"/>
  <c r="F105" i="26"/>
  <c r="O104" i="26"/>
  <c r="L104" i="26"/>
  <c r="I104" i="26"/>
  <c r="F104" i="26"/>
  <c r="O103" i="26"/>
  <c r="L103" i="26"/>
  <c r="I103" i="26"/>
  <c r="F103" i="26"/>
  <c r="O102" i="26"/>
  <c r="L102" i="26"/>
  <c r="I102" i="26"/>
  <c r="F102" i="26"/>
  <c r="O101" i="26"/>
  <c r="L101" i="26"/>
  <c r="I101" i="26"/>
  <c r="F101" i="26"/>
  <c r="O100" i="26"/>
  <c r="L100" i="26"/>
  <c r="I100" i="26"/>
  <c r="F100" i="26"/>
  <c r="N99" i="26"/>
  <c r="M99" i="26"/>
  <c r="K99" i="26"/>
  <c r="J99" i="26"/>
  <c r="H99" i="26"/>
  <c r="G99" i="26"/>
  <c r="E99" i="26"/>
  <c r="D99" i="26"/>
  <c r="O98" i="26"/>
  <c r="L98" i="26"/>
  <c r="I98" i="26"/>
  <c r="F98" i="26"/>
  <c r="O97" i="26"/>
  <c r="L97" i="26"/>
  <c r="I97" i="26"/>
  <c r="F97" i="26"/>
  <c r="O96" i="26"/>
  <c r="L96" i="26"/>
  <c r="I96" i="26"/>
  <c r="F96" i="26"/>
  <c r="O95" i="26"/>
  <c r="L95" i="26"/>
  <c r="I95" i="26"/>
  <c r="F95" i="26"/>
  <c r="O94" i="26"/>
  <c r="L94" i="26"/>
  <c r="I94" i="26"/>
  <c r="F94" i="26"/>
  <c r="O93" i="26"/>
  <c r="L93" i="26"/>
  <c r="I93" i="26"/>
  <c r="F93" i="26"/>
  <c r="O92" i="26"/>
  <c r="L92" i="26"/>
  <c r="I92" i="26"/>
  <c r="F92" i="26"/>
  <c r="N91" i="26"/>
  <c r="M91" i="26"/>
  <c r="K91" i="26"/>
  <c r="J91" i="26"/>
  <c r="H91" i="26"/>
  <c r="G91" i="26"/>
  <c r="E91" i="26"/>
  <c r="D91" i="26"/>
  <c r="O90" i="26"/>
  <c r="L90" i="26"/>
  <c r="I90" i="26"/>
  <c r="F90" i="26"/>
  <c r="O89" i="26"/>
  <c r="L89" i="26"/>
  <c r="I89" i="26"/>
  <c r="F89" i="26"/>
  <c r="C89" i="26" s="1"/>
  <c r="O88" i="26"/>
  <c r="L88" i="26"/>
  <c r="I88" i="26"/>
  <c r="F88" i="26"/>
  <c r="O87" i="26"/>
  <c r="L87" i="26"/>
  <c r="I87" i="26"/>
  <c r="F87" i="26"/>
  <c r="O86" i="26"/>
  <c r="L86" i="26"/>
  <c r="I86" i="26"/>
  <c r="F86" i="26"/>
  <c r="N85" i="26"/>
  <c r="M85" i="26"/>
  <c r="K85" i="26"/>
  <c r="K83" i="26" s="1"/>
  <c r="J85" i="26"/>
  <c r="H85" i="26"/>
  <c r="G85" i="26"/>
  <c r="E85" i="26"/>
  <c r="E83" i="26" s="1"/>
  <c r="D85" i="26"/>
  <c r="O84" i="26"/>
  <c r="L84" i="26"/>
  <c r="I84" i="26"/>
  <c r="F84" i="26"/>
  <c r="O82" i="26"/>
  <c r="L82" i="26"/>
  <c r="I82" i="26"/>
  <c r="F82" i="26"/>
  <c r="O81" i="26"/>
  <c r="O80" i="26" s="1"/>
  <c r="L81" i="26"/>
  <c r="L80" i="26" s="1"/>
  <c r="I81" i="26"/>
  <c r="I80" i="26" s="1"/>
  <c r="F81" i="26"/>
  <c r="F80" i="26" s="1"/>
  <c r="N80" i="26"/>
  <c r="M80" i="26"/>
  <c r="K80" i="26"/>
  <c r="J80" i="26"/>
  <c r="H80" i="26"/>
  <c r="G80" i="26"/>
  <c r="E80" i="26"/>
  <c r="D80" i="26"/>
  <c r="O79" i="26"/>
  <c r="L79" i="26"/>
  <c r="I79" i="26"/>
  <c r="F79" i="26"/>
  <c r="O78" i="26"/>
  <c r="L78" i="26"/>
  <c r="I78" i="26"/>
  <c r="I77" i="26" s="1"/>
  <c r="F78" i="26"/>
  <c r="O77" i="26"/>
  <c r="O76" i="26" s="1"/>
  <c r="N77" i="26"/>
  <c r="M77" i="26"/>
  <c r="K77" i="26"/>
  <c r="J77" i="26"/>
  <c r="H77" i="26"/>
  <c r="G77" i="26"/>
  <c r="F77" i="26"/>
  <c r="E77" i="26"/>
  <c r="E76" i="26" s="1"/>
  <c r="D77" i="26"/>
  <c r="M76" i="26"/>
  <c r="O74" i="26"/>
  <c r="L74" i="26"/>
  <c r="I74" i="26"/>
  <c r="F74" i="26"/>
  <c r="O73" i="26"/>
  <c r="L73" i="26"/>
  <c r="I73" i="26"/>
  <c r="F73" i="26"/>
  <c r="O72" i="26"/>
  <c r="L72" i="26"/>
  <c r="I72" i="26"/>
  <c r="F72" i="26"/>
  <c r="O71" i="26"/>
  <c r="L71" i="26"/>
  <c r="I71" i="26"/>
  <c r="F71" i="26"/>
  <c r="O70" i="26"/>
  <c r="L70" i="26"/>
  <c r="I70" i="26"/>
  <c r="I69" i="26" s="1"/>
  <c r="F70" i="26"/>
  <c r="N69" i="26"/>
  <c r="M69" i="26"/>
  <c r="M67" i="26" s="1"/>
  <c r="K69" i="26"/>
  <c r="J69" i="26"/>
  <c r="J67" i="26" s="1"/>
  <c r="H69" i="26"/>
  <c r="H67" i="26" s="1"/>
  <c r="G69" i="26"/>
  <c r="G67" i="26" s="1"/>
  <c r="E69" i="26"/>
  <c r="E67" i="26" s="1"/>
  <c r="D69" i="26"/>
  <c r="D67" i="26" s="1"/>
  <c r="O68" i="26"/>
  <c r="L68" i="26"/>
  <c r="I68" i="26"/>
  <c r="F68" i="26"/>
  <c r="N67" i="26"/>
  <c r="K67" i="26"/>
  <c r="O66" i="26"/>
  <c r="L66" i="26"/>
  <c r="I66" i="26"/>
  <c r="F66" i="26"/>
  <c r="O65" i="26"/>
  <c r="L65" i="26"/>
  <c r="I65" i="26"/>
  <c r="F65" i="26"/>
  <c r="O64" i="26"/>
  <c r="L64" i="26"/>
  <c r="I64" i="26"/>
  <c r="F64" i="26"/>
  <c r="O63" i="26"/>
  <c r="L63" i="26"/>
  <c r="I63" i="26"/>
  <c r="F63" i="26"/>
  <c r="O62" i="26"/>
  <c r="L62" i="26"/>
  <c r="I62" i="26"/>
  <c r="F62" i="26"/>
  <c r="O61" i="26"/>
  <c r="L61" i="26"/>
  <c r="I61" i="26"/>
  <c r="F61" i="26"/>
  <c r="O60" i="26"/>
  <c r="L60" i="26"/>
  <c r="I60" i="26"/>
  <c r="F60" i="26"/>
  <c r="O59" i="26"/>
  <c r="O58" i="26" s="1"/>
  <c r="L59" i="26"/>
  <c r="L58" i="26" s="1"/>
  <c r="I59" i="26"/>
  <c r="F59" i="26"/>
  <c r="N58" i="26"/>
  <c r="M58" i="26"/>
  <c r="K58" i="26"/>
  <c r="J58" i="26"/>
  <c r="H58" i="26"/>
  <c r="G58" i="26"/>
  <c r="E58" i="26"/>
  <c r="D58" i="26"/>
  <c r="O57" i="26"/>
  <c r="L57" i="26"/>
  <c r="I57" i="26"/>
  <c r="F57" i="26"/>
  <c r="O56" i="26"/>
  <c r="L56" i="26"/>
  <c r="L55" i="26" s="1"/>
  <c r="I56" i="26"/>
  <c r="I55" i="26" s="1"/>
  <c r="F56" i="26"/>
  <c r="O55" i="26"/>
  <c r="N55" i="26"/>
  <c r="M55" i="26"/>
  <c r="K55" i="26"/>
  <c r="J55" i="26"/>
  <c r="H55" i="26"/>
  <c r="H54" i="26" s="1"/>
  <c r="G55" i="26"/>
  <c r="F55" i="26"/>
  <c r="E55" i="26"/>
  <c r="D55" i="26"/>
  <c r="O47" i="26"/>
  <c r="C47" i="26" s="1"/>
  <c r="O46" i="26"/>
  <c r="N45" i="26"/>
  <c r="M45" i="26"/>
  <c r="L44" i="26"/>
  <c r="L43" i="26" s="1"/>
  <c r="I44" i="26"/>
  <c r="I43" i="26" s="1"/>
  <c r="F44" i="26"/>
  <c r="K43" i="26"/>
  <c r="J43" i="26"/>
  <c r="H43" i="26"/>
  <c r="G43" i="26"/>
  <c r="E43" i="26"/>
  <c r="D43" i="26"/>
  <c r="F42" i="26"/>
  <c r="E41" i="26"/>
  <c r="D41" i="26"/>
  <c r="L40" i="26"/>
  <c r="C40" i="26" s="1"/>
  <c r="L39" i="26"/>
  <c r="C39" i="26" s="1"/>
  <c r="L38" i="26"/>
  <c r="C38" i="26" s="1"/>
  <c r="L37" i="26"/>
  <c r="K36" i="26"/>
  <c r="J36" i="26"/>
  <c r="L35" i="26"/>
  <c r="C35" i="26" s="1"/>
  <c r="L34" i="26"/>
  <c r="K33" i="26"/>
  <c r="J33" i="26"/>
  <c r="L32" i="26"/>
  <c r="C32" i="26" s="1"/>
  <c r="L31" i="26"/>
  <c r="C31" i="26" s="1"/>
  <c r="K31" i="26"/>
  <c r="J31" i="26"/>
  <c r="L30" i="26"/>
  <c r="C30" i="26" s="1"/>
  <c r="L29" i="26"/>
  <c r="C29" i="26" s="1"/>
  <c r="L28" i="26"/>
  <c r="K27" i="26"/>
  <c r="J27" i="26"/>
  <c r="F25" i="26"/>
  <c r="C25" i="26" s="1"/>
  <c r="I24" i="26"/>
  <c r="F24" i="26"/>
  <c r="O23" i="26"/>
  <c r="L23" i="26"/>
  <c r="I23" i="26"/>
  <c r="F23" i="26"/>
  <c r="O22" i="26"/>
  <c r="O21" i="26" s="1"/>
  <c r="L22" i="26"/>
  <c r="I22" i="26"/>
  <c r="I21" i="26" s="1"/>
  <c r="F22" i="26"/>
  <c r="F21" i="26" s="1"/>
  <c r="N21" i="26"/>
  <c r="M21" i="26"/>
  <c r="M275" i="26" s="1"/>
  <c r="M274" i="26" s="1"/>
  <c r="K21" i="26"/>
  <c r="J21" i="26"/>
  <c r="J275" i="26" s="1"/>
  <c r="H21" i="26"/>
  <c r="G21" i="26"/>
  <c r="G275" i="26" s="1"/>
  <c r="G274" i="26" s="1"/>
  <c r="E21" i="26"/>
  <c r="D21" i="26"/>
  <c r="N20" i="26"/>
  <c r="L75" i="27" l="1"/>
  <c r="G272" i="27"/>
  <c r="O245" i="26"/>
  <c r="E275" i="26"/>
  <c r="E274" i="26" s="1"/>
  <c r="O85" i="26"/>
  <c r="I153" i="26"/>
  <c r="I152" i="26" s="1"/>
  <c r="C236" i="26"/>
  <c r="J76" i="26"/>
  <c r="E20" i="26"/>
  <c r="D54" i="26"/>
  <c r="D174" i="26"/>
  <c r="K26" i="26"/>
  <c r="J26" i="26"/>
  <c r="H76" i="26"/>
  <c r="N76" i="26"/>
  <c r="M160" i="26"/>
  <c r="D51" i="27"/>
  <c r="H50" i="27"/>
  <c r="K51" i="27"/>
  <c r="K50" i="27" s="1"/>
  <c r="J272" i="27"/>
  <c r="L272" i="27"/>
  <c r="L52" i="27"/>
  <c r="L181" i="27"/>
  <c r="J273" i="27"/>
  <c r="N273" i="27"/>
  <c r="N50" i="27"/>
  <c r="K273" i="27"/>
  <c r="M272" i="27"/>
  <c r="C275" i="27"/>
  <c r="C274" i="27"/>
  <c r="E52" i="27"/>
  <c r="E51" i="27" s="1"/>
  <c r="E273" i="27" s="1"/>
  <c r="C83" i="27"/>
  <c r="C212" i="27"/>
  <c r="F211" i="27"/>
  <c r="F265" i="27"/>
  <c r="C266" i="27"/>
  <c r="F75" i="27"/>
  <c r="C75" i="27" s="1"/>
  <c r="C187" i="27"/>
  <c r="F182" i="27"/>
  <c r="C26" i="27"/>
  <c r="L20" i="27"/>
  <c r="C20" i="27" s="1"/>
  <c r="O273" i="27"/>
  <c r="D273" i="27"/>
  <c r="D50" i="27"/>
  <c r="F53" i="27"/>
  <c r="C54" i="27"/>
  <c r="I211" i="27"/>
  <c r="M50" i="27"/>
  <c r="M273" i="27"/>
  <c r="I252" i="27"/>
  <c r="C253" i="27"/>
  <c r="C120" i="27"/>
  <c r="G273" i="27"/>
  <c r="G50" i="27"/>
  <c r="O272" i="27"/>
  <c r="L219" i="26"/>
  <c r="K54" i="26"/>
  <c r="K53" i="26" s="1"/>
  <c r="C71" i="26"/>
  <c r="C105" i="26"/>
  <c r="G120" i="26"/>
  <c r="C169" i="26"/>
  <c r="K252" i="26"/>
  <c r="C256" i="26"/>
  <c r="C280" i="26"/>
  <c r="G212" i="26"/>
  <c r="C101" i="26"/>
  <c r="C177" i="26"/>
  <c r="E182" i="26"/>
  <c r="C213" i="26"/>
  <c r="M212" i="26"/>
  <c r="J212" i="26"/>
  <c r="F76" i="26"/>
  <c r="N275" i="26"/>
  <c r="N274" i="26" s="1"/>
  <c r="C129" i="26"/>
  <c r="C133" i="26"/>
  <c r="C192" i="26"/>
  <c r="C196" i="26"/>
  <c r="C204" i="26"/>
  <c r="C205" i="26"/>
  <c r="C207" i="26"/>
  <c r="N187" i="26"/>
  <c r="N182" i="26" s="1"/>
  <c r="C260" i="26"/>
  <c r="M240" i="26"/>
  <c r="C70" i="26"/>
  <c r="I85" i="26"/>
  <c r="C93" i="26"/>
  <c r="C97" i="26"/>
  <c r="C117" i="26"/>
  <c r="O121" i="26"/>
  <c r="H120" i="26"/>
  <c r="L126" i="26"/>
  <c r="C137" i="26"/>
  <c r="C141" i="26"/>
  <c r="C142" i="26"/>
  <c r="C143" i="26"/>
  <c r="C144" i="26"/>
  <c r="C157" i="26"/>
  <c r="C159" i="26"/>
  <c r="C173" i="26"/>
  <c r="I175" i="26"/>
  <c r="N174" i="26"/>
  <c r="L175" i="26"/>
  <c r="L174" i="26" s="1"/>
  <c r="J174" i="26"/>
  <c r="C180" i="26"/>
  <c r="C184" i="26"/>
  <c r="C200" i="26"/>
  <c r="N212" i="26"/>
  <c r="C234" i="26"/>
  <c r="O233" i="26"/>
  <c r="O232" i="26" s="1"/>
  <c r="M252" i="26"/>
  <c r="L257" i="26"/>
  <c r="C284" i="26"/>
  <c r="O153" i="26"/>
  <c r="O152" i="26" s="1"/>
  <c r="L241" i="26"/>
  <c r="C56" i="26"/>
  <c r="C57" i="26"/>
  <c r="C63" i="26"/>
  <c r="C80" i="26"/>
  <c r="C82" i="26"/>
  <c r="I91" i="26"/>
  <c r="C109" i="26"/>
  <c r="C113" i="26"/>
  <c r="C115" i="26"/>
  <c r="C116" i="26"/>
  <c r="C125" i="26"/>
  <c r="D120" i="26"/>
  <c r="C127" i="26"/>
  <c r="C128" i="26"/>
  <c r="L134" i="26"/>
  <c r="C149" i="26"/>
  <c r="E174" i="26"/>
  <c r="G174" i="26"/>
  <c r="K174" i="26"/>
  <c r="M187" i="26"/>
  <c r="M182" i="26" s="1"/>
  <c r="C209" i="26"/>
  <c r="C220" i="26"/>
  <c r="C224" i="26"/>
  <c r="C244" i="26"/>
  <c r="C281" i="26"/>
  <c r="L21" i="26"/>
  <c r="L114" i="26"/>
  <c r="I20" i="26"/>
  <c r="C44" i="26"/>
  <c r="G54" i="26"/>
  <c r="G53" i="26" s="1"/>
  <c r="M54" i="26"/>
  <c r="I76" i="26"/>
  <c r="I108" i="26"/>
  <c r="K120" i="26"/>
  <c r="I126" i="26"/>
  <c r="E161" i="26"/>
  <c r="E160" i="26" s="1"/>
  <c r="C165" i="26"/>
  <c r="D161" i="26"/>
  <c r="D160" i="26" s="1"/>
  <c r="C167" i="26"/>
  <c r="C168" i="26"/>
  <c r="J187" i="26"/>
  <c r="J182" i="26" s="1"/>
  <c r="C248" i="26"/>
  <c r="F257" i="26"/>
  <c r="C259" i="26"/>
  <c r="O257" i="26"/>
  <c r="O253" i="26" s="1"/>
  <c r="O252" i="26" s="1"/>
  <c r="H252" i="26"/>
  <c r="C271" i="26"/>
  <c r="J83" i="26"/>
  <c r="C74" i="26"/>
  <c r="G83" i="26"/>
  <c r="F275" i="26"/>
  <c r="K275" i="26"/>
  <c r="K274" i="26" s="1"/>
  <c r="E54" i="26"/>
  <c r="E53" i="26" s="1"/>
  <c r="J54" i="26"/>
  <c r="J53" i="26" s="1"/>
  <c r="O54" i="26"/>
  <c r="I58" i="26"/>
  <c r="I54" i="26" s="1"/>
  <c r="C64" i="26"/>
  <c r="C65" i="26"/>
  <c r="C66" i="26"/>
  <c r="C68" i="26"/>
  <c r="O69" i="26"/>
  <c r="O67" i="26" s="1"/>
  <c r="L69" i="26"/>
  <c r="G76" i="26"/>
  <c r="C90" i="26"/>
  <c r="C95" i="26"/>
  <c r="C96" i="26"/>
  <c r="C112" i="26"/>
  <c r="N83" i="26"/>
  <c r="C140" i="26"/>
  <c r="C145" i="26"/>
  <c r="C150" i="26"/>
  <c r="C151" i="26"/>
  <c r="C164" i="26"/>
  <c r="O175" i="26"/>
  <c r="O174" i="26" s="1"/>
  <c r="C179" i="26"/>
  <c r="C198" i="26"/>
  <c r="F208" i="26"/>
  <c r="C208" i="26" s="1"/>
  <c r="C221" i="26"/>
  <c r="L233" i="26"/>
  <c r="L232" i="26" s="1"/>
  <c r="I245" i="26"/>
  <c r="I240" i="26" s="1"/>
  <c r="C261" i="26"/>
  <c r="C264" i="26"/>
  <c r="O134" i="26"/>
  <c r="I199" i="26"/>
  <c r="C72" i="26"/>
  <c r="C81" i="26"/>
  <c r="C102" i="26"/>
  <c r="C104" i="26"/>
  <c r="H83" i="26"/>
  <c r="L108" i="26"/>
  <c r="C136" i="26"/>
  <c r="L183" i="26"/>
  <c r="C193" i="26"/>
  <c r="C195" i="26"/>
  <c r="O188" i="26"/>
  <c r="O187" i="26" s="1"/>
  <c r="O182" i="26" s="1"/>
  <c r="L199" i="26"/>
  <c r="E212" i="26"/>
  <c r="C226" i="26"/>
  <c r="C228" i="26"/>
  <c r="C238" i="26"/>
  <c r="C239" i="26"/>
  <c r="C243" i="26"/>
  <c r="L245" i="26"/>
  <c r="L240" i="26" s="1"/>
  <c r="D252" i="26"/>
  <c r="C268" i="26"/>
  <c r="M20" i="26"/>
  <c r="I67" i="26"/>
  <c r="I160" i="26"/>
  <c r="C59" i="26"/>
  <c r="C73" i="26"/>
  <c r="J274" i="26"/>
  <c r="C22" i="26"/>
  <c r="F43" i="26"/>
  <c r="C43" i="26" s="1"/>
  <c r="N54" i="26"/>
  <c r="N53" i="26" s="1"/>
  <c r="L54" i="26"/>
  <c r="C60" i="26"/>
  <c r="C61" i="26"/>
  <c r="C62" i="26"/>
  <c r="K76" i="26"/>
  <c r="K75" i="26" s="1"/>
  <c r="K52" i="26" s="1"/>
  <c r="C79" i="26"/>
  <c r="D76" i="26"/>
  <c r="M83" i="26"/>
  <c r="I99" i="26"/>
  <c r="I83" i="26" s="1"/>
  <c r="C107" i="26"/>
  <c r="D83" i="26"/>
  <c r="N120" i="26"/>
  <c r="M120" i="26"/>
  <c r="E120" i="26"/>
  <c r="E75" i="26" s="1"/>
  <c r="I134" i="26"/>
  <c r="L138" i="26"/>
  <c r="I174" i="26"/>
  <c r="F178" i="26"/>
  <c r="C178" i="26" s="1"/>
  <c r="G187" i="26"/>
  <c r="G182" i="26" s="1"/>
  <c r="L188" i="26"/>
  <c r="C194" i="26"/>
  <c r="C197" i="26"/>
  <c r="D187" i="26"/>
  <c r="D182" i="26" s="1"/>
  <c r="C229" i="26"/>
  <c r="C246" i="26"/>
  <c r="C247" i="26"/>
  <c r="C254" i="26"/>
  <c r="C262" i="26"/>
  <c r="J20" i="26"/>
  <c r="L275" i="26"/>
  <c r="O275" i="26"/>
  <c r="O274" i="26" s="1"/>
  <c r="C34" i="26"/>
  <c r="L33" i="26"/>
  <c r="C33" i="26" s="1"/>
  <c r="C37" i="26"/>
  <c r="L36" i="26"/>
  <c r="C36" i="26" s="1"/>
  <c r="D53" i="26"/>
  <c r="C28" i="26"/>
  <c r="L27" i="26"/>
  <c r="C23" i="26"/>
  <c r="C24" i="26"/>
  <c r="C46" i="26"/>
  <c r="O45" i="26"/>
  <c r="O20" i="26" s="1"/>
  <c r="H53" i="26"/>
  <c r="M53" i="26"/>
  <c r="C55" i="26"/>
  <c r="L67" i="26"/>
  <c r="D275" i="26"/>
  <c r="D274" i="26" s="1"/>
  <c r="D20" i="26"/>
  <c r="H275" i="26"/>
  <c r="H274" i="26" s="1"/>
  <c r="H20" i="26"/>
  <c r="I275" i="26"/>
  <c r="C21" i="26"/>
  <c r="C42" i="26"/>
  <c r="F41" i="26"/>
  <c r="C41" i="26" s="1"/>
  <c r="C277" i="26"/>
  <c r="L276" i="26"/>
  <c r="F69" i="26"/>
  <c r="C86" i="26"/>
  <c r="C87" i="26"/>
  <c r="C88" i="26"/>
  <c r="F85" i="26"/>
  <c r="C94" i="26"/>
  <c r="O99" i="26"/>
  <c r="L99" i="26"/>
  <c r="C106" i="26"/>
  <c r="O108" i="26"/>
  <c r="F114" i="26"/>
  <c r="C119" i="26"/>
  <c r="J120" i="26"/>
  <c r="F126" i="26"/>
  <c r="C130" i="26"/>
  <c r="C135" i="26"/>
  <c r="C146" i="26"/>
  <c r="L153" i="26"/>
  <c r="L152" i="26" s="1"/>
  <c r="C158" i="26"/>
  <c r="N161" i="26"/>
  <c r="N160" i="26" s="1"/>
  <c r="O162" i="26"/>
  <c r="C162" i="26" s="1"/>
  <c r="F166" i="26"/>
  <c r="C176" i="26"/>
  <c r="F175" i="26"/>
  <c r="C235" i="26"/>
  <c r="F233" i="26"/>
  <c r="G20" i="26"/>
  <c r="K20" i="26"/>
  <c r="F58" i="26"/>
  <c r="C78" i="26"/>
  <c r="L77" i="26"/>
  <c r="L91" i="26"/>
  <c r="C98" i="26"/>
  <c r="C100" i="26"/>
  <c r="F99" i="26"/>
  <c r="C110" i="26"/>
  <c r="C111" i="26"/>
  <c r="C118" i="26"/>
  <c r="C122" i="26"/>
  <c r="C123" i="26"/>
  <c r="C124" i="26"/>
  <c r="F121" i="26"/>
  <c r="O131" i="26"/>
  <c r="O138" i="26"/>
  <c r="O147" i="26"/>
  <c r="J161" i="26"/>
  <c r="J160" i="26" s="1"/>
  <c r="C163" i="26"/>
  <c r="L166" i="26"/>
  <c r="L161" i="26" s="1"/>
  <c r="L160" i="26" s="1"/>
  <c r="C170" i="26"/>
  <c r="O171" i="26"/>
  <c r="C84" i="26"/>
  <c r="L85" i="26"/>
  <c r="C92" i="26"/>
  <c r="F91" i="26"/>
  <c r="O91" i="26"/>
  <c r="C103" i="26"/>
  <c r="N75" i="26"/>
  <c r="O114" i="26"/>
  <c r="I120" i="26"/>
  <c r="O126" i="26"/>
  <c r="C132" i="26"/>
  <c r="F131" i="26"/>
  <c r="C139" i="26"/>
  <c r="C148" i="26"/>
  <c r="F147" i="26"/>
  <c r="C147" i="26" s="1"/>
  <c r="C155" i="26"/>
  <c r="C156" i="26"/>
  <c r="F153" i="26"/>
  <c r="O166" i="26"/>
  <c r="C172" i="26"/>
  <c r="F171" i="26"/>
  <c r="M174" i="26"/>
  <c r="C223" i="26"/>
  <c r="F219" i="26"/>
  <c r="C230" i="26"/>
  <c r="I227" i="26"/>
  <c r="C255" i="26"/>
  <c r="F253" i="26"/>
  <c r="C154" i="26"/>
  <c r="C185" i="26"/>
  <c r="K211" i="26"/>
  <c r="E211" i="26"/>
  <c r="E181" i="26" s="1"/>
  <c r="H212" i="26"/>
  <c r="H211" i="26" s="1"/>
  <c r="C222" i="26"/>
  <c r="I219" i="26"/>
  <c r="C225" i="26"/>
  <c r="C237" i="26"/>
  <c r="C251" i="26"/>
  <c r="F250" i="26"/>
  <c r="C250" i="26" s="1"/>
  <c r="C267" i="26"/>
  <c r="F266" i="26"/>
  <c r="F108" i="26"/>
  <c r="C108" i="26" s="1"/>
  <c r="H182" i="26"/>
  <c r="C186" i="26"/>
  <c r="I183" i="26"/>
  <c r="K187" i="26"/>
  <c r="K182" i="26" s="1"/>
  <c r="C189" i="26"/>
  <c r="C191" i="26"/>
  <c r="F188" i="26"/>
  <c r="C201" i="26"/>
  <c r="C202" i="26"/>
  <c r="C203" i="26"/>
  <c r="F199" i="26"/>
  <c r="L212" i="26"/>
  <c r="C217" i="26"/>
  <c r="D212" i="26"/>
  <c r="D211" i="26" s="1"/>
  <c r="J240" i="26"/>
  <c r="N240" i="26"/>
  <c r="N211" i="26" s="1"/>
  <c r="O241" i="26"/>
  <c r="O240" i="26" s="1"/>
  <c r="F245" i="26"/>
  <c r="C249" i="26"/>
  <c r="L253" i="26"/>
  <c r="L252" i="26" s="1"/>
  <c r="C263" i="26"/>
  <c r="C278" i="26"/>
  <c r="C279" i="26"/>
  <c r="F276" i="26"/>
  <c r="C190" i="26"/>
  <c r="I188" i="26"/>
  <c r="C206" i="26"/>
  <c r="C210" i="26"/>
  <c r="G211" i="26"/>
  <c r="C215" i="26"/>
  <c r="F214" i="26"/>
  <c r="C218" i="26"/>
  <c r="I216" i="26"/>
  <c r="C216" i="26" s="1"/>
  <c r="O219" i="26"/>
  <c r="O212" i="26" s="1"/>
  <c r="C231" i="26"/>
  <c r="F227" i="26"/>
  <c r="C242" i="26"/>
  <c r="I257" i="26"/>
  <c r="I253" i="26" s="1"/>
  <c r="I252" i="26" s="1"/>
  <c r="C258" i="26"/>
  <c r="C269" i="26"/>
  <c r="C270" i="26"/>
  <c r="I276" i="26"/>
  <c r="C282" i="26"/>
  <c r="C283" i="26"/>
  <c r="M211" i="26" l="1"/>
  <c r="L51" i="27"/>
  <c r="L50" i="27" s="1"/>
  <c r="L273" i="27"/>
  <c r="E50" i="27"/>
  <c r="C211" i="27"/>
  <c r="I181" i="27"/>
  <c r="I51" i="27" s="1"/>
  <c r="I273" i="27" s="1"/>
  <c r="C53" i="27"/>
  <c r="F52" i="27"/>
  <c r="C252" i="27"/>
  <c r="I272" i="27"/>
  <c r="C182" i="27"/>
  <c r="F181" i="27"/>
  <c r="C265" i="27"/>
  <c r="F272" i="27"/>
  <c r="C272" i="27" s="1"/>
  <c r="J211" i="26"/>
  <c r="J181" i="26" s="1"/>
  <c r="C114" i="26"/>
  <c r="C134" i="26"/>
  <c r="M181" i="26"/>
  <c r="N52" i="26"/>
  <c r="J75" i="26"/>
  <c r="J52" i="26" s="1"/>
  <c r="I53" i="26"/>
  <c r="C199" i="26"/>
  <c r="L83" i="26"/>
  <c r="C58" i="26"/>
  <c r="D181" i="26"/>
  <c r="G181" i="26"/>
  <c r="L120" i="26"/>
  <c r="M75" i="26"/>
  <c r="M272" i="26" s="1"/>
  <c r="G75" i="26"/>
  <c r="O53" i="26"/>
  <c r="C275" i="26"/>
  <c r="I187" i="26"/>
  <c r="I182" i="26" s="1"/>
  <c r="C245" i="26"/>
  <c r="O83" i="26"/>
  <c r="H75" i="26"/>
  <c r="H272" i="26" s="1"/>
  <c r="F240" i="26"/>
  <c r="C240" i="26" s="1"/>
  <c r="G272" i="26"/>
  <c r="K272" i="26"/>
  <c r="C99" i="26"/>
  <c r="F20" i="26"/>
  <c r="L53" i="26"/>
  <c r="E272" i="26"/>
  <c r="L187" i="26"/>
  <c r="L182" i="26" s="1"/>
  <c r="I212" i="26"/>
  <c r="I211" i="26" s="1"/>
  <c r="I272" i="26" s="1"/>
  <c r="C227" i="26"/>
  <c r="C138" i="26"/>
  <c r="I75" i="26"/>
  <c r="G52" i="26"/>
  <c r="E52" i="26"/>
  <c r="E51" i="26" s="1"/>
  <c r="C241" i="26"/>
  <c r="O211" i="26"/>
  <c r="O181" i="26" s="1"/>
  <c r="L211" i="26"/>
  <c r="K181" i="26"/>
  <c r="K51" i="26" s="1"/>
  <c r="K50" i="26" s="1"/>
  <c r="O120" i="26"/>
  <c r="O75" i="26" s="1"/>
  <c r="C166" i="26"/>
  <c r="D75" i="26"/>
  <c r="D272" i="26" s="1"/>
  <c r="N181" i="26"/>
  <c r="N51" i="26" s="1"/>
  <c r="N272" i="26"/>
  <c r="J272" i="26"/>
  <c r="C276" i="26"/>
  <c r="C183" i="26"/>
  <c r="F274" i="26"/>
  <c r="F83" i="26"/>
  <c r="F120" i="26"/>
  <c r="C121" i="26"/>
  <c r="O161" i="26"/>
  <c r="O160" i="26" s="1"/>
  <c r="C85" i="26"/>
  <c r="L274" i="26"/>
  <c r="F212" i="26"/>
  <c r="C214" i="26"/>
  <c r="F187" i="26"/>
  <c r="C188" i="26"/>
  <c r="F152" i="26"/>
  <c r="C152" i="26" s="1"/>
  <c r="C153" i="26"/>
  <c r="C126" i="26"/>
  <c r="C257" i="26"/>
  <c r="H181" i="26"/>
  <c r="C131" i="26"/>
  <c r="C91" i="26"/>
  <c r="F232" i="26"/>
  <c r="C232" i="26" s="1"/>
  <c r="C233" i="26"/>
  <c r="C175" i="26"/>
  <c r="F174" i="26"/>
  <c r="C174" i="26" s="1"/>
  <c r="F67" i="26"/>
  <c r="C67" i="26" s="1"/>
  <c r="C69" i="26"/>
  <c r="I52" i="26"/>
  <c r="C45" i="26"/>
  <c r="F54" i="26"/>
  <c r="L76" i="26"/>
  <c r="C77" i="26"/>
  <c r="C266" i="26"/>
  <c r="F265" i="26"/>
  <c r="F252" i="26"/>
  <c r="C252" i="26" s="1"/>
  <c r="C253" i="26"/>
  <c r="C219" i="26"/>
  <c r="C171" i="26"/>
  <c r="F161" i="26"/>
  <c r="I274" i="26"/>
  <c r="C27" i="26"/>
  <c r="L26" i="26"/>
  <c r="J51" i="26" l="1"/>
  <c r="I50" i="27"/>
  <c r="C181" i="27"/>
  <c r="C52" i="27"/>
  <c r="F51" i="27"/>
  <c r="H52" i="26"/>
  <c r="H51" i="26" s="1"/>
  <c r="L181" i="26"/>
  <c r="G51" i="26"/>
  <c r="G273" i="26" s="1"/>
  <c r="I181" i="26"/>
  <c r="I51" i="26" s="1"/>
  <c r="M52" i="26"/>
  <c r="M51" i="26" s="1"/>
  <c r="C120" i="26"/>
  <c r="O52" i="26"/>
  <c r="O51" i="26" s="1"/>
  <c r="O50" i="26" s="1"/>
  <c r="E273" i="26"/>
  <c r="E50" i="26"/>
  <c r="K273" i="26"/>
  <c r="D52" i="26"/>
  <c r="D51" i="26" s="1"/>
  <c r="D50" i="26" s="1"/>
  <c r="C274" i="26"/>
  <c r="J50" i="26"/>
  <c r="J273" i="26"/>
  <c r="N50" i="26"/>
  <c r="N273" i="26"/>
  <c r="F211" i="26"/>
  <c r="C211" i="26" s="1"/>
  <c r="C212" i="26"/>
  <c r="C83" i="26"/>
  <c r="F75" i="26"/>
  <c r="F160" i="26"/>
  <c r="C160" i="26" s="1"/>
  <c r="C161" i="26"/>
  <c r="L75" i="26"/>
  <c r="C76" i="26"/>
  <c r="O272" i="26"/>
  <c r="C26" i="26"/>
  <c r="L20" i="26"/>
  <c r="C20" i="26" s="1"/>
  <c r="C265" i="26"/>
  <c r="C54" i="26"/>
  <c r="F53" i="26"/>
  <c r="C187" i="26"/>
  <c r="F182" i="26"/>
  <c r="O273" i="26" l="1"/>
  <c r="H50" i="26"/>
  <c r="H273" i="26"/>
  <c r="D273" i="26"/>
  <c r="G50" i="26"/>
  <c r="F273" i="27"/>
  <c r="C273" i="27" s="1"/>
  <c r="C51" i="27"/>
  <c r="F50" i="27"/>
  <c r="C50" i="27" s="1"/>
  <c r="M50" i="26"/>
  <c r="M273" i="26"/>
  <c r="F272" i="26"/>
  <c r="C75" i="26"/>
  <c r="L272" i="26"/>
  <c r="L52" i="26"/>
  <c r="L51" i="26" s="1"/>
  <c r="C53" i="26"/>
  <c r="F52" i="26"/>
  <c r="I273" i="26"/>
  <c r="I50" i="26"/>
  <c r="C182" i="26"/>
  <c r="F181" i="26"/>
  <c r="C181" i="26" s="1"/>
  <c r="C272" i="26" l="1"/>
  <c r="L50" i="26"/>
  <c r="L273" i="26"/>
  <c r="F51" i="26"/>
  <c r="C52" i="26"/>
  <c r="F273" i="26" l="1"/>
  <c r="C273" i="26" s="1"/>
  <c r="F50" i="26"/>
  <c r="C50" i="26" s="1"/>
  <c r="C51" i="26"/>
  <c r="E92" i="24" l="1"/>
  <c r="E91" i="24" s="1"/>
  <c r="E24" i="24"/>
  <c r="E12" i="25"/>
  <c r="D12" i="25"/>
  <c r="F44" i="25"/>
  <c r="F105" i="25"/>
  <c r="F104" i="25"/>
  <c r="F103" i="25"/>
  <c r="F102" i="25"/>
  <c r="F101" i="25"/>
  <c r="F100" i="25"/>
  <c r="F99" i="25"/>
  <c r="F98" i="25"/>
  <c r="F97" i="25"/>
  <c r="F96" i="25"/>
  <c r="F95" i="25"/>
  <c r="F92" i="25" s="1"/>
  <c r="F94" i="25"/>
  <c r="F93" i="25"/>
  <c r="E92" i="25"/>
  <c r="D92" i="25"/>
  <c r="F87" i="25"/>
  <c r="F86" i="25"/>
  <c r="F85" i="25"/>
  <c r="F84" i="25"/>
  <c r="F83" i="25"/>
  <c r="F82" i="25"/>
  <c r="F81" i="25"/>
  <c r="F80" i="25"/>
  <c r="F79" i="25"/>
  <c r="F78" i="25"/>
  <c r="F77" i="25"/>
  <c r="F76" i="25"/>
  <c r="F75" i="25"/>
  <c r="F74" i="25"/>
  <c r="F73" i="25"/>
  <c r="F72" i="25"/>
  <c r="F71" i="25"/>
  <c r="F70" i="25"/>
  <c r="F69" i="25"/>
  <c r="F68" i="25"/>
  <c r="F67" i="25"/>
  <c r="F66" i="25"/>
  <c r="F65" i="25"/>
  <c r="F64" i="25"/>
  <c r="F63" i="25"/>
  <c r="F62" i="25"/>
  <c r="F61" i="25"/>
  <c r="F60" i="25"/>
  <c r="F59" i="25"/>
  <c r="F58" i="25"/>
  <c r="F57" i="25"/>
  <c r="F56" i="25"/>
  <c r="F55" i="25"/>
  <c r="F54" i="25"/>
  <c r="F53" i="25"/>
  <c r="F52" i="25"/>
  <c r="F51" i="25"/>
  <c r="F49" i="25" s="1"/>
  <c r="F50" i="25"/>
  <c r="E49" i="25"/>
  <c r="D49" i="25"/>
  <c r="F43" i="25"/>
  <c r="F42" i="25"/>
  <c r="F41" i="25"/>
  <c r="F40" i="25"/>
  <c r="F39" i="25"/>
  <c r="F38" i="25"/>
  <c r="F37" i="25"/>
  <c r="F36" i="25"/>
  <c r="F35" i="25"/>
  <c r="F34" i="25"/>
  <c r="F33" i="25"/>
  <c r="F32" i="25"/>
  <c r="F31" i="25"/>
  <c r="F30" i="25"/>
  <c r="F29" i="25"/>
  <c r="F28" i="25"/>
  <c r="F27" i="25"/>
  <c r="F26" i="25"/>
  <c r="F25" i="25"/>
  <c r="F24" i="25"/>
  <c r="F23" i="25"/>
  <c r="F22" i="25"/>
  <c r="F21" i="25"/>
  <c r="F20" i="25"/>
  <c r="F19" i="25"/>
  <c r="F18" i="25"/>
  <c r="F17" i="25"/>
  <c r="F16" i="25"/>
  <c r="F15" i="25"/>
  <c r="F14" i="25"/>
  <c r="F13" i="25"/>
  <c r="O284" i="24"/>
  <c r="L284" i="24"/>
  <c r="I284" i="24"/>
  <c r="F284" i="24"/>
  <c r="O283" i="24"/>
  <c r="L283" i="24"/>
  <c r="I283" i="24"/>
  <c r="F283" i="24"/>
  <c r="O282" i="24"/>
  <c r="L282" i="24"/>
  <c r="I282" i="24"/>
  <c r="F282" i="24"/>
  <c r="O281" i="24"/>
  <c r="L281" i="24"/>
  <c r="I281" i="24"/>
  <c r="F281" i="24"/>
  <c r="O280" i="24"/>
  <c r="L280" i="24"/>
  <c r="I280" i="24"/>
  <c r="F280" i="24"/>
  <c r="O279" i="24"/>
  <c r="L279" i="24"/>
  <c r="I279" i="24"/>
  <c r="F279" i="24"/>
  <c r="O278" i="24"/>
  <c r="L278" i="24"/>
  <c r="I278" i="24"/>
  <c r="F278" i="24"/>
  <c r="O277" i="24"/>
  <c r="L277" i="24"/>
  <c r="I277" i="24"/>
  <c r="F277" i="24"/>
  <c r="N276" i="24"/>
  <c r="M276" i="24"/>
  <c r="K276" i="24"/>
  <c r="J276" i="24"/>
  <c r="H276" i="24"/>
  <c r="G276" i="24"/>
  <c r="E276" i="24"/>
  <c r="D276" i="24"/>
  <c r="O271" i="24"/>
  <c r="L271" i="24"/>
  <c r="I271" i="24"/>
  <c r="F271" i="24"/>
  <c r="O270" i="24"/>
  <c r="O269" i="24" s="1"/>
  <c r="L270" i="24"/>
  <c r="I270" i="24"/>
  <c r="I269" i="24" s="1"/>
  <c r="F270" i="24"/>
  <c r="N269" i="24"/>
  <c r="M269" i="24"/>
  <c r="L269" i="24"/>
  <c r="K269" i="24"/>
  <c r="J269" i="24"/>
  <c r="H269" i="24"/>
  <c r="G269" i="24"/>
  <c r="E269" i="24"/>
  <c r="D269" i="24"/>
  <c r="O268" i="24"/>
  <c r="O267" i="24" s="1"/>
  <c r="O266" i="24" s="1"/>
  <c r="O265" i="24" s="1"/>
  <c r="L268" i="24"/>
  <c r="L267" i="24" s="1"/>
  <c r="L266" i="24" s="1"/>
  <c r="L265" i="24" s="1"/>
  <c r="I268" i="24"/>
  <c r="I267" i="24" s="1"/>
  <c r="I266" i="24" s="1"/>
  <c r="I265" i="24" s="1"/>
  <c r="F268" i="24"/>
  <c r="N267" i="24"/>
  <c r="N266" i="24" s="1"/>
  <c r="N265" i="24" s="1"/>
  <c r="M267" i="24"/>
  <c r="M266" i="24" s="1"/>
  <c r="M265" i="24" s="1"/>
  <c r="K267" i="24"/>
  <c r="K266" i="24" s="1"/>
  <c r="K265" i="24" s="1"/>
  <c r="J267" i="24"/>
  <c r="J266" i="24" s="1"/>
  <c r="J265" i="24" s="1"/>
  <c r="H267" i="24"/>
  <c r="H266" i="24" s="1"/>
  <c r="H265" i="24" s="1"/>
  <c r="G267" i="24"/>
  <c r="G266" i="24" s="1"/>
  <c r="G265" i="24" s="1"/>
  <c r="E267" i="24"/>
  <c r="E266" i="24" s="1"/>
  <c r="E265" i="24" s="1"/>
  <c r="D267" i="24"/>
  <c r="D266" i="24" s="1"/>
  <c r="D265" i="24" s="1"/>
  <c r="O264" i="24"/>
  <c r="L264" i="24"/>
  <c r="L263" i="24" s="1"/>
  <c r="I264" i="24"/>
  <c r="I263" i="24" s="1"/>
  <c r="F264" i="24"/>
  <c r="F263" i="24" s="1"/>
  <c r="O263" i="24"/>
  <c r="N263" i="24"/>
  <c r="M263" i="24"/>
  <c r="K263" i="24"/>
  <c r="J263" i="24"/>
  <c r="H263" i="24"/>
  <c r="G263" i="24"/>
  <c r="E263" i="24"/>
  <c r="D263" i="24"/>
  <c r="O262" i="24"/>
  <c r="L262" i="24"/>
  <c r="I262" i="24"/>
  <c r="F262" i="24"/>
  <c r="O261" i="24"/>
  <c r="L261" i="24"/>
  <c r="I261" i="24"/>
  <c r="F261" i="24"/>
  <c r="O260" i="24"/>
  <c r="L260" i="24"/>
  <c r="I260" i="24"/>
  <c r="F260" i="24"/>
  <c r="O259" i="24"/>
  <c r="L259" i="24"/>
  <c r="I259" i="24"/>
  <c r="F259" i="24"/>
  <c r="O258" i="24"/>
  <c r="O257" i="24" s="1"/>
  <c r="L258" i="24"/>
  <c r="L257" i="24" s="1"/>
  <c r="I258" i="24"/>
  <c r="F258" i="24"/>
  <c r="F257" i="24" s="1"/>
  <c r="N257" i="24"/>
  <c r="M257" i="24"/>
  <c r="M253" i="24" s="1"/>
  <c r="M252" i="24" s="1"/>
  <c r="K257" i="24"/>
  <c r="K253" i="24" s="1"/>
  <c r="K252" i="24" s="1"/>
  <c r="J257" i="24"/>
  <c r="J253" i="24" s="1"/>
  <c r="J252" i="24" s="1"/>
  <c r="H257" i="24"/>
  <c r="H253" i="24" s="1"/>
  <c r="G257" i="24"/>
  <c r="G253" i="24" s="1"/>
  <c r="G252" i="24" s="1"/>
  <c r="E257" i="24"/>
  <c r="D257" i="24"/>
  <c r="O256" i="24"/>
  <c r="L256" i="24"/>
  <c r="I256" i="24"/>
  <c r="F256" i="24"/>
  <c r="O255" i="24"/>
  <c r="L255" i="24"/>
  <c r="I255" i="24"/>
  <c r="F255" i="24"/>
  <c r="O254" i="24"/>
  <c r="L254" i="24"/>
  <c r="I254" i="24"/>
  <c r="F254" i="24"/>
  <c r="N253" i="24"/>
  <c r="E253" i="24"/>
  <c r="E252" i="24" s="1"/>
  <c r="D253" i="24"/>
  <c r="O251" i="24"/>
  <c r="L251" i="24"/>
  <c r="I251" i="24"/>
  <c r="I250" i="24" s="1"/>
  <c r="F251" i="24"/>
  <c r="O250" i="24"/>
  <c r="N250" i="24"/>
  <c r="M250" i="24"/>
  <c r="K250" i="24"/>
  <c r="J250" i="24"/>
  <c r="H250" i="24"/>
  <c r="G250" i="24"/>
  <c r="F250" i="24"/>
  <c r="E250" i="24"/>
  <c r="D250" i="24"/>
  <c r="O249" i="24"/>
  <c r="L249" i="24"/>
  <c r="I249" i="24"/>
  <c r="F249" i="24"/>
  <c r="O248" i="24"/>
  <c r="L248" i="24"/>
  <c r="I248" i="24"/>
  <c r="F248" i="24"/>
  <c r="O247" i="24"/>
  <c r="L247" i="24"/>
  <c r="I247" i="24"/>
  <c r="F247" i="24"/>
  <c r="O246" i="24"/>
  <c r="O245" i="24" s="1"/>
  <c r="L246" i="24"/>
  <c r="L245" i="24" s="1"/>
  <c r="I246" i="24"/>
  <c r="F246" i="24"/>
  <c r="N245" i="24"/>
  <c r="M245" i="24"/>
  <c r="K245" i="24"/>
  <c r="J245" i="24"/>
  <c r="H245" i="24"/>
  <c r="G245" i="24"/>
  <c r="E245" i="24"/>
  <c r="D245" i="24"/>
  <c r="O244" i="24"/>
  <c r="L244" i="24"/>
  <c r="I244" i="24"/>
  <c r="F244" i="24"/>
  <c r="O243" i="24"/>
  <c r="L243" i="24"/>
  <c r="I243" i="24"/>
  <c r="F243" i="24"/>
  <c r="O242" i="24"/>
  <c r="L242" i="24"/>
  <c r="L241" i="24" s="1"/>
  <c r="I242" i="24"/>
  <c r="I241" i="24" s="1"/>
  <c r="F242" i="24"/>
  <c r="N241" i="24"/>
  <c r="N240" i="24" s="1"/>
  <c r="M241" i="24"/>
  <c r="M240" i="24" s="1"/>
  <c r="K241" i="24"/>
  <c r="J241" i="24"/>
  <c r="H241" i="24"/>
  <c r="G241" i="24"/>
  <c r="E241" i="24"/>
  <c r="E240" i="24" s="1"/>
  <c r="D241" i="24"/>
  <c r="D240" i="24" s="1"/>
  <c r="G240" i="24"/>
  <c r="O239" i="24"/>
  <c r="L239" i="24"/>
  <c r="I239" i="24"/>
  <c r="F239" i="24"/>
  <c r="O238" i="24"/>
  <c r="L238" i="24"/>
  <c r="I238" i="24"/>
  <c r="F238" i="24"/>
  <c r="O237" i="24"/>
  <c r="L237" i="24"/>
  <c r="I237" i="24"/>
  <c r="F237" i="24"/>
  <c r="O236" i="24"/>
  <c r="L236" i="24"/>
  <c r="I236" i="24"/>
  <c r="F236" i="24"/>
  <c r="O235" i="24"/>
  <c r="L235" i="24"/>
  <c r="I235" i="24"/>
  <c r="F235" i="24"/>
  <c r="O234" i="24"/>
  <c r="O233" i="24" s="1"/>
  <c r="O232" i="24" s="1"/>
  <c r="L234" i="24"/>
  <c r="I234" i="24"/>
  <c r="F234" i="24"/>
  <c r="N233" i="24"/>
  <c r="N232" i="24" s="1"/>
  <c r="M233" i="24"/>
  <c r="M232" i="24" s="1"/>
  <c r="K233" i="24"/>
  <c r="K232" i="24" s="1"/>
  <c r="J233" i="24"/>
  <c r="J232" i="24" s="1"/>
  <c r="H233" i="24"/>
  <c r="H232" i="24" s="1"/>
  <c r="G233" i="24"/>
  <c r="G232" i="24" s="1"/>
  <c r="E233" i="24"/>
  <c r="E232" i="24" s="1"/>
  <c r="D233" i="24"/>
  <c r="D232" i="24" s="1"/>
  <c r="O231" i="24"/>
  <c r="L231" i="24"/>
  <c r="I231" i="24"/>
  <c r="F231" i="24"/>
  <c r="O230" i="24"/>
  <c r="L230" i="24"/>
  <c r="I230" i="24"/>
  <c r="F230" i="24"/>
  <c r="O229" i="24"/>
  <c r="L229" i="24"/>
  <c r="I229" i="24"/>
  <c r="F229" i="24"/>
  <c r="O228" i="24"/>
  <c r="L228" i="24"/>
  <c r="L227" i="24" s="1"/>
  <c r="I228" i="24"/>
  <c r="I227" i="24" s="1"/>
  <c r="F228" i="24"/>
  <c r="F227" i="24" s="1"/>
  <c r="O227" i="24"/>
  <c r="N227" i="24"/>
  <c r="M227" i="24"/>
  <c r="K227" i="24"/>
  <c r="J227" i="24"/>
  <c r="H227" i="24"/>
  <c r="G227" i="24"/>
  <c r="E227" i="24"/>
  <c r="D227" i="24"/>
  <c r="O226" i="24"/>
  <c r="L226" i="24"/>
  <c r="I226" i="24"/>
  <c r="F226" i="24"/>
  <c r="O225" i="24"/>
  <c r="L225" i="24"/>
  <c r="I225" i="24"/>
  <c r="F225" i="24"/>
  <c r="O224" i="24"/>
  <c r="L224" i="24"/>
  <c r="I224" i="24"/>
  <c r="F224" i="24"/>
  <c r="O223" i="24"/>
  <c r="L223" i="24"/>
  <c r="I223" i="24"/>
  <c r="F223" i="24"/>
  <c r="O222" i="24"/>
  <c r="L222" i="24"/>
  <c r="I222" i="24"/>
  <c r="F222" i="24"/>
  <c r="O221" i="24"/>
  <c r="L221" i="24"/>
  <c r="I221" i="24"/>
  <c r="F221" i="24"/>
  <c r="O220" i="24"/>
  <c r="L220" i="24"/>
  <c r="L219" i="24" s="1"/>
  <c r="I220" i="24"/>
  <c r="I219" i="24" s="1"/>
  <c r="F220" i="24"/>
  <c r="F219" i="24" s="1"/>
  <c r="O219" i="24"/>
  <c r="N219" i="24"/>
  <c r="M219" i="24"/>
  <c r="K219" i="24"/>
  <c r="J219" i="24"/>
  <c r="H219" i="24"/>
  <c r="G219" i="24"/>
  <c r="E219" i="24"/>
  <c r="D219" i="24"/>
  <c r="O218" i="24"/>
  <c r="L218" i="24"/>
  <c r="I218" i="24"/>
  <c r="F218" i="24"/>
  <c r="O217" i="24"/>
  <c r="O216" i="24" s="1"/>
  <c r="L217" i="24"/>
  <c r="L216" i="24" s="1"/>
  <c r="I217" i="24"/>
  <c r="I216" i="24" s="1"/>
  <c r="F217" i="24"/>
  <c r="F216" i="24" s="1"/>
  <c r="N216" i="24"/>
  <c r="M216" i="24"/>
  <c r="K216" i="24"/>
  <c r="J216" i="24"/>
  <c r="H216" i="24"/>
  <c r="G216" i="24"/>
  <c r="E216" i="24"/>
  <c r="D216" i="24"/>
  <c r="O215" i="24"/>
  <c r="O214" i="24" s="1"/>
  <c r="L215" i="24"/>
  <c r="I215" i="24"/>
  <c r="I214" i="24" s="1"/>
  <c r="F215" i="24"/>
  <c r="N214" i="24"/>
  <c r="M214" i="24"/>
  <c r="K214" i="24"/>
  <c r="J214" i="24"/>
  <c r="H214" i="24"/>
  <c r="G214" i="24"/>
  <c r="F214" i="24"/>
  <c r="E214" i="24"/>
  <c r="D214" i="24"/>
  <c r="O213" i="24"/>
  <c r="L213" i="24"/>
  <c r="I213" i="24"/>
  <c r="F213" i="24"/>
  <c r="G212" i="24"/>
  <c r="O210" i="24"/>
  <c r="L210" i="24"/>
  <c r="I210" i="24"/>
  <c r="F210" i="24"/>
  <c r="O209" i="24"/>
  <c r="O208" i="24" s="1"/>
  <c r="L209" i="24"/>
  <c r="L208" i="24" s="1"/>
  <c r="I209" i="24"/>
  <c r="I208" i="24" s="1"/>
  <c r="F209" i="24"/>
  <c r="F208" i="24" s="1"/>
  <c r="N208" i="24"/>
  <c r="M208" i="24"/>
  <c r="K208" i="24"/>
  <c r="J208" i="24"/>
  <c r="H208" i="24"/>
  <c r="G208" i="24"/>
  <c r="E208" i="24"/>
  <c r="D208" i="24"/>
  <c r="O207" i="24"/>
  <c r="L207" i="24"/>
  <c r="I207" i="24"/>
  <c r="F207" i="24"/>
  <c r="O206" i="24"/>
  <c r="L206" i="24"/>
  <c r="I206" i="24"/>
  <c r="F206" i="24"/>
  <c r="O205" i="24"/>
  <c r="L205" i="24"/>
  <c r="I205" i="24"/>
  <c r="F205" i="24"/>
  <c r="O204" i="24"/>
  <c r="L204" i="24"/>
  <c r="I204" i="24"/>
  <c r="F204" i="24"/>
  <c r="O203" i="24"/>
  <c r="L203" i="24"/>
  <c r="I203" i="24"/>
  <c r="F203" i="24"/>
  <c r="O202" i="24"/>
  <c r="L202" i="24"/>
  <c r="I202" i="24"/>
  <c r="F202" i="24"/>
  <c r="O201" i="24"/>
  <c r="L201" i="24"/>
  <c r="I201" i="24"/>
  <c r="F201" i="24"/>
  <c r="O200" i="24"/>
  <c r="L200" i="24"/>
  <c r="I200" i="24"/>
  <c r="F200" i="24"/>
  <c r="F199" i="24" s="1"/>
  <c r="O199" i="24"/>
  <c r="N199" i="24"/>
  <c r="M199" i="24"/>
  <c r="K199" i="24"/>
  <c r="J199" i="24"/>
  <c r="H199" i="24"/>
  <c r="G199" i="24"/>
  <c r="E199" i="24"/>
  <c r="D199" i="24"/>
  <c r="O198" i="24"/>
  <c r="L198" i="24"/>
  <c r="I198" i="24"/>
  <c r="F198" i="24"/>
  <c r="O197" i="24"/>
  <c r="L197" i="24"/>
  <c r="I197" i="24"/>
  <c r="F197" i="24"/>
  <c r="O196" i="24"/>
  <c r="L196" i="24"/>
  <c r="I196" i="24"/>
  <c r="F196" i="24"/>
  <c r="O195" i="24"/>
  <c r="L195" i="24"/>
  <c r="I195" i="24"/>
  <c r="F195" i="24"/>
  <c r="O194" i="24"/>
  <c r="L194" i="24"/>
  <c r="I194" i="24"/>
  <c r="F194" i="24"/>
  <c r="O193" i="24"/>
  <c r="L193" i="24"/>
  <c r="I193" i="24"/>
  <c r="F193" i="24"/>
  <c r="O192" i="24"/>
  <c r="L192" i="24"/>
  <c r="I192" i="24"/>
  <c r="F192" i="24"/>
  <c r="O191" i="24"/>
  <c r="L191" i="24"/>
  <c r="I191" i="24"/>
  <c r="F191" i="24"/>
  <c r="O190" i="24"/>
  <c r="L190" i="24"/>
  <c r="I190" i="24"/>
  <c r="F190" i="24"/>
  <c r="O189" i="24"/>
  <c r="O188" i="24" s="1"/>
  <c r="L189" i="24"/>
  <c r="I189" i="24"/>
  <c r="C189" i="24" s="1"/>
  <c r="F189" i="24"/>
  <c r="N188" i="24"/>
  <c r="M188" i="24"/>
  <c r="K188" i="24"/>
  <c r="J188" i="24"/>
  <c r="H188" i="24"/>
  <c r="G188" i="24"/>
  <c r="G187" i="24" s="1"/>
  <c r="F188" i="24"/>
  <c r="E188" i="24"/>
  <c r="D188" i="24"/>
  <c r="M187" i="24"/>
  <c r="O186" i="24"/>
  <c r="L186" i="24"/>
  <c r="I186" i="24"/>
  <c r="F186" i="24"/>
  <c r="O185" i="24"/>
  <c r="L185" i="24"/>
  <c r="I185" i="24"/>
  <c r="F185" i="24"/>
  <c r="O184" i="24"/>
  <c r="L184" i="24"/>
  <c r="I184" i="24"/>
  <c r="I183" i="24" s="1"/>
  <c r="F184" i="24"/>
  <c r="N183" i="24"/>
  <c r="M183" i="24"/>
  <c r="K183" i="24"/>
  <c r="J183" i="24"/>
  <c r="H183" i="24"/>
  <c r="G183" i="24"/>
  <c r="E183" i="24"/>
  <c r="D183" i="24"/>
  <c r="O180" i="24"/>
  <c r="L180" i="24"/>
  <c r="L179" i="24" s="1"/>
  <c r="L178" i="24" s="1"/>
  <c r="I180" i="24"/>
  <c r="I179" i="24" s="1"/>
  <c r="I178" i="24" s="1"/>
  <c r="F180" i="24"/>
  <c r="O179" i="24"/>
  <c r="O178" i="24" s="1"/>
  <c r="N179" i="24"/>
  <c r="M179" i="24"/>
  <c r="M178" i="24" s="1"/>
  <c r="K179" i="24"/>
  <c r="K178" i="24" s="1"/>
  <c r="J179" i="24"/>
  <c r="H179" i="24"/>
  <c r="H178" i="24" s="1"/>
  <c r="G179" i="24"/>
  <c r="G178" i="24" s="1"/>
  <c r="E179" i="24"/>
  <c r="E178" i="24" s="1"/>
  <c r="D179" i="24"/>
  <c r="D178" i="24" s="1"/>
  <c r="N178" i="24"/>
  <c r="J178" i="24"/>
  <c r="O177" i="24"/>
  <c r="L177" i="24"/>
  <c r="I177" i="24"/>
  <c r="F177" i="24"/>
  <c r="O176" i="24"/>
  <c r="L176" i="24"/>
  <c r="L175" i="24" s="1"/>
  <c r="I176" i="24"/>
  <c r="F176" i="24"/>
  <c r="N175" i="24"/>
  <c r="M175" i="24"/>
  <c r="K175" i="24"/>
  <c r="K174" i="24" s="1"/>
  <c r="J175" i="24"/>
  <c r="H175" i="24"/>
  <c r="G175" i="24"/>
  <c r="E175" i="24"/>
  <c r="D175" i="24"/>
  <c r="O173" i="24"/>
  <c r="L173" i="24"/>
  <c r="I173" i="24"/>
  <c r="F173" i="24"/>
  <c r="O172" i="24"/>
  <c r="L172" i="24"/>
  <c r="L171" i="24" s="1"/>
  <c r="I172" i="24"/>
  <c r="F172" i="24"/>
  <c r="O171" i="24"/>
  <c r="N171" i="24"/>
  <c r="M171" i="24"/>
  <c r="K171" i="24"/>
  <c r="J171" i="24"/>
  <c r="H171" i="24"/>
  <c r="G171" i="24"/>
  <c r="E171" i="24"/>
  <c r="D171" i="24"/>
  <c r="O170" i="24"/>
  <c r="L170" i="24"/>
  <c r="I170" i="24"/>
  <c r="F170" i="24"/>
  <c r="O169" i="24"/>
  <c r="L169" i="24"/>
  <c r="I169" i="24"/>
  <c r="F169" i="24"/>
  <c r="O168" i="24"/>
  <c r="L168" i="24"/>
  <c r="I168" i="24"/>
  <c r="F168" i="24"/>
  <c r="O167" i="24"/>
  <c r="O166" i="24" s="1"/>
  <c r="L167" i="24"/>
  <c r="L166" i="24" s="1"/>
  <c r="I167" i="24"/>
  <c r="F167" i="24"/>
  <c r="N166" i="24"/>
  <c r="M166" i="24"/>
  <c r="K166" i="24"/>
  <c r="J166" i="24"/>
  <c r="H166" i="24"/>
  <c r="G166" i="24"/>
  <c r="E166" i="24"/>
  <c r="D166" i="24"/>
  <c r="O165" i="24"/>
  <c r="L165" i="24"/>
  <c r="I165" i="24"/>
  <c r="F165" i="24"/>
  <c r="O164" i="24"/>
  <c r="L164" i="24"/>
  <c r="I164" i="24"/>
  <c r="F164" i="24"/>
  <c r="O163" i="24"/>
  <c r="O162" i="24" s="1"/>
  <c r="O161" i="24" s="1"/>
  <c r="L163" i="24"/>
  <c r="I163" i="24"/>
  <c r="F163" i="24"/>
  <c r="F162" i="24" s="1"/>
  <c r="N162" i="24"/>
  <c r="N161" i="24" s="1"/>
  <c r="N160" i="24" s="1"/>
  <c r="M162" i="24"/>
  <c r="K162" i="24"/>
  <c r="J162" i="24"/>
  <c r="J161" i="24" s="1"/>
  <c r="H162" i="24"/>
  <c r="H161" i="24" s="1"/>
  <c r="H160" i="24" s="1"/>
  <c r="G162" i="24"/>
  <c r="E162" i="24"/>
  <c r="D162" i="24"/>
  <c r="D161" i="24" s="1"/>
  <c r="K161" i="24"/>
  <c r="O159" i="24"/>
  <c r="L159" i="24"/>
  <c r="I159" i="24"/>
  <c r="F159" i="24"/>
  <c r="O158" i="24"/>
  <c r="L158" i="24"/>
  <c r="I158" i="24"/>
  <c r="F158" i="24"/>
  <c r="O157" i="24"/>
  <c r="L157" i="24"/>
  <c r="I157" i="24"/>
  <c r="F157" i="24"/>
  <c r="O156" i="24"/>
  <c r="L156" i="24"/>
  <c r="I156" i="24"/>
  <c r="F156" i="24"/>
  <c r="O155" i="24"/>
  <c r="L155" i="24"/>
  <c r="I155" i="24"/>
  <c r="F155" i="24"/>
  <c r="O154" i="24"/>
  <c r="L154" i="24"/>
  <c r="I154" i="24"/>
  <c r="I153" i="24" s="1"/>
  <c r="I152" i="24" s="1"/>
  <c r="F154" i="24"/>
  <c r="F153" i="24" s="1"/>
  <c r="N153" i="24"/>
  <c r="N152" i="24" s="1"/>
  <c r="M153" i="24"/>
  <c r="M152" i="24" s="1"/>
  <c r="K153" i="24"/>
  <c r="K152" i="24" s="1"/>
  <c r="J153" i="24"/>
  <c r="J152" i="24" s="1"/>
  <c r="H153" i="24"/>
  <c r="H152" i="24" s="1"/>
  <c r="G153" i="24"/>
  <c r="G152" i="24" s="1"/>
  <c r="E153" i="24"/>
  <c r="E152" i="24" s="1"/>
  <c r="D153" i="24"/>
  <c r="D152" i="24" s="1"/>
  <c r="O151" i="24"/>
  <c r="L151" i="24"/>
  <c r="I151" i="24"/>
  <c r="F151" i="24"/>
  <c r="O150" i="24"/>
  <c r="L150" i="24"/>
  <c r="I150" i="24"/>
  <c r="F150" i="24"/>
  <c r="O149" i="24"/>
  <c r="L149" i="24"/>
  <c r="I149" i="24"/>
  <c r="F149" i="24"/>
  <c r="O148" i="24"/>
  <c r="O147" i="24" s="1"/>
  <c r="L148" i="24"/>
  <c r="L147" i="24" s="1"/>
  <c r="I148" i="24"/>
  <c r="F148" i="24"/>
  <c r="N147" i="24"/>
  <c r="M147" i="24"/>
  <c r="K147" i="24"/>
  <c r="J147" i="24"/>
  <c r="H147" i="24"/>
  <c r="G147" i="24"/>
  <c r="E147" i="24"/>
  <c r="D147" i="24"/>
  <c r="O146" i="24"/>
  <c r="L146" i="24"/>
  <c r="I146" i="24"/>
  <c r="F146" i="24"/>
  <c r="O145" i="24"/>
  <c r="L145" i="24"/>
  <c r="I145" i="24"/>
  <c r="F145" i="24"/>
  <c r="O144" i="24"/>
  <c r="L144" i="24"/>
  <c r="I144" i="24"/>
  <c r="F144" i="24"/>
  <c r="O143" i="24"/>
  <c r="L143" i="24"/>
  <c r="I143" i="24"/>
  <c r="F143" i="24"/>
  <c r="O142" i="24"/>
  <c r="L142" i="24"/>
  <c r="I142" i="24"/>
  <c r="F142" i="24"/>
  <c r="O141" i="24"/>
  <c r="L141" i="24"/>
  <c r="I141" i="24"/>
  <c r="F141" i="24"/>
  <c r="O140" i="24"/>
  <c r="L140" i="24"/>
  <c r="I140" i="24"/>
  <c r="F140" i="24"/>
  <c r="O139" i="24"/>
  <c r="O138" i="24" s="1"/>
  <c r="L139" i="24"/>
  <c r="L138" i="24" s="1"/>
  <c r="I139" i="24"/>
  <c r="F139" i="24"/>
  <c r="N138" i="24"/>
  <c r="M138" i="24"/>
  <c r="K138" i="24"/>
  <c r="J138" i="24"/>
  <c r="H138" i="24"/>
  <c r="G138" i="24"/>
  <c r="E138" i="24"/>
  <c r="D138" i="24"/>
  <c r="O137" i="24"/>
  <c r="L137" i="24"/>
  <c r="I137" i="24"/>
  <c r="F137" i="24"/>
  <c r="O136" i="24"/>
  <c r="L136" i="24"/>
  <c r="I136" i="24"/>
  <c r="F136" i="24"/>
  <c r="O135" i="24"/>
  <c r="O134" i="24" s="1"/>
  <c r="L135" i="24"/>
  <c r="I135" i="24"/>
  <c r="I134" i="24" s="1"/>
  <c r="F135" i="24"/>
  <c r="N134" i="24"/>
  <c r="M134" i="24"/>
  <c r="L134" i="24"/>
  <c r="K134" i="24"/>
  <c r="J134" i="24"/>
  <c r="H134" i="24"/>
  <c r="G134" i="24"/>
  <c r="E134" i="24"/>
  <c r="D134" i="24"/>
  <c r="O133" i="24"/>
  <c r="L133" i="24"/>
  <c r="I133" i="24"/>
  <c r="F133" i="24"/>
  <c r="O132" i="24"/>
  <c r="L132" i="24"/>
  <c r="L131" i="24" s="1"/>
  <c r="I132" i="24"/>
  <c r="F132" i="24"/>
  <c r="O131" i="24"/>
  <c r="N131" i="24"/>
  <c r="M131" i="24"/>
  <c r="K131" i="24"/>
  <c r="J131" i="24"/>
  <c r="H131" i="24"/>
  <c r="G131" i="24"/>
  <c r="E131" i="24"/>
  <c r="D131" i="24"/>
  <c r="O130" i="24"/>
  <c r="L130" i="24"/>
  <c r="I130" i="24"/>
  <c r="F130" i="24"/>
  <c r="O129" i="24"/>
  <c r="L129" i="24"/>
  <c r="I129" i="24"/>
  <c r="F129" i="24"/>
  <c r="O128" i="24"/>
  <c r="L128" i="24"/>
  <c r="I128" i="24"/>
  <c r="F128" i="24"/>
  <c r="O127" i="24"/>
  <c r="O126" i="24" s="1"/>
  <c r="L127" i="24"/>
  <c r="L126" i="24" s="1"/>
  <c r="I127" i="24"/>
  <c r="I126" i="24" s="1"/>
  <c r="F127" i="24"/>
  <c r="N126" i="24"/>
  <c r="M126" i="24"/>
  <c r="K126" i="24"/>
  <c r="J126" i="24"/>
  <c r="H126" i="24"/>
  <c r="G126" i="24"/>
  <c r="E126" i="24"/>
  <c r="D126" i="24"/>
  <c r="O125" i="24"/>
  <c r="L125" i="24"/>
  <c r="I125" i="24"/>
  <c r="F125" i="24"/>
  <c r="O124" i="24"/>
  <c r="L124" i="24"/>
  <c r="I124" i="24"/>
  <c r="F124" i="24"/>
  <c r="O123" i="24"/>
  <c r="L123" i="24"/>
  <c r="I123" i="24"/>
  <c r="F123" i="24"/>
  <c r="O122" i="24"/>
  <c r="L122" i="24"/>
  <c r="L121" i="24" s="1"/>
  <c r="I122" i="24"/>
  <c r="I121" i="24" s="1"/>
  <c r="F122" i="24"/>
  <c r="N121" i="24"/>
  <c r="M121" i="24"/>
  <c r="K121" i="24"/>
  <c r="J121" i="24"/>
  <c r="H121" i="24"/>
  <c r="G121" i="24"/>
  <c r="E121" i="24"/>
  <c r="D121" i="24"/>
  <c r="N120" i="24"/>
  <c r="O119" i="24"/>
  <c r="L119" i="24"/>
  <c r="I119" i="24"/>
  <c r="F119" i="24"/>
  <c r="O118" i="24"/>
  <c r="L118" i="24"/>
  <c r="I118" i="24"/>
  <c r="F118" i="24"/>
  <c r="O117" i="24"/>
  <c r="L117" i="24"/>
  <c r="I117" i="24"/>
  <c r="F117" i="24"/>
  <c r="O116" i="24"/>
  <c r="L116" i="24"/>
  <c r="I116" i="24"/>
  <c r="F116" i="24"/>
  <c r="O115" i="24"/>
  <c r="O114" i="24" s="1"/>
  <c r="L115" i="24"/>
  <c r="I115" i="24"/>
  <c r="I114" i="24" s="1"/>
  <c r="F115" i="24"/>
  <c r="N114" i="24"/>
  <c r="M114" i="24"/>
  <c r="L114" i="24"/>
  <c r="K114" i="24"/>
  <c r="J114" i="24"/>
  <c r="H114" i="24"/>
  <c r="G114" i="24"/>
  <c r="E114" i="24"/>
  <c r="D114" i="24"/>
  <c r="O113" i="24"/>
  <c r="L113" i="24"/>
  <c r="I113" i="24"/>
  <c r="F113" i="24"/>
  <c r="O112" i="24"/>
  <c r="L112" i="24"/>
  <c r="I112" i="24"/>
  <c r="F112" i="24"/>
  <c r="O111" i="24"/>
  <c r="L111" i="24"/>
  <c r="I111" i="24"/>
  <c r="F111" i="24"/>
  <c r="O110" i="24"/>
  <c r="L110" i="24"/>
  <c r="I110" i="24"/>
  <c r="F110" i="24"/>
  <c r="O109" i="24"/>
  <c r="L109" i="24"/>
  <c r="I109" i="24"/>
  <c r="F109" i="24"/>
  <c r="F108" i="24" s="1"/>
  <c r="N108" i="24"/>
  <c r="M108" i="24"/>
  <c r="K108" i="24"/>
  <c r="J108" i="24"/>
  <c r="H108" i="24"/>
  <c r="G108" i="24"/>
  <c r="E108" i="24"/>
  <c r="D108" i="24"/>
  <c r="O107" i="24"/>
  <c r="L107" i="24"/>
  <c r="I107" i="24"/>
  <c r="F107" i="24"/>
  <c r="O106" i="24"/>
  <c r="L106" i="24"/>
  <c r="I106" i="24"/>
  <c r="F106" i="24"/>
  <c r="O105" i="24"/>
  <c r="L105" i="24"/>
  <c r="I105" i="24"/>
  <c r="F105" i="24"/>
  <c r="O104" i="24"/>
  <c r="L104" i="24"/>
  <c r="I104" i="24"/>
  <c r="F104" i="24"/>
  <c r="O103" i="24"/>
  <c r="L103" i="24"/>
  <c r="I103" i="24"/>
  <c r="F103" i="24"/>
  <c r="O102" i="24"/>
  <c r="L102" i="24"/>
  <c r="I102" i="24"/>
  <c r="F102" i="24"/>
  <c r="O101" i="24"/>
  <c r="L101" i="24"/>
  <c r="I101" i="24"/>
  <c r="F101" i="24"/>
  <c r="O100" i="24"/>
  <c r="O99" i="24" s="1"/>
  <c r="L100" i="24"/>
  <c r="I100" i="24"/>
  <c r="F100" i="24"/>
  <c r="N99" i="24"/>
  <c r="M99" i="24"/>
  <c r="K99" i="24"/>
  <c r="J99" i="24"/>
  <c r="H99" i="24"/>
  <c r="G99" i="24"/>
  <c r="E99" i="24"/>
  <c r="D99" i="24"/>
  <c r="O98" i="24"/>
  <c r="L98" i="24"/>
  <c r="I98" i="24"/>
  <c r="F98" i="24"/>
  <c r="O97" i="24"/>
  <c r="L97" i="24"/>
  <c r="I97" i="24"/>
  <c r="F97" i="24"/>
  <c r="O96" i="24"/>
  <c r="L96" i="24"/>
  <c r="I96" i="24"/>
  <c r="F96" i="24"/>
  <c r="O95" i="24"/>
  <c r="L95" i="24"/>
  <c r="I95" i="24"/>
  <c r="F95" i="24"/>
  <c r="O94" i="24"/>
  <c r="L94" i="24"/>
  <c r="I94" i="24"/>
  <c r="F94" i="24"/>
  <c r="O93" i="24"/>
  <c r="L93" i="24"/>
  <c r="I93" i="24"/>
  <c r="F93" i="24"/>
  <c r="O92" i="24"/>
  <c r="L92" i="24"/>
  <c r="L91" i="24" s="1"/>
  <c r="I92" i="24"/>
  <c r="N91" i="24"/>
  <c r="M91" i="24"/>
  <c r="K91" i="24"/>
  <c r="J91" i="24"/>
  <c r="H91" i="24"/>
  <c r="G91" i="24"/>
  <c r="D91" i="24"/>
  <c r="O90" i="24"/>
  <c r="L90" i="24"/>
  <c r="I90" i="24"/>
  <c r="F90" i="24"/>
  <c r="O89" i="24"/>
  <c r="L89" i="24"/>
  <c r="I89" i="24"/>
  <c r="F89" i="24"/>
  <c r="O88" i="24"/>
  <c r="L88" i="24"/>
  <c r="I88" i="24"/>
  <c r="F88" i="24"/>
  <c r="O87" i="24"/>
  <c r="L87" i="24"/>
  <c r="I87" i="24"/>
  <c r="F87" i="24"/>
  <c r="O86" i="24"/>
  <c r="L86" i="24"/>
  <c r="I86" i="24"/>
  <c r="I85" i="24" s="1"/>
  <c r="F86" i="24"/>
  <c r="F85" i="24" s="1"/>
  <c r="N85" i="24"/>
  <c r="M85" i="24"/>
  <c r="K85" i="24"/>
  <c r="J85" i="24"/>
  <c r="H85" i="24"/>
  <c r="G85" i="24"/>
  <c r="E85" i="24"/>
  <c r="D85" i="24"/>
  <c r="O84" i="24"/>
  <c r="L84" i="24"/>
  <c r="I84" i="24"/>
  <c r="F84" i="24"/>
  <c r="O82" i="24"/>
  <c r="L82" i="24"/>
  <c r="I82" i="24"/>
  <c r="F82" i="24"/>
  <c r="O81" i="24"/>
  <c r="O80" i="24" s="1"/>
  <c r="L81" i="24"/>
  <c r="L80" i="24" s="1"/>
  <c r="I81" i="24"/>
  <c r="F81" i="24"/>
  <c r="F80" i="24" s="1"/>
  <c r="N80" i="24"/>
  <c r="M80" i="24"/>
  <c r="K80" i="24"/>
  <c r="J80" i="24"/>
  <c r="H80" i="24"/>
  <c r="G80" i="24"/>
  <c r="E80" i="24"/>
  <c r="D80" i="24"/>
  <c r="O79" i="24"/>
  <c r="L79" i="24"/>
  <c r="I79" i="24"/>
  <c r="F79" i="24"/>
  <c r="O78" i="24"/>
  <c r="L78" i="24"/>
  <c r="L77" i="24" s="1"/>
  <c r="I78" i="24"/>
  <c r="I77" i="24" s="1"/>
  <c r="F78" i="24"/>
  <c r="N77" i="24"/>
  <c r="M77" i="24"/>
  <c r="K77" i="24"/>
  <c r="J77" i="24"/>
  <c r="H77" i="24"/>
  <c r="G77" i="24"/>
  <c r="E77" i="24"/>
  <c r="E76" i="24" s="1"/>
  <c r="D77" i="24"/>
  <c r="D76" i="24" s="1"/>
  <c r="O74" i="24"/>
  <c r="L74" i="24"/>
  <c r="I74" i="24"/>
  <c r="F74" i="24"/>
  <c r="O73" i="24"/>
  <c r="L73" i="24"/>
  <c r="I73" i="24"/>
  <c r="F73" i="24"/>
  <c r="O72" i="24"/>
  <c r="L72" i="24"/>
  <c r="I72" i="24"/>
  <c r="F72" i="24"/>
  <c r="O71" i="24"/>
  <c r="L71" i="24"/>
  <c r="I71" i="24"/>
  <c r="F71" i="24"/>
  <c r="O70" i="24"/>
  <c r="L70" i="24"/>
  <c r="I70" i="24"/>
  <c r="F70" i="24"/>
  <c r="N69" i="24"/>
  <c r="N67" i="24" s="1"/>
  <c r="M69" i="24"/>
  <c r="M67" i="24" s="1"/>
  <c r="K69" i="24"/>
  <c r="K67" i="24" s="1"/>
  <c r="J69" i="24"/>
  <c r="J67" i="24" s="1"/>
  <c r="H69" i="24"/>
  <c r="H67" i="24" s="1"/>
  <c r="G69" i="24"/>
  <c r="E69" i="24"/>
  <c r="E67" i="24" s="1"/>
  <c r="D69" i="24"/>
  <c r="D67" i="24" s="1"/>
  <c r="O68" i="24"/>
  <c r="L68" i="24"/>
  <c r="I68" i="24"/>
  <c r="F68" i="24"/>
  <c r="G67" i="24"/>
  <c r="O66" i="24"/>
  <c r="L66" i="24"/>
  <c r="I66" i="24"/>
  <c r="F66" i="24"/>
  <c r="O65" i="24"/>
  <c r="L65" i="24"/>
  <c r="I65" i="24"/>
  <c r="F65" i="24"/>
  <c r="O64" i="24"/>
  <c r="L64" i="24"/>
  <c r="I64" i="24"/>
  <c r="F64" i="24"/>
  <c r="O63" i="24"/>
  <c r="L63" i="24"/>
  <c r="I63" i="24"/>
  <c r="F63" i="24"/>
  <c r="O62" i="24"/>
  <c r="L62" i="24"/>
  <c r="I62" i="24"/>
  <c r="F62" i="24"/>
  <c r="O61" i="24"/>
  <c r="L61" i="24"/>
  <c r="I61" i="24"/>
  <c r="F61" i="24"/>
  <c r="O60" i="24"/>
  <c r="L60" i="24"/>
  <c r="I60" i="24"/>
  <c r="F60" i="24"/>
  <c r="O59" i="24"/>
  <c r="L59" i="24"/>
  <c r="I59" i="24"/>
  <c r="I58" i="24" s="1"/>
  <c r="F59" i="24"/>
  <c r="N58" i="24"/>
  <c r="M58" i="24"/>
  <c r="K58" i="24"/>
  <c r="J58" i="24"/>
  <c r="H58" i="24"/>
  <c r="G58" i="24"/>
  <c r="E58" i="24"/>
  <c r="D58" i="24"/>
  <c r="O57" i="24"/>
  <c r="L57" i="24"/>
  <c r="I57" i="24"/>
  <c r="F57" i="24"/>
  <c r="O56" i="24"/>
  <c r="L56" i="24"/>
  <c r="L55" i="24" s="1"/>
  <c r="I56" i="24"/>
  <c r="F56" i="24"/>
  <c r="O55" i="24"/>
  <c r="N55" i="24"/>
  <c r="M55" i="24"/>
  <c r="M54" i="24" s="1"/>
  <c r="M53" i="24" s="1"/>
  <c r="K55" i="24"/>
  <c r="J55" i="24"/>
  <c r="J54" i="24" s="1"/>
  <c r="J53" i="24" s="1"/>
  <c r="H55" i="24"/>
  <c r="G55" i="24"/>
  <c r="G54" i="24" s="1"/>
  <c r="G53" i="24" s="1"/>
  <c r="E55" i="24"/>
  <c r="D55" i="24"/>
  <c r="D54" i="24" s="1"/>
  <c r="O47" i="24"/>
  <c r="C47" i="24" s="1"/>
  <c r="O46" i="24"/>
  <c r="C46" i="24" s="1"/>
  <c r="N45" i="24"/>
  <c r="M45" i="24"/>
  <c r="L44" i="24"/>
  <c r="L43" i="24" s="1"/>
  <c r="I44" i="24"/>
  <c r="I43" i="24" s="1"/>
  <c r="F44" i="24"/>
  <c r="F43" i="24" s="1"/>
  <c r="K43" i="24"/>
  <c r="J43" i="24"/>
  <c r="H43" i="24"/>
  <c r="G43" i="24"/>
  <c r="E43" i="24"/>
  <c r="D43" i="24"/>
  <c r="F42" i="24"/>
  <c r="C42" i="24" s="1"/>
  <c r="E41" i="24"/>
  <c r="D41" i="24"/>
  <c r="L40" i="24"/>
  <c r="C40" i="24" s="1"/>
  <c r="L39" i="24"/>
  <c r="C39" i="24" s="1"/>
  <c r="L38" i="24"/>
  <c r="C38" i="24" s="1"/>
  <c r="L37" i="24"/>
  <c r="C37" i="24" s="1"/>
  <c r="K36" i="24"/>
  <c r="J36" i="24"/>
  <c r="L35" i="24"/>
  <c r="C35" i="24" s="1"/>
  <c r="L34" i="24"/>
  <c r="C34" i="24" s="1"/>
  <c r="K33" i="24"/>
  <c r="J33" i="24"/>
  <c r="L32" i="24"/>
  <c r="L31" i="24" s="1"/>
  <c r="C31" i="24" s="1"/>
  <c r="K31" i="24"/>
  <c r="J31" i="24"/>
  <c r="L30" i="24"/>
  <c r="C30" i="24" s="1"/>
  <c r="L29" i="24"/>
  <c r="C29" i="24" s="1"/>
  <c r="L28" i="24"/>
  <c r="C28" i="24" s="1"/>
  <c r="K27" i="24"/>
  <c r="J27" i="24"/>
  <c r="F25" i="24"/>
  <c r="C25" i="24" s="1"/>
  <c r="I24" i="24"/>
  <c r="F24" i="24"/>
  <c r="O23" i="24"/>
  <c r="L23" i="24"/>
  <c r="I23" i="24"/>
  <c r="F23" i="24"/>
  <c r="O22" i="24"/>
  <c r="L22" i="24"/>
  <c r="L21" i="24" s="1"/>
  <c r="I22" i="24"/>
  <c r="I21" i="24" s="1"/>
  <c r="F22" i="24"/>
  <c r="N21" i="24"/>
  <c r="N275" i="24" s="1"/>
  <c r="N274" i="24" s="1"/>
  <c r="M21" i="24"/>
  <c r="M275" i="24" s="1"/>
  <c r="M274" i="24" s="1"/>
  <c r="K21" i="24"/>
  <c r="J21" i="24"/>
  <c r="J275" i="24" s="1"/>
  <c r="H21" i="24"/>
  <c r="G21" i="24"/>
  <c r="G275" i="24" s="1"/>
  <c r="G274" i="24" s="1"/>
  <c r="E21" i="24"/>
  <c r="D21" i="24"/>
  <c r="C139" i="24" l="1"/>
  <c r="C32" i="24"/>
  <c r="N54" i="24"/>
  <c r="N53" i="24" s="1"/>
  <c r="M161" i="24"/>
  <c r="M160" i="24" s="1"/>
  <c r="C111" i="24"/>
  <c r="D187" i="24"/>
  <c r="C282" i="24"/>
  <c r="J274" i="24"/>
  <c r="K83" i="24"/>
  <c r="M182" i="24"/>
  <c r="C201" i="24"/>
  <c r="C225" i="24"/>
  <c r="C254" i="24"/>
  <c r="E275" i="24"/>
  <c r="E274" i="24" s="1"/>
  <c r="K275" i="24"/>
  <c r="C71" i="24"/>
  <c r="C72" i="24"/>
  <c r="C74" i="24"/>
  <c r="C95" i="24"/>
  <c r="C96" i="24"/>
  <c r="C98" i="24"/>
  <c r="C135" i="24"/>
  <c r="C24" i="24"/>
  <c r="C63" i="24"/>
  <c r="C117" i="24"/>
  <c r="E212" i="24"/>
  <c r="C167" i="24"/>
  <c r="C168" i="24"/>
  <c r="O77" i="24"/>
  <c r="J120" i="24"/>
  <c r="K187" i="24"/>
  <c r="K182" i="24" s="1"/>
  <c r="L253" i="24"/>
  <c r="L252" i="24" s="1"/>
  <c r="I175" i="24"/>
  <c r="M212" i="24"/>
  <c r="M211" i="24" s="1"/>
  <c r="N252" i="24"/>
  <c r="F92" i="24"/>
  <c r="C92" i="24" s="1"/>
  <c r="F12" i="25"/>
  <c r="H120" i="24"/>
  <c r="O241" i="24"/>
  <c r="O240" i="24" s="1"/>
  <c r="K274" i="24"/>
  <c r="C22" i="24"/>
  <c r="M20" i="24"/>
  <c r="K76" i="24"/>
  <c r="G83" i="24"/>
  <c r="C151" i="24"/>
  <c r="C177" i="24"/>
  <c r="O175" i="24"/>
  <c r="O174" i="24" s="1"/>
  <c r="H212" i="24"/>
  <c r="N212" i="24"/>
  <c r="N211" i="24" s="1"/>
  <c r="C231" i="24"/>
  <c r="C239" i="24"/>
  <c r="H240" i="24"/>
  <c r="C262" i="24"/>
  <c r="O121" i="24"/>
  <c r="L233" i="24"/>
  <c r="L232" i="24" s="1"/>
  <c r="I275" i="24"/>
  <c r="D53" i="24"/>
  <c r="C59" i="24"/>
  <c r="N83" i="24"/>
  <c r="O91" i="24"/>
  <c r="C103" i="24"/>
  <c r="C119" i="24"/>
  <c r="G120" i="24"/>
  <c r="C129" i="24"/>
  <c r="C132" i="24"/>
  <c r="C149" i="24"/>
  <c r="C159" i="24"/>
  <c r="E161" i="24"/>
  <c r="E160" i="24" s="1"/>
  <c r="J160" i="24"/>
  <c r="G174" i="24"/>
  <c r="H187" i="24"/>
  <c r="I199" i="24"/>
  <c r="C207" i="24"/>
  <c r="J212" i="24"/>
  <c r="I233" i="24"/>
  <c r="I232" i="24" s="1"/>
  <c r="C237" i="24"/>
  <c r="C247" i="24"/>
  <c r="C258" i="24"/>
  <c r="C271" i="24"/>
  <c r="C278" i="24"/>
  <c r="C79" i="24"/>
  <c r="H76" i="24"/>
  <c r="N76" i="24"/>
  <c r="N75" i="24" s="1"/>
  <c r="C87" i="24"/>
  <c r="C93" i="24"/>
  <c r="C107" i="24"/>
  <c r="C110" i="24"/>
  <c r="H83" i="24"/>
  <c r="C123" i="24"/>
  <c r="C124" i="24"/>
  <c r="C137" i="24"/>
  <c r="G161" i="24"/>
  <c r="G160" i="24" s="1"/>
  <c r="N174" i="24"/>
  <c r="H174" i="24"/>
  <c r="G182" i="24"/>
  <c r="K212" i="24"/>
  <c r="C218" i="24"/>
  <c r="D212" i="24"/>
  <c r="D211" i="24" s="1"/>
  <c r="K240" i="24"/>
  <c r="C244" i="24"/>
  <c r="J240" i="24"/>
  <c r="C268" i="24"/>
  <c r="C279" i="24"/>
  <c r="C193" i="24"/>
  <c r="L188" i="24"/>
  <c r="N20" i="24"/>
  <c r="J26" i="24"/>
  <c r="L33" i="24"/>
  <c r="C33" i="24" s="1"/>
  <c r="L36" i="24"/>
  <c r="C36" i="24" s="1"/>
  <c r="C61" i="24"/>
  <c r="C64" i="24"/>
  <c r="C66" i="24"/>
  <c r="G76" i="24"/>
  <c r="M76" i="24"/>
  <c r="L76" i="24"/>
  <c r="J76" i="24"/>
  <c r="D120" i="24"/>
  <c r="C155" i="24"/>
  <c r="F166" i="24"/>
  <c r="F161" i="24" s="1"/>
  <c r="C185" i="24"/>
  <c r="O187" i="24"/>
  <c r="C223" i="24"/>
  <c r="I257" i="24"/>
  <c r="I253" i="24" s="1"/>
  <c r="I252" i="24" s="1"/>
  <c r="F267" i="24"/>
  <c r="C267" i="24" s="1"/>
  <c r="E211" i="24"/>
  <c r="K26" i="24"/>
  <c r="H54" i="24"/>
  <c r="H53" i="24" s="1"/>
  <c r="L58" i="24"/>
  <c r="L54" i="24" s="1"/>
  <c r="C65" i="24"/>
  <c r="O69" i="24"/>
  <c r="O67" i="24" s="1"/>
  <c r="K120" i="24"/>
  <c r="K75" i="24" s="1"/>
  <c r="C127" i="24"/>
  <c r="C143" i="24"/>
  <c r="L162" i="24"/>
  <c r="L161" i="24" s="1"/>
  <c r="L160" i="24" s="1"/>
  <c r="C163" i="24"/>
  <c r="C197" i="24"/>
  <c r="C227" i="24"/>
  <c r="C235" i="24"/>
  <c r="F241" i="24"/>
  <c r="C241" i="24" s="1"/>
  <c r="C242" i="24"/>
  <c r="C246" i="24"/>
  <c r="H252" i="24"/>
  <c r="C270" i="24"/>
  <c r="F269" i="24"/>
  <c r="C269" i="24" s="1"/>
  <c r="I276" i="24"/>
  <c r="G20" i="24"/>
  <c r="C23" i="24"/>
  <c r="E54" i="24"/>
  <c r="E53" i="24" s="1"/>
  <c r="K54" i="24"/>
  <c r="K53" i="24" s="1"/>
  <c r="C56" i="24"/>
  <c r="O58" i="24"/>
  <c r="O54" i="24" s="1"/>
  <c r="C81" i="24"/>
  <c r="C84" i="24"/>
  <c r="C115" i="24"/>
  <c r="E187" i="24"/>
  <c r="E182" i="24" s="1"/>
  <c r="C205" i="24"/>
  <c r="L214" i="24"/>
  <c r="L212" i="24" s="1"/>
  <c r="C215" i="24"/>
  <c r="L240" i="24"/>
  <c r="E83" i="24"/>
  <c r="J83" i="24"/>
  <c r="O85" i="24"/>
  <c r="C97" i="24"/>
  <c r="C100" i="24"/>
  <c r="C102" i="24"/>
  <c r="C109" i="24"/>
  <c r="C112" i="24"/>
  <c r="D83" i="24"/>
  <c r="M120" i="24"/>
  <c r="L120" i="24"/>
  <c r="C125" i="24"/>
  <c r="C133" i="24"/>
  <c r="C140" i="24"/>
  <c r="F138" i="24"/>
  <c r="O153" i="24"/>
  <c r="O152" i="24" s="1"/>
  <c r="O160" i="24"/>
  <c r="C169" i="24"/>
  <c r="K160" i="24"/>
  <c r="C172" i="24"/>
  <c r="D174" i="24"/>
  <c r="F183" i="24"/>
  <c r="O183" i="24"/>
  <c r="O182" i="24" s="1"/>
  <c r="C190" i="24"/>
  <c r="C192" i="24"/>
  <c r="C208" i="24"/>
  <c r="C210" i="24"/>
  <c r="G211" i="24"/>
  <c r="G181" i="24" s="1"/>
  <c r="C256" i="24"/>
  <c r="C259" i="24"/>
  <c r="F276" i="24"/>
  <c r="O276" i="24"/>
  <c r="C283" i="24"/>
  <c r="L69" i="24"/>
  <c r="L67" i="24" s="1"/>
  <c r="C73" i="24"/>
  <c r="C82" i="24"/>
  <c r="C88" i="24"/>
  <c r="C90" i="24"/>
  <c r="C101" i="24"/>
  <c r="C104" i="24"/>
  <c r="C106" i="24"/>
  <c r="C113" i="24"/>
  <c r="F126" i="24"/>
  <c r="C126" i="24" s="1"/>
  <c r="F134" i="24"/>
  <c r="C134" i="24" s="1"/>
  <c r="I138" i="24"/>
  <c r="C141" i="24"/>
  <c r="C144" i="24"/>
  <c r="C146" i="24"/>
  <c r="C156" i="24"/>
  <c r="C158" i="24"/>
  <c r="C164" i="24"/>
  <c r="C173" i="24"/>
  <c r="M174" i="24"/>
  <c r="C186" i="24"/>
  <c r="D182" i="24"/>
  <c r="H182" i="24"/>
  <c r="I188" i="24"/>
  <c r="C191" i="24"/>
  <c r="C194" i="24"/>
  <c r="C196" i="24"/>
  <c r="C202" i="24"/>
  <c r="C204" i="24"/>
  <c r="C222" i="24"/>
  <c r="C228" i="24"/>
  <c r="C230" i="24"/>
  <c r="C234" i="24"/>
  <c r="C243" i="24"/>
  <c r="C248" i="24"/>
  <c r="C249" i="24"/>
  <c r="C263" i="24"/>
  <c r="C264" i="24"/>
  <c r="C280" i="24"/>
  <c r="C281" i="24"/>
  <c r="M83" i="24"/>
  <c r="L85" i="24"/>
  <c r="C85" i="24" s="1"/>
  <c r="C89" i="24"/>
  <c r="C94" i="24"/>
  <c r="L99" i="24"/>
  <c r="C105" i="24"/>
  <c r="O108" i="24"/>
  <c r="L108" i="24"/>
  <c r="C116" i="24"/>
  <c r="F114" i="24"/>
  <c r="E120" i="24"/>
  <c r="F121" i="24"/>
  <c r="C121" i="24" s="1"/>
  <c r="C128" i="24"/>
  <c r="C130" i="24"/>
  <c r="C136" i="24"/>
  <c r="C145" i="24"/>
  <c r="C148" i="24"/>
  <c r="C150" i="24"/>
  <c r="L153" i="24"/>
  <c r="L152" i="24" s="1"/>
  <c r="C157" i="24"/>
  <c r="D160" i="24"/>
  <c r="C165" i="24"/>
  <c r="J174" i="24"/>
  <c r="M181" i="24"/>
  <c r="L183" i="24"/>
  <c r="J187" i="24"/>
  <c r="J182" i="24" s="1"/>
  <c r="N187" i="24"/>
  <c r="N182" i="24" s="1"/>
  <c r="N272" i="24" s="1"/>
  <c r="C195" i="24"/>
  <c r="C198" i="24"/>
  <c r="L199" i="24"/>
  <c r="C203" i="24"/>
  <c r="C206" i="24"/>
  <c r="C221" i="24"/>
  <c r="C224" i="24"/>
  <c r="C226" i="24"/>
  <c r="C229" i="24"/>
  <c r="C236" i="24"/>
  <c r="C238" i="24"/>
  <c r="I245" i="24"/>
  <c r="I240" i="24" s="1"/>
  <c r="C251" i="24"/>
  <c r="D252" i="24"/>
  <c r="C255" i="24"/>
  <c r="C260" i="24"/>
  <c r="C261" i="24"/>
  <c r="C284" i="24"/>
  <c r="K20" i="24"/>
  <c r="C43" i="24"/>
  <c r="L275" i="24"/>
  <c r="I20" i="24"/>
  <c r="F21" i="24"/>
  <c r="C44" i="24"/>
  <c r="C57" i="24"/>
  <c r="I55" i="24"/>
  <c r="I54" i="24" s="1"/>
  <c r="C68" i="24"/>
  <c r="E20" i="24"/>
  <c r="O21" i="24"/>
  <c r="L27" i="24"/>
  <c r="F41" i="24"/>
  <c r="C41" i="24" s="1"/>
  <c r="O45" i="24"/>
  <c r="C60" i="24"/>
  <c r="C62" i="24"/>
  <c r="F58" i="24"/>
  <c r="F69" i="24"/>
  <c r="F67" i="24" s="1"/>
  <c r="C70" i="24"/>
  <c r="F152" i="24"/>
  <c r="H275" i="24"/>
  <c r="H274" i="24" s="1"/>
  <c r="H20" i="24"/>
  <c r="L174" i="24"/>
  <c r="D275" i="24"/>
  <c r="D274" i="24" s="1"/>
  <c r="D20" i="24"/>
  <c r="I69" i="24"/>
  <c r="I67" i="24" s="1"/>
  <c r="F77" i="24"/>
  <c r="C78" i="24"/>
  <c r="O76" i="24"/>
  <c r="C114" i="24"/>
  <c r="O120" i="24"/>
  <c r="F55" i="24"/>
  <c r="I80" i="24"/>
  <c r="C80" i="24" s="1"/>
  <c r="C86" i="24"/>
  <c r="F99" i="24"/>
  <c r="I108" i="24"/>
  <c r="C118" i="24"/>
  <c r="C122" i="24"/>
  <c r="F131" i="24"/>
  <c r="C142" i="24"/>
  <c r="F147" i="24"/>
  <c r="C154" i="24"/>
  <c r="C170" i="24"/>
  <c r="F171" i="24"/>
  <c r="E174" i="24"/>
  <c r="F187" i="24"/>
  <c r="I212" i="24"/>
  <c r="C216" i="24"/>
  <c r="O253" i="24"/>
  <c r="O252" i="24" s="1"/>
  <c r="F175" i="24"/>
  <c r="C176" i="24"/>
  <c r="I162" i="24"/>
  <c r="I166" i="24"/>
  <c r="O212" i="24"/>
  <c r="C219" i="24"/>
  <c r="F212" i="24"/>
  <c r="I91" i="24"/>
  <c r="I99" i="24"/>
  <c r="I131" i="24"/>
  <c r="I147" i="24"/>
  <c r="I171" i="24"/>
  <c r="I174" i="24"/>
  <c r="F179" i="24"/>
  <c r="C180" i="24"/>
  <c r="F253" i="24"/>
  <c r="C184" i="24"/>
  <c r="C188" i="24"/>
  <c r="C200" i="24"/>
  <c r="C220" i="24"/>
  <c r="F233" i="24"/>
  <c r="F245" i="24"/>
  <c r="C209" i="24"/>
  <c r="C213" i="24"/>
  <c r="C217" i="24"/>
  <c r="L276" i="24"/>
  <c r="C276" i="24" s="1"/>
  <c r="C277" i="24"/>
  <c r="L250" i="24"/>
  <c r="C250" i="24" s="1"/>
  <c r="K211" i="24" l="1"/>
  <c r="C199" i="24"/>
  <c r="C257" i="24"/>
  <c r="F266" i="24"/>
  <c r="C245" i="24"/>
  <c r="C166" i="24"/>
  <c r="I187" i="24"/>
  <c r="I182" i="24" s="1"/>
  <c r="I274" i="24"/>
  <c r="C153" i="24"/>
  <c r="H75" i="24"/>
  <c r="H52" i="24" s="1"/>
  <c r="G75" i="24"/>
  <c r="J211" i="24"/>
  <c r="E75" i="24"/>
  <c r="I211" i="24"/>
  <c r="D181" i="24"/>
  <c r="F91" i="24"/>
  <c r="C91" i="24" s="1"/>
  <c r="L274" i="24"/>
  <c r="L211" i="24"/>
  <c r="I120" i="24"/>
  <c r="C58" i="24"/>
  <c r="E52" i="24"/>
  <c r="N181" i="24"/>
  <c r="D75" i="24"/>
  <c r="D52" i="24" s="1"/>
  <c r="D51" i="24" s="1"/>
  <c r="D50" i="24" s="1"/>
  <c r="H211" i="24"/>
  <c r="J181" i="24"/>
  <c r="K272" i="24"/>
  <c r="N52" i="24"/>
  <c r="I83" i="24"/>
  <c r="H181" i="24"/>
  <c r="D273" i="24"/>
  <c r="I76" i="24"/>
  <c r="C67" i="24"/>
  <c r="C108" i="24"/>
  <c r="C183" i="24"/>
  <c r="C138" i="24"/>
  <c r="O83" i="24"/>
  <c r="O75" i="24" s="1"/>
  <c r="O53" i="24"/>
  <c r="M75" i="24"/>
  <c r="M52" i="24" s="1"/>
  <c r="M51" i="24" s="1"/>
  <c r="K52" i="24"/>
  <c r="I161" i="24"/>
  <c r="I160" i="24" s="1"/>
  <c r="F182" i="24"/>
  <c r="L83" i="24"/>
  <c r="L75" i="24" s="1"/>
  <c r="C69" i="24"/>
  <c r="J20" i="24"/>
  <c r="I53" i="24"/>
  <c r="K181" i="24"/>
  <c r="C214" i="24"/>
  <c r="E181" i="24"/>
  <c r="L187" i="24"/>
  <c r="L182" i="24" s="1"/>
  <c r="O211" i="24"/>
  <c r="O181" i="24" s="1"/>
  <c r="C147" i="24"/>
  <c r="C152" i="24"/>
  <c r="L53" i="24"/>
  <c r="J75" i="24"/>
  <c r="C77" i="24"/>
  <c r="F76" i="24"/>
  <c r="C27" i="24"/>
  <c r="L26" i="24"/>
  <c r="F232" i="24"/>
  <c r="C232" i="24" s="1"/>
  <c r="C233" i="24"/>
  <c r="C212" i="24"/>
  <c r="E272" i="24"/>
  <c r="C171" i="24"/>
  <c r="C45" i="24"/>
  <c r="F240" i="24"/>
  <c r="C240" i="24" s="1"/>
  <c r="C131" i="24"/>
  <c r="C99" i="24"/>
  <c r="F120" i="24"/>
  <c r="C120" i="24" s="1"/>
  <c r="C161" i="24"/>
  <c r="F160" i="24"/>
  <c r="F178" i="24"/>
  <c r="C178" i="24" s="1"/>
  <c r="C179" i="24"/>
  <c r="C175" i="24"/>
  <c r="C266" i="24"/>
  <c r="F265" i="24"/>
  <c r="C55" i="24"/>
  <c r="F54" i="24"/>
  <c r="I75" i="24"/>
  <c r="C162" i="24"/>
  <c r="O275" i="24"/>
  <c r="O274" i="24" s="1"/>
  <c r="O20" i="24"/>
  <c r="F275" i="24"/>
  <c r="C21" i="24"/>
  <c r="F20" i="24"/>
  <c r="F252" i="24"/>
  <c r="C252" i="24" s="1"/>
  <c r="C253" i="24"/>
  <c r="D272" i="24" l="1"/>
  <c r="I181" i="24"/>
  <c r="I272" i="24"/>
  <c r="K51" i="24"/>
  <c r="K273" i="24" s="1"/>
  <c r="H272" i="24"/>
  <c r="N51" i="24"/>
  <c r="G52" i="24"/>
  <c r="G51" i="24" s="1"/>
  <c r="G50" i="24" s="1"/>
  <c r="G272" i="24"/>
  <c r="H51" i="24"/>
  <c r="H273" i="24" s="1"/>
  <c r="F83" i="24"/>
  <c r="C83" i="24" s="1"/>
  <c r="E51" i="24"/>
  <c r="E273" i="24" s="1"/>
  <c r="H50" i="24"/>
  <c r="L52" i="24"/>
  <c r="O52" i="24"/>
  <c r="O51" i="24" s="1"/>
  <c r="O50" i="24" s="1"/>
  <c r="C182" i="24"/>
  <c r="L181" i="24"/>
  <c r="L51" i="24" s="1"/>
  <c r="L50" i="24" s="1"/>
  <c r="L272" i="24"/>
  <c r="J272" i="24"/>
  <c r="J52" i="24"/>
  <c r="J51" i="24" s="1"/>
  <c r="M50" i="24"/>
  <c r="M273" i="24"/>
  <c r="G273" i="24"/>
  <c r="K50" i="24"/>
  <c r="C160" i="24"/>
  <c r="C187" i="24"/>
  <c r="M272" i="24"/>
  <c r="I52" i="24"/>
  <c r="I51" i="24" s="1"/>
  <c r="I273" i="24" s="1"/>
  <c r="F53" i="24"/>
  <c r="C54" i="24"/>
  <c r="F174" i="24"/>
  <c r="C174" i="24" s="1"/>
  <c r="F211" i="24"/>
  <c r="O272" i="24"/>
  <c r="C275" i="24"/>
  <c r="F274" i="24"/>
  <c r="C274" i="24" s="1"/>
  <c r="C265" i="24"/>
  <c r="C26" i="24"/>
  <c r="L20" i="24"/>
  <c r="C20" i="24" s="1"/>
  <c r="C76" i="24"/>
  <c r="F75" i="24"/>
  <c r="C75" i="24" s="1"/>
  <c r="I50" i="24" l="1"/>
  <c r="N50" i="24"/>
  <c r="N273" i="24"/>
  <c r="O273" i="24"/>
  <c r="E50" i="24"/>
  <c r="F272" i="24"/>
  <c r="C272" i="24" s="1"/>
  <c r="L273" i="24"/>
  <c r="J50" i="24"/>
  <c r="J273" i="24"/>
  <c r="F52" i="24"/>
  <c r="C53" i="24"/>
  <c r="C211" i="24"/>
  <c r="F181" i="24"/>
  <c r="C181" i="24" s="1"/>
  <c r="F51" i="24" l="1"/>
  <c r="C52" i="24"/>
  <c r="F273" i="24" l="1"/>
  <c r="C273" i="24" s="1"/>
  <c r="F50" i="24"/>
  <c r="C50" i="24" s="1"/>
  <c r="C51" i="24"/>
  <c r="O284" i="23" l="1"/>
  <c r="L284" i="23"/>
  <c r="I284" i="23"/>
  <c r="F284" i="23"/>
  <c r="O283" i="23"/>
  <c r="L283" i="23"/>
  <c r="I283" i="23"/>
  <c r="F283" i="23"/>
  <c r="O282" i="23"/>
  <c r="L282" i="23"/>
  <c r="I282" i="23"/>
  <c r="F282" i="23"/>
  <c r="O281" i="23"/>
  <c r="L281" i="23"/>
  <c r="I281" i="23"/>
  <c r="F281" i="23"/>
  <c r="O280" i="23"/>
  <c r="L280" i="23"/>
  <c r="I280" i="23"/>
  <c r="F280" i="23"/>
  <c r="O279" i="23"/>
  <c r="L279" i="23"/>
  <c r="I279" i="23"/>
  <c r="F279" i="23"/>
  <c r="O278" i="23"/>
  <c r="L278" i="23"/>
  <c r="I278" i="23"/>
  <c r="F278" i="23"/>
  <c r="O277" i="23"/>
  <c r="L277" i="23"/>
  <c r="I277" i="23"/>
  <c r="F277" i="23"/>
  <c r="F276" i="23" s="1"/>
  <c r="N276" i="23"/>
  <c r="M276" i="23"/>
  <c r="K276" i="23"/>
  <c r="J276" i="23"/>
  <c r="H276" i="23"/>
  <c r="G276" i="23"/>
  <c r="E276" i="23"/>
  <c r="D276" i="23"/>
  <c r="O271" i="23"/>
  <c r="L271" i="23"/>
  <c r="I271" i="23"/>
  <c r="F271" i="23"/>
  <c r="O270" i="23"/>
  <c r="L270" i="23"/>
  <c r="I270" i="23"/>
  <c r="I269" i="23" s="1"/>
  <c r="F270" i="23"/>
  <c r="N269" i="23"/>
  <c r="M269" i="23"/>
  <c r="K269" i="23"/>
  <c r="J269" i="23"/>
  <c r="H269" i="23"/>
  <c r="G269" i="23"/>
  <c r="E269" i="23"/>
  <c r="D269" i="23"/>
  <c r="O268" i="23"/>
  <c r="O267" i="23" s="1"/>
  <c r="O266" i="23" s="1"/>
  <c r="O265" i="23" s="1"/>
  <c r="L268" i="23"/>
  <c r="L267" i="23" s="1"/>
  <c r="L266" i="23" s="1"/>
  <c r="L265" i="23" s="1"/>
  <c r="I268" i="23"/>
  <c r="I267" i="23" s="1"/>
  <c r="I266" i="23" s="1"/>
  <c r="I265" i="23" s="1"/>
  <c r="F268" i="23"/>
  <c r="N267" i="23"/>
  <c r="M267" i="23"/>
  <c r="M266" i="23" s="1"/>
  <c r="M265" i="23" s="1"/>
  <c r="K267" i="23"/>
  <c r="K266" i="23" s="1"/>
  <c r="K265" i="23" s="1"/>
  <c r="J267" i="23"/>
  <c r="J266" i="23" s="1"/>
  <c r="J265" i="23" s="1"/>
  <c r="H267" i="23"/>
  <c r="H266" i="23" s="1"/>
  <c r="H265" i="23" s="1"/>
  <c r="G267" i="23"/>
  <c r="G266" i="23" s="1"/>
  <c r="G265" i="23" s="1"/>
  <c r="E267" i="23"/>
  <c r="E266" i="23" s="1"/>
  <c r="E265" i="23" s="1"/>
  <c r="D267" i="23"/>
  <c r="D266" i="23" s="1"/>
  <c r="D265" i="23" s="1"/>
  <c r="N266" i="23"/>
  <c r="N265" i="23" s="1"/>
  <c r="O264" i="23"/>
  <c r="L264" i="23"/>
  <c r="L263" i="23" s="1"/>
  <c r="I264" i="23"/>
  <c r="I263" i="23" s="1"/>
  <c r="F264" i="23"/>
  <c r="F263" i="23" s="1"/>
  <c r="O263" i="23"/>
  <c r="N263" i="23"/>
  <c r="M263" i="23"/>
  <c r="K263" i="23"/>
  <c r="J263" i="23"/>
  <c r="H263" i="23"/>
  <c r="G263" i="23"/>
  <c r="E263" i="23"/>
  <c r="D263" i="23"/>
  <c r="O262" i="23"/>
  <c r="L262" i="23"/>
  <c r="I262" i="23"/>
  <c r="F262" i="23"/>
  <c r="O261" i="23"/>
  <c r="L261" i="23"/>
  <c r="I261" i="23"/>
  <c r="F261" i="23"/>
  <c r="O260" i="23"/>
  <c r="L260" i="23"/>
  <c r="I260" i="23"/>
  <c r="F260" i="23"/>
  <c r="O259" i="23"/>
  <c r="L259" i="23"/>
  <c r="I259" i="23"/>
  <c r="F259" i="23"/>
  <c r="O258" i="23"/>
  <c r="L258" i="23"/>
  <c r="I258" i="23"/>
  <c r="I257" i="23" s="1"/>
  <c r="F258" i="23"/>
  <c r="N257" i="23"/>
  <c r="N253" i="23" s="1"/>
  <c r="M257" i="23"/>
  <c r="M253" i="23" s="1"/>
  <c r="K257" i="23"/>
  <c r="K253" i="23" s="1"/>
  <c r="J257" i="23"/>
  <c r="H257" i="23"/>
  <c r="H253" i="23" s="1"/>
  <c r="H252" i="23" s="1"/>
  <c r="G257" i="23"/>
  <c r="G253" i="23" s="1"/>
  <c r="E257" i="23"/>
  <c r="E253" i="23" s="1"/>
  <c r="D257" i="23"/>
  <c r="O256" i="23"/>
  <c r="L256" i="23"/>
  <c r="I256" i="23"/>
  <c r="F256" i="23"/>
  <c r="O255" i="23"/>
  <c r="L255" i="23"/>
  <c r="I255" i="23"/>
  <c r="F255" i="23"/>
  <c r="O254" i="23"/>
  <c r="L254" i="23"/>
  <c r="I254" i="23"/>
  <c r="F254" i="23"/>
  <c r="J253" i="23"/>
  <c r="J252" i="23" s="1"/>
  <c r="D253" i="23"/>
  <c r="D252" i="23" s="1"/>
  <c r="O251" i="23"/>
  <c r="O250" i="23" s="1"/>
  <c r="L251" i="23"/>
  <c r="L250" i="23" s="1"/>
  <c r="I251" i="23"/>
  <c r="I250" i="23" s="1"/>
  <c r="F251" i="23"/>
  <c r="N250" i="23"/>
  <c r="M250" i="23"/>
  <c r="K250" i="23"/>
  <c r="J250" i="23"/>
  <c r="H250" i="23"/>
  <c r="G250" i="23"/>
  <c r="E250" i="23"/>
  <c r="D250" i="23"/>
  <c r="O249" i="23"/>
  <c r="L249" i="23"/>
  <c r="I249" i="23"/>
  <c r="F249" i="23"/>
  <c r="O248" i="23"/>
  <c r="L248" i="23"/>
  <c r="I248" i="23"/>
  <c r="F248" i="23"/>
  <c r="O247" i="23"/>
  <c r="L247" i="23"/>
  <c r="I247" i="23"/>
  <c r="F247" i="23"/>
  <c r="O246" i="23"/>
  <c r="L246" i="23"/>
  <c r="I246" i="23"/>
  <c r="I245" i="23" s="1"/>
  <c r="F246" i="23"/>
  <c r="N245" i="23"/>
  <c r="M245" i="23"/>
  <c r="K245" i="23"/>
  <c r="J245" i="23"/>
  <c r="H245" i="23"/>
  <c r="G245" i="23"/>
  <c r="E245" i="23"/>
  <c r="D245" i="23"/>
  <c r="O244" i="23"/>
  <c r="L244" i="23"/>
  <c r="I244" i="23"/>
  <c r="F244" i="23"/>
  <c r="O243" i="23"/>
  <c r="L243" i="23"/>
  <c r="I243" i="23"/>
  <c r="F243" i="23"/>
  <c r="O242" i="23"/>
  <c r="L242" i="23"/>
  <c r="I242" i="23"/>
  <c r="I241" i="23" s="1"/>
  <c r="F242" i="23"/>
  <c r="N241" i="23"/>
  <c r="N240" i="23" s="1"/>
  <c r="M241" i="23"/>
  <c r="M240" i="23" s="1"/>
  <c r="K241" i="23"/>
  <c r="J241" i="23"/>
  <c r="J240" i="23" s="1"/>
  <c r="H241" i="23"/>
  <c r="H240" i="23" s="1"/>
  <c r="G241" i="23"/>
  <c r="E241" i="23"/>
  <c r="D241" i="23"/>
  <c r="O239" i="23"/>
  <c r="L239" i="23"/>
  <c r="I239" i="23"/>
  <c r="F239" i="23"/>
  <c r="O238" i="23"/>
  <c r="L238" i="23"/>
  <c r="I238" i="23"/>
  <c r="F238" i="23"/>
  <c r="O237" i="23"/>
  <c r="L237" i="23"/>
  <c r="I237" i="23"/>
  <c r="F237" i="23"/>
  <c r="O236" i="23"/>
  <c r="L236" i="23"/>
  <c r="I236" i="23"/>
  <c r="F236" i="23"/>
  <c r="O235" i="23"/>
  <c r="L235" i="23"/>
  <c r="I235" i="23"/>
  <c r="F235" i="23"/>
  <c r="O234" i="23"/>
  <c r="L234" i="23"/>
  <c r="I234" i="23"/>
  <c r="I233" i="23" s="1"/>
  <c r="I232" i="23" s="1"/>
  <c r="F234" i="23"/>
  <c r="N233" i="23"/>
  <c r="M233" i="23"/>
  <c r="M232" i="23" s="1"/>
  <c r="K233" i="23"/>
  <c r="J233" i="23"/>
  <c r="H233" i="23"/>
  <c r="H232" i="23" s="1"/>
  <c r="G233" i="23"/>
  <c r="G232" i="23" s="1"/>
  <c r="E233" i="23"/>
  <c r="E232" i="23" s="1"/>
  <c r="D233" i="23"/>
  <c r="N232" i="23"/>
  <c r="K232" i="23"/>
  <c r="J232" i="23"/>
  <c r="D232" i="23"/>
  <c r="O231" i="23"/>
  <c r="L231" i="23"/>
  <c r="I231" i="23"/>
  <c r="F231" i="23"/>
  <c r="O230" i="23"/>
  <c r="L230" i="23"/>
  <c r="I230" i="23"/>
  <c r="F230" i="23"/>
  <c r="O229" i="23"/>
  <c r="L229" i="23"/>
  <c r="I229" i="23"/>
  <c r="F229" i="23"/>
  <c r="O228" i="23"/>
  <c r="L228" i="23"/>
  <c r="L227" i="23" s="1"/>
  <c r="I228" i="23"/>
  <c r="F228" i="23"/>
  <c r="N227" i="23"/>
  <c r="M227" i="23"/>
  <c r="K227" i="23"/>
  <c r="J227" i="23"/>
  <c r="H227" i="23"/>
  <c r="G227" i="23"/>
  <c r="E227" i="23"/>
  <c r="D227" i="23"/>
  <c r="O226" i="23"/>
  <c r="L226" i="23"/>
  <c r="I226" i="23"/>
  <c r="F226" i="23"/>
  <c r="O225" i="23"/>
  <c r="L225" i="23"/>
  <c r="I225" i="23"/>
  <c r="F225" i="23"/>
  <c r="O224" i="23"/>
  <c r="L224" i="23"/>
  <c r="I224" i="23"/>
  <c r="F224" i="23"/>
  <c r="O223" i="23"/>
  <c r="L223" i="23"/>
  <c r="I223" i="23"/>
  <c r="F223" i="23"/>
  <c r="O222" i="23"/>
  <c r="L222" i="23"/>
  <c r="I222" i="23"/>
  <c r="F222" i="23"/>
  <c r="O221" i="23"/>
  <c r="L221" i="23"/>
  <c r="I221" i="23"/>
  <c r="F221" i="23"/>
  <c r="O220" i="23"/>
  <c r="L220" i="23"/>
  <c r="I220" i="23"/>
  <c r="F220" i="23"/>
  <c r="N219" i="23"/>
  <c r="M219" i="23"/>
  <c r="K219" i="23"/>
  <c r="J219" i="23"/>
  <c r="H219" i="23"/>
  <c r="G219" i="23"/>
  <c r="E219" i="23"/>
  <c r="D219" i="23"/>
  <c r="O218" i="23"/>
  <c r="L218" i="23"/>
  <c r="I218" i="23"/>
  <c r="F218" i="23"/>
  <c r="O217" i="23"/>
  <c r="L217" i="23"/>
  <c r="L216" i="23" s="1"/>
  <c r="I217" i="23"/>
  <c r="I216" i="23" s="1"/>
  <c r="F217" i="23"/>
  <c r="O216" i="23"/>
  <c r="N216" i="23"/>
  <c r="M216" i="23"/>
  <c r="K216" i="23"/>
  <c r="J216" i="23"/>
  <c r="H216" i="23"/>
  <c r="G216" i="23"/>
  <c r="E216" i="23"/>
  <c r="D216" i="23"/>
  <c r="O215" i="23"/>
  <c r="O214" i="23" s="1"/>
  <c r="L215" i="23"/>
  <c r="L214" i="23" s="1"/>
  <c r="I215" i="23"/>
  <c r="F215" i="23"/>
  <c r="F214" i="23" s="1"/>
  <c r="N214" i="23"/>
  <c r="M214" i="23"/>
  <c r="K214" i="23"/>
  <c r="J214" i="23"/>
  <c r="I214" i="23"/>
  <c r="H214" i="23"/>
  <c r="G214" i="23"/>
  <c r="E214" i="23"/>
  <c r="D214" i="23"/>
  <c r="O213" i="23"/>
  <c r="L213" i="23"/>
  <c r="I213" i="23"/>
  <c r="F213" i="23"/>
  <c r="M212" i="23"/>
  <c r="O210" i="23"/>
  <c r="L210" i="23"/>
  <c r="I210" i="23"/>
  <c r="F210" i="23"/>
  <c r="O209" i="23"/>
  <c r="L209" i="23"/>
  <c r="L208" i="23" s="1"/>
  <c r="I209" i="23"/>
  <c r="I208" i="23" s="1"/>
  <c r="F209" i="23"/>
  <c r="O208" i="23"/>
  <c r="N208" i="23"/>
  <c r="M208" i="23"/>
  <c r="K208" i="23"/>
  <c r="J208" i="23"/>
  <c r="H208" i="23"/>
  <c r="G208" i="23"/>
  <c r="F208" i="23"/>
  <c r="E208" i="23"/>
  <c r="D208" i="23"/>
  <c r="O207" i="23"/>
  <c r="L207" i="23"/>
  <c r="I207" i="23"/>
  <c r="F207" i="23"/>
  <c r="O206" i="23"/>
  <c r="L206" i="23"/>
  <c r="I206" i="23"/>
  <c r="F206" i="23"/>
  <c r="O205" i="23"/>
  <c r="L205" i="23"/>
  <c r="I205" i="23"/>
  <c r="F205" i="23"/>
  <c r="O204" i="23"/>
  <c r="L204" i="23"/>
  <c r="I204" i="23"/>
  <c r="F204" i="23"/>
  <c r="O203" i="23"/>
  <c r="L203" i="23"/>
  <c r="I203" i="23"/>
  <c r="F203" i="23"/>
  <c r="O202" i="23"/>
  <c r="L202" i="23"/>
  <c r="I202" i="23"/>
  <c r="F202" i="23"/>
  <c r="O201" i="23"/>
  <c r="L201" i="23"/>
  <c r="I201" i="23"/>
  <c r="F201" i="23"/>
  <c r="O200" i="23"/>
  <c r="L200" i="23"/>
  <c r="I200" i="23"/>
  <c r="F200" i="23"/>
  <c r="O199" i="23"/>
  <c r="N199" i="23"/>
  <c r="M199" i="23"/>
  <c r="K199" i="23"/>
  <c r="J199" i="23"/>
  <c r="H199" i="23"/>
  <c r="G199" i="23"/>
  <c r="E199" i="23"/>
  <c r="D199" i="23"/>
  <c r="O198" i="23"/>
  <c r="L198" i="23"/>
  <c r="I198" i="23"/>
  <c r="F198" i="23"/>
  <c r="O197" i="23"/>
  <c r="L197" i="23"/>
  <c r="I197" i="23"/>
  <c r="F197" i="23"/>
  <c r="O196" i="23"/>
  <c r="L196" i="23"/>
  <c r="I196" i="23"/>
  <c r="F196" i="23"/>
  <c r="O195" i="23"/>
  <c r="L195" i="23"/>
  <c r="I195" i="23"/>
  <c r="F195" i="23"/>
  <c r="O194" i="23"/>
  <c r="L194" i="23"/>
  <c r="I194" i="23"/>
  <c r="F194" i="23"/>
  <c r="O193" i="23"/>
  <c r="L193" i="23"/>
  <c r="I193" i="23"/>
  <c r="F193" i="23"/>
  <c r="O192" i="23"/>
  <c r="L192" i="23"/>
  <c r="I192" i="23"/>
  <c r="F192" i="23"/>
  <c r="O191" i="23"/>
  <c r="L191" i="23"/>
  <c r="I191" i="23"/>
  <c r="F191" i="23"/>
  <c r="O190" i="23"/>
  <c r="L190" i="23"/>
  <c r="I190" i="23"/>
  <c r="F190" i="23"/>
  <c r="O189" i="23"/>
  <c r="L189" i="23"/>
  <c r="I189" i="23"/>
  <c r="F189" i="23"/>
  <c r="N188" i="23"/>
  <c r="M188" i="23"/>
  <c r="K188" i="23"/>
  <c r="J188" i="23"/>
  <c r="H188" i="23"/>
  <c r="G188" i="23"/>
  <c r="G187" i="23" s="1"/>
  <c r="E188" i="23"/>
  <c r="E187" i="23" s="1"/>
  <c r="D188" i="23"/>
  <c r="M187" i="23"/>
  <c r="O186" i="23"/>
  <c r="L186" i="23"/>
  <c r="I186" i="23"/>
  <c r="F186" i="23"/>
  <c r="O185" i="23"/>
  <c r="L185" i="23"/>
  <c r="I185" i="23"/>
  <c r="F185" i="23"/>
  <c r="O184" i="23"/>
  <c r="L184" i="23"/>
  <c r="I184" i="23"/>
  <c r="F184" i="23"/>
  <c r="O183" i="23"/>
  <c r="N183" i="23"/>
  <c r="M183" i="23"/>
  <c r="K183" i="23"/>
  <c r="J183" i="23"/>
  <c r="H183" i="23"/>
  <c r="G183" i="23"/>
  <c r="E183" i="23"/>
  <c r="D183" i="23"/>
  <c r="O180" i="23"/>
  <c r="L180" i="23"/>
  <c r="I180" i="23"/>
  <c r="I179" i="23" s="1"/>
  <c r="I178" i="23" s="1"/>
  <c r="F180" i="23"/>
  <c r="F179" i="23" s="1"/>
  <c r="F178" i="23" s="1"/>
  <c r="O179" i="23"/>
  <c r="O178" i="23" s="1"/>
  <c r="N179" i="23"/>
  <c r="N178" i="23" s="1"/>
  <c r="M179" i="23"/>
  <c r="M178" i="23" s="1"/>
  <c r="K179" i="23"/>
  <c r="K178" i="23" s="1"/>
  <c r="J179" i="23"/>
  <c r="J178" i="23" s="1"/>
  <c r="H179" i="23"/>
  <c r="H178" i="23" s="1"/>
  <c r="G179" i="23"/>
  <c r="G178" i="23" s="1"/>
  <c r="E179" i="23"/>
  <c r="E178" i="23" s="1"/>
  <c r="D179" i="23"/>
  <c r="D178" i="23" s="1"/>
  <c r="O177" i="23"/>
  <c r="L177" i="23"/>
  <c r="I177" i="23"/>
  <c r="F177" i="23"/>
  <c r="O176" i="23"/>
  <c r="O175" i="23" s="1"/>
  <c r="O174" i="23" s="1"/>
  <c r="L176" i="23"/>
  <c r="I176" i="23"/>
  <c r="I175" i="23" s="1"/>
  <c r="F176" i="23"/>
  <c r="N175" i="23"/>
  <c r="M175" i="23"/>
  <c r="K175" i="23"/>
  <c r="J175" i="23"/>
  <c r="H175" i="23"/>
  <c r="G175" i="23"/>
  <c r="F175" i="23"/>
  <c r="F174" i="23" s="1"/>
  <c r="E175" i="23"/>
  <c r="D175" i="23"/>
  <c r="O173" i="23"/>
  <c r="L173" i="23"/>
  <c r="I173" i="23"/>
  <c r="F173" i="23"/>
  <c r="O172" i="23"/>
  <c r="O171" i="23" s="1"/>
  <c r="L172" i="23"/>
  <c r="L171" i="23" s="1"/>
  <c r="I172" i="23"/>
  <c r="I171" i="23" s="1"/>
  <c r="F172" i="23"/>
  <c r="N171" i="23"/>
  <c r="M171" i="23"/>
  <c r="K171" i="23"/>
  <c r="J171" i="23"/>
  <c r="H171" i="23"/>
  <c r="G171" i="23"/>
  <c r="E171" i="23"/>
  <c r="D171" i="23"/>
  <c r="O170" i="23"/>
  <c r="L170" i="23"/>
  <c r="I170" i="23"/>
  <c r="F170" i="23"/>
  <c r="O169" i="23"/>
  <c r="L169" i="23"/>
  <c r="I169" i="23"/>
  <c r="F169" i="23"/>
  <c r="O168" i="23"/>
  <c r="L168" i="23"/>
  <c r="I168" i="23"/>
  <c r="F168" i="23"/>
  <c r="O167" i="23"/>
  <c r="L167" i="23"/>
  <c r="I167" i="23"/>
  <c r="F167" i="23"/>
  <c r="N166" i="23"/>
  <c r="M166" i="23"/>
  <c r="K166" i="23"/>
  <c r="J166" i="23"/>
  <c r="I166" i="23"/>
  <c r="H166" i="23"/>
  <c r="G166" i="23"/>
  <c r="E166" i="23"/>
  <c r="D166" i="23"/>
  <c r="O165" i="23"/>
  <c r="L165" i="23"/>
  <c r="I165" i="23"/>
  <c r="F165" i="23"/>
  <c r="C165" i="23" s="1"/>
  <c r="O164" i="23"/>
  <c r="L164" i="23"/>
  <c r="I164" i="23"/>
  <c r="F164" i="23"/>
  <c r="C164" i="23" s="1"/>
  <c r="O163" i="23"/>
  <c r="L163" i="23"/>
  <c r="I163" i="23"/>
  <c r="I162" i="23" s="1"/>
  <c r="F163" i="23"/>
  <c r="N162" i="23"/>
  <c r="M162" i="23"/>
  <c r="M161" i="23" s="1"/>
  <c r="K162" i="23"/>
  <c r="J162" i="23"/>
  <c r="J161" i="23" s="1"/>
  <c r="J160" i="23" s="1"/>
  <c r="H162" i="23"/>
  <c r="H161" i="23" s="1"/>
  <c r="G162" i="23"/>
  <c r="G161" i="23" s="1"/>
  <c r="E162" i="23"/>
  <c r="D162" i="23"/>
  <c r="O159" i="23"/>
  <c r="L159" i="23"/>
  <c r="I159" i="23"/>
  <c r="F159" i="23"/>
  <c r="O158" i="23"/>
  <c r="L158" i="23"/>
  <c r="I158" i="23"/>
  <c r="F158" i="23"/>
  <c r="O157" i="23"/>
  <c r="L157" i="23"/>
  <c r="I157" i="23"/>
  <c r="F157" i="23"/>
  <c r="O156" i="23"/>
  <c r="L156" i="23"/>
  <c r="I156" i="23"/>
  <c r="F156" i="23"/>
  <c r="O155" i="23"/>
  <c r="L155" i="23"/>
  <c r="I155" i="23"/>
  <c r="F155" i="23"/>
  <c r="O154" i="23"/>
  <c r="O153" i="23" s="1"/>
  <c r="O152" i="23" s="1"/>
  <c r="L154" i="23"/>
  <c r="I154" i="23"/>
  <c r="F154" i="23"/>
  <c r="F153" i="23" s="1"/>
  <c r="N153" i="23"/>
  <c r="N152" i="23" s="1"/>
  <c r="M153" i="23"/>
  <c r="M152" i="23" s="1"/>
  <c r="K153" i="23"/>
  <c r="K152" i="23" s="1"/>
  <c r="J153" i="23"/>
  <c r="J152" i="23" s="1"/>
  <c r="H153" i="23"/>
  <c r="H152" i="23" s="1"/>
  <c r="G153" i="23"/>
  <c r="G152" i="23" s="1"/>
  <c r="E153" i="23"/>
  <c r="E152" i="23" s="1"/>
  <c r="D153" i="23"/>
  <c r="D152" i="23" s="1"/>
  <c r="O151" i="23"/>
  <c r="L151" i="23"/>
  <c r="I151" i="23"/>
  <c r="F151" i="23"/>
  <c r="O150" i="23"/>
  <c r="L150" i="23"/>
  <c r="I150" i="23"/>
  <c r="F150" i="23"/>
  <c r="O149" i="23"/>
  <c r="L149" i="23"/>
  <c r="I149" i="23"/>
  <c r="F149" i="23"/>
  <c r="O148" i="23"/>
  <c r="O147" i="23" s="1"/>
  <c r="L148" i="23"/>
  <c r="L147" i="23" s="1"/>
  <c r="I148" i="23"/>
  <c r="I147" i="23" s="1"/>
  <c r="F148" i="23"/>
  <c r="F147" i="23" s="1"/>
  <c r="N147" i="23"/>
  <c r="M147" i="23"/>
  <c r="K147" i="23"/>
  <c r="J147" i="23"/>
  <c r="H147" i="23"/>
  <c r="G147" i="23"/>
  <c r="E147" i="23"/>
  <c r="D147" i="23"/>
  <c r="O146" i="23"/>
  <c r="L146" i="23"/>
  <c r="I146" i="23"/>
  <c r="F146" i="23"/>
  <c r="O145" i="23"/>
  <c r="L145" i="23"/>
  <c r="I145" i="23"/>
  <c r="F145" i="23"/>
  <c r="O144" i="23"/>
  <c r="L144" i="23"/>
  <c r="I144" i="23"/>
  <c r="F144" i="23"/>
  <c r="O143" i="23"/>
  <c r="L143" i="23"/>
  <c r="I143" i="23"/>
  <c r="F143" i="23"/>
  <c r="O142" i="23"/>
  <c r="L142" i="23"/>
  <c r="I142" i="23"/>
  <c r="F142" i="23"/>
  <c r="O141" i="23"/>
  <c r="L141" i="23"/>
  <c r="I141" i="23"/>
  <c r="F141" i="23"/>
  <c r="O140" i="23"/>
  <c r="L140" i="23"/>
  <c r="I140" i="23"/>
  <c r="F140" i="23"/>
  <c r="O139" i="23"/>
  <c r="L139" i="23"/>
  <c r="I139" i="23"/>
  <c r="I138" i="23" s="1"/>
  <c r="F139" i="23"/>
  <c r="N138" i="23"/>
  <c r="M138" i="23"/>
  <c r="K138" i="23"/>
  <c r="J138" i="23"/>
  <c r="H138" i="23"/>
  <c r="G138" i="23"/>
  <c r="E138" i="23"/>
  <c r="D138" i="23"/>
  <c r="O137" i="23"/>
  <c r="L137" i="23"/>
  <c r="I137" i="23"/>
  <c r="F137" i="23"/>
  <c r="O136" i="23"/>
  <c r="L136" i="23"/>
  <c r="I136" i="23"/>
  <c r="F136" i="23"/>
  <c r="O135" i="23"/>
  <c r="O134" i="23" s="1"/>
  <c r="L135" i="23"/>
  <c r="I135" i="23"/>
  <c r="I134" i="23" s="1"/>
  <c r="F135" i="23"/>
  <c r="N134" i="23"/>
  <c r="M134" i="23"/>
  <c r="K134" i="23"/>
  <c r="J134" i="23"/>
  <c r="H134" i="23"/>
  <c r="G134" i="23"/>
  <c r="E134" i="23"/>
  <c r="D134" i="23"/>
  <c r="O133" i="23"/>
  <c r="L133" i="23"/>
  <c r="I133" i="23"/>
  <c r="F133" i="23"/>
  <c r="O132" i="23"/>
  <c r="O131" i="23" s="1"/>
  <c r="L132" i="23"/>
  <c r="L131" i="23" s="1"/>
  <c r="I132" i="23"/>
  <c r="I131" i="23" s="1"/>
  <c r="F132" i="23"/>
  <c r="N131" i="23"/>
  <c r="M131" i="23"/>
  <c r="K131" i="23"/>
  <c r="J131" i="23"/>
  <c r="H131" i="23"/>
  <c r="G131" i="23"/>
  <c r="E131" i="23"/>
  <c r="D131" i="23"/>
  <c r="O130" i="23"/>
  <c r="L130" i="23"/>
  <c r="I130" i="23"/>
  <c r="F130" i="23"/>
  <c r="O129" i="23"/>
  <c r="L129" i="23"/>
  <c r="I129" i="23"/>
  <c r="F129" i="23"/>
  <c r="O128" i="23"/>
  <c r="L128" i="23"/>
  <c r="I128" i="23"/>
  <c r="F128" i="23"/>
  <c r="O127" i="23"/>
  <c r="L127" i="23"/>
  <c r="I127" i="23"/>
  <c r="I126" i="23" s="1"/>
  <c r="F127" i="23"/>
  <c r="N126" i="23"/>
  <c r="M126" i="23"/>
  <c r="K126" i="23"/>
  <c r="J126" i="23"/>
  <c r="H126" i="23"/>
  <c r="G126" i="23"/>
  <c r="E126" i="23"/>
  <c r="D126" i="23"/>
  <c r="O125" i="23"/>
  <c r="L125" i="23"/>
  <c r="I125" i="23"/>
  <c r="F125" i="23"/>
  <c r="O124" i="23"/>
  <c r="L124" i="23"/>
  <c r="I124" i="23"/>
  <c r="F124" i="23"/>
  <c r="O123" i="23"/>
  <c r="L123" i="23"/>
  <c r="I123" i="23"/>
  <c r="F123" i="23"/>
  <c r="O122" i="23"/>
  <c r="L122" i="23"/>
  <c r="I122" i="23"/>
  <c r="I121" i="23" s="1"/>
  <c r="F122" i="23"/>
  <c r="N121" i="23"/>
  <c r="M121" i="23"/>
  <c r="K121" i="23"/>
  <c r="J121" i="23"/>
  <c r="H121" i="23"/>
  <c r="G121" i="23"/>
  <c r="E121" i="23"/>
  <c r="D121" i="23"/>
  <c r="O119" i="23"/>
  <c r="L119" i="23"/>
  <c r="I119" i="23"/>
  <c r="F119" i="23"/>
  <c r="O118" i="23"/>
  <c r="L118" i="23"/>
  <c r="I118" i="23"/>
  <c r="F118" i="23"/>
  <c r="O117" i="23"/>
  <c r="L117" i="23"/>
  <c r="I117" i="23"/>
  <c r="F117" i="23"/>
  <c r="O116" i="23"/>
  <c r="L116" i="23"/>
  <c r="I116" i="23"/>
  <c r="F116" i="23"/>
  <c r="O115" i="23"/>
  <c r="L115" i="23"/>
  <c r="I115" i="23"/>
  <c r="F115" i="23"/>
  <c r="N114" i="23"/>
  <c r="M114" i="23"/>
  <c r="K114" i="23"/>
  <c r="J114" i="23"/>
  <c r="H114" i="23"/>
  <c r="G114" i="23"/>
  <c r="E114" i="23"/>
  <c r="D114" i="23"/>
  <c r="O113" i="23"/>
  <c r="L113" i="23"/>
  <c r="I113" i="23"/>
  <c r="F113" i="23"/>
  <c r="O112" i="23"/>
  <c r="L112" i="23"/>
  <c r="I112" i="23"/>
  <c r="F112" i="23"/>
  <c r="O111" i="23"/>
  <c r="L111" i="23"/>
  <c r="I111" i="23"/>
  <c r="F111" i="23"/>
  <c r="O110" i="23"/>
  <c r="L110" i="23"/>
  <c r="I110" i="23"/>
  <c r="F110" i="23"/>
  <c r="O109" i="23"/>
  <c r="L109" i="23"/>
  <c r="L108" i="23" s="1"/>
  <c r="I109" i="23"/>
  <c r="F109" i="23"/>
  <c r="N108" i="23"/>
  <c r="M108" i="23"/>
  <c r="K108" i="23"/>
  <c r="J108" i="23"/>
  <c r="H108" i="23"/>
  <c r="G108" i="23"/>
  <c r="E108" i="23"/>
  <c r="D108" i="23"/>
  <c r="O107" i="23"/>
  <c r="L107" i="23"/>
  <c r="I107" i="23"/>
  <c r="F107" i="23"/>
  <c r="O106" i="23"/>
  <c r="L106" i="23"/>
  <c r="I106" i="23"/>
  <c r="F106" i="23"/>
  <c r="O105" i="23"/>
  <c r="L105" i="23"/>
  <c r="I105" i="23"/>
  <c r="F105" i="23"/>
  <c r="O104" i="23"/>
  <c r="L104" i="23"/>
  <c r="I104" i="23"/>
  <c r="F104" i="23"/>
  <c r="O103" i="23"/>
  <c r="L103" i="23"/>
  <c r="I103" i="23"/>
  <c r="F103" i="23"/>
  <c r="O102" i="23"/>
  <c r="L102" i="23"/>
  <c r="I102" i="23"/>
  <c r="F102" i="23"/>
  <c r="O101" i="23"/>
  <c r="L101" i="23"/>
  <c r="I101" i="23"/>
  <c r="F101" i="23"/>
  <c r="O100" i="23"/>
  <c r="L100" i="23"/>
  <c r="L99" i="23" s="1"/>
  <c r="I100" i="23"/>
  <c r="F100" i="23"/>
  <c r="N99" i="23"/>
  <c r="M99" i="23"/>
  <c r="K99" i="23"/>
  <c r="J99" i="23"/>
  <c r="H99" i="23"/>
  <c r="G99" i="23"/>
  <c r="E99" i="23"/>
  <c r="D99" i="23"/>
  <c r="O98" i="23"/>
  <c r="L98" i="23"/>
  <c r="I98" i="23"/>
  <c r="F98" i="23"/>
  <c r="O97" i="23"/>
  <c r="L97" i="23"/>
  <c r="I97" i="23"/>
  <c r="F97" i="23"/>
  <c r="O96" i="23"/>
  <c r="L96" i="23"/>
  <c r="I96" i="23"/>
  <c r="F96" i="23"/>
  <c r="O95" i="23"/>
  <c r="L95" i="23"/>
  <c r="I95" i="23"/>
  <c r="F95" i="23"/>
  <c r="O94" i="23"/>
  <c r="L94" i="23"/>
  <c r="I94" i="23"/>
  <c r="F94" i="23"/>
  <c r="O93" i="23"/>
  <c r="L93" i="23"/>
  <c r="I93" i="23"/>
  <c r="F93" i="23"/>
  <c r="O92" i="23"/>
  <c r="L92" i="23"/>
  <c r="L91" i="23" s="1"/>
  <c r="I92" i="23"/>
  <c r="F92" i="23"/>
  <c r="N91" i="23"/>
  <c r="M91" i="23"/>
  <c r="K91" i="23"/>
  <c r="J91" i="23"/>
  <c r="H91" i="23"/>
  <c r="G91" i="23"/>
  <c r="E91" i="23"/>
  <c r="D91" i="23"/>
  <c r="O90" i="23"/>
  <c r="L90" i="23"/>
  <c r="I90" i="23"/>
  <c r="F90" i="23"/>
  <c r="O89" i="23"/>
  <c r="L89" i="23"/>
  <c r="I89" i="23"/>
  <c r="F89" i="23"/>
  <c r="O88" i="23"/>
  <c r="L88" i="23"/>
  <c r="I88" i="23"/>
  <c r="F88" i="23"/>
  <c r="O87" i="23"/>
  <c r="L87" i="23"/>
  <c r="I87" i="23"/>
  <c r="F87" i="23"/>
  <c r="O86" i="23"/>
  <c r="O85" i="23" s="1"/>
  <c r="L86" i="23"/>
  <c r="I86" i="23"/>
  <c r="F86" i="23"/>
  <c r="F85" i="23" s="1"/>
  <c r="N85" i="23"/>
  <c r="M85" i="23"/>
  <c r="K85" i="23"/>
  <c r="J85" i="23"/>
  <c r="H85" i="23"/>
  <c r="G85" i="23"/>
  <c r="E85" i="23"/>
  <c r="D85" i="23"/>
  <c r="O84" i="23"/>
  <c r="L84" i="23"/>
  <c r="I84" i="23"/>
  <c r="F84" i="23"/>
  <c r="G83" i="23"/>
  <c r="O82" i="23"/>
  <c r="L82" i="23"/>
  <c r="I82" i="23"/>
  <c r="F82" i="23"/>
  <c r="O81" i="23"/>
  <c r="L81" i="23"/>
  <c r="L80" i="23" s="1"/>
  <c r="I81" i="23"/>
  <c r="I80" i="23" s="1"/>
  <c r="F81" i="23"/>
  <c r="N80" i="23"/>
  <c r="M80" i="23"/>
  <c r="K80" i="23"/>
  <c r="J80" i="23"/>
  <c r="H80" i="23"/>
  <c r="G80" i="23"/>
  <c r="E80" i="23"/>
  <c r="D80" i="23"/>
  <c r="O79" i="23"/>
  <c r="L79" i="23"/>
  <c r="I79" i="23"/>
  <c r="F79" i="23"/>
  <c r="O78" i="23"/>
  <c r="O77" i="23" s="1"/>
  <c r="L78" i="23"/>
  <c r="L77" i="23" s="1"/>
  <c r="I78" i="23"/>
  <c r="I77" i="23" s="1"/>
  <c r="F78" i="23"/>
  <c r="F77" i="23" s="1"/>
  <c r="N77" i="23"/>
  <c r="N76" i="23" s="1"/>
  <c r="M77" i="23"/>
  <c r="K77" i="23"/>
  <c r="K76" i="23" s="1"/>
  <c r="J77" i="23"/>
  <c r="J76" i="23" s="1"/>
  <c r="H77" i="23"/>
  <c r="H76" i="23" s="1"/>
  <c r="G77" i="23"/>
  <c r="G76" i="23" s="1"/>
  <c r="E77" i="23"/>
  <c r="E76" i="23" s="1"/>
  <c r="D77" i="23"/>
  <c r="O74" i="23"/>
  <c r="L74" i="23"/>
  <c r="I74" i="23"/>
  <c r="F74" i="23"/>
  <c r="O73" i="23"/>
  <c r="L73" i="23"/>
  <c r="I73" i="23"/>
  <c r="F73" i="23"/>
  <c r="O72" i="23"/>
  <c r="L72" i="23"/>
  <c r="I72" i="23"/>
  <c r="F72" i="23"/>
  <c r="O71" i="23"/>
  <c r="L71" i="23"/>
  <c r="I71" i="23"/>
  <c r="F71" i="23"/>
  <c r="O70" i="23"/>
  <c r="O69" i="23" s="1"/>
  <c r="L70" i="23"/>
  <c r="L69" i="23" s="1"/>
  <c r="I70" i="23"/>
  <c r="F70" i="23"/>
  <c r="N69" i="23"/>
  <c r="M69" i="23"/>
  <c r="M67" i="23" s="1"/>
  <c r="K69" i="23"/>
  <c r="K67" i="23" s="1"/>
  <c r="J69" i="23"/>
  <c r="J67" i="23" s="1"/>
  <c r="H69" i="23"/>
  <c r="H67" i="23" s="1"/>
  <c r="G69" i="23"/>
  <c r="G67" i="23" s="1"/>
  <c r="E69" i="23"/>
  <c r="D69" i="23"/>
  <c r="D67" i="23" s="1"/>
  <c r="O68" i="23"/>
  <c r="L68" i="23"/>
  <c r="I68" i="23"/>
  <c r="F68" i="23"/>
  <c r="N67" i="23"/>
  <c r="E67" i="23"/>
  <c r="O66" i="23"/>
  <c r="L66" i="23"/>
  <c r="I66" i="23"/>
  <c r="F66" i="23"/>
  <c r="O65" i="23"/>
  <c r="L65" i="23"/>
  <c r="I65" i="23"/>
  <c r="F65" i="23"/>
  <c r="O64" i="23"/>
  <c r="L64" i="23"/>
  <c r="I64" i="23"/>
  <c r="F64" i="23"/>
  <c r="O63" i="23"/>
  <c r="L63" i="23"/>
  <c r="I63" i="23"/>
  <c r="F63" i="23"/>
  <c r="O62" i="23"/>
  <c r="L62" i="23"/>
  <c r="I62" i="23"/>
  <c r="F62" i="23"/>
  <c r="O61" i="23"/>
  <c r="L61" i="23"/>
  <c r="I61" i="23"/>
  <c r="F61" i="23"/>
  <c r="O60" i="23"/>
  <c r="L60" i="23"/>
  <c r="I60" i="23"/>
  <c r="F60" i="23"/>
  <c r="O59" i="23"/>
  <c r="L59" i="23"/>
  <c r="I59" i="23"/>
  <c r="I58" i="23" s="1"/>
  <c r="F59" i="23"/>
  <c r="N58" i="23"/>
  <c r="M58" i="23"/>
  <c r="K58" i="23"/>
  <c r="J58" i="23"/>
  <c r="H58" i="23"/>
  <c r="G58" i="23"/>
  <c r="E58" i="23"/>
  <c r="D58" i="23"/>
  <c r="O57" i="23"/>
  <c r="L57" i="23"/>
  <c r="I57" i="23"/>
  <c r="F57" i="23"/>
  <c r="O56" i="23"/>
  <c r="L56" i="23"/>
  <c r="L55" i="23" s="1"/>
  <c r="I56" i="23"/>
  <c r="I55" i="23" s="1"/>
  <c r="I54" i="23" s="1"/>
  <c r="F56" i="23"/>
  <c r="F55" i="23" s="1"/>
  <c r="N55" i="23"/>
  <c r="N54" i="23" s="1"/>
  <c r="N53" i="23" s="1"/>
  <c r="M55" i="23"/>
  <c r="M54" i="23" s="1"/>
  <c r="K55" i="23"/>
  <c r="K54" i="23" s="1"/>
  <c r="J55" i="23"/>
  <c r="J54" i="23" s="1"/>
  <c r="H55" i="23"/>
  <c r="H54" i="23" s="1"/>
  <c r="G55" i="23"/>
  <c r="E55" i="23"/>
  <c r="D55" i="23"/>
  <c r="G54" i="23"/>
  <c r="O47" i="23"/>
  <c r="C47" i="23" s="1"/>
  <c r="O46" i="23"/>
  <c r="C46" i="23" s="1"/>
  <c r="N45" i="23"/>
  <c r="M45" i="23"/>
  <c r="L44" i="23"/>
  <c r="L43" i="23" s="1"/>
  <c r="I44" i="23"/>
  <c r="F44" i="23"/>
  <c r="K43" i="23"/>
  <c r="J43" i="23"/>
  <c r="I43" i="23"/>
  <c r="H43" i="23"/>
  <c r="G43" i="23"/>
  <c r="E43" i="23"/>
  <c r="D43" i="23"/>
  <c r="F42" i="23"/>
  <c r="C42" i="23" s="1"/>
  <c r="E41" i="23"/>
  <c r="D41" i="23"/>
  <c r="L40" i="23"/>
  <c r="C40" i="23" s="1"/>
  <c r="L39" i="23"/>
  <c r="C39" i="23" s="1"/>
  <c r="L38" i="23"/>
  <c r="C38" i="23" s="1"/>
  <c r="L37" i="23"/>
  <c r="C37" i="23" s="1"/>
  <c r="K36" i="23"/>
  <c r="J36" i="23"/>
  <c r="L35" i="23"/>
  <c r="C35" i="23" s="1"/>
  <c r="L34" i="23"/>
  <c r="C34" i="23" s="1"/>
  <c r="K33" i="23"/>
  <c r="J33" i="23"/>
  <c r="L32" i="23"/>
  <c r="C32" i="23" s="1"/>
  <c r="K31" i="23"/>
  <c r="J31" i="23"/>
  <c r="L30" i="23"/>
  <c r="C30" i="23" s="1"/>
  <c r="L29" i="23"/>
  <c r="C29" i="23" s="1"/>
  <c r="L28" i="23"/>
  <c r="C28" i="23" s="1"/>
  <c r="K27" i="23"/>
  <c r="J27" i="23"/>
  <c r="F25" i="23"/>
  <c r="C25" i="23" s="1"/>
  <c r="I24" i="23"/>
  <c r="F24" i="23"/>
  <c r="O23" i="23"/>
  <c r="L23" i="23"/>
  <c r="I23" i="23"/>
  <c r="F23" i="23"/>
  <c r="C23" i="23" s="1"/>
  <c r="O22" i="23"/>
  <c r="L22" i="23"/>
  <c r="L21" i="23" s="1"/>
  <c r="I22" i="23"/>
  <c r="I21" i="23" s="1"/>
  <c r="F22" i="23"/>
  <c r="O21" i="23"/>
  <c r="N21" i="23"/>
  <c r="M21" i="23"/>
  <c r="K21" i="23"/>
  <c r="K275" i="23" s="1"/>
  <c r="K274" i="23" s="1"/>
  <c r="J21" i="23"/>
  <c r="J275" i="23" s="1"/>
  <c r="J274" i="23" s="1"/>
  <c r="H21" i="23"/>
  <c r="G21" i="23"/>
  <c r="F21" i="23"/>
  <c r="E21" i="23"/>
  <c r="E275" i="23" s="1"/>
  <c r="E274" i="23" s="1"/>
  <c r="D21" i="23"/>
  <c r="D275" i="23" s="1"/>
  <c r="D274" i="23" s="1"/>
  <c r="D54" i="23" l="1"/>
  <c r="J53" i="23"/>
  <c r="K161" i="23"/>
  <c r="K160" i="23" s="1"/>
  <c r="C231" i="23"/>
  <c r="C24" i="23"/>
  <c r="M174" i="23"/>
  <c r="C223" i="23"/>
  <c r="C226" i="23"/>
  <c r="C228" i="23"/>
  <c r="O227" i="23"/>
  <c r="H20" i="23"/>
  <c r="C281" i="23"/>
  <c r="C100" i="23"/>
  <c r="N161" i="23"/>
  <c r="N160" i="23" s="1"/>
  <c r="O233" i="23"/>
  <c r="O232" i="23" s="1"/>
  <c r="C235" i="23"/>
  <c r="G275" i="23"/>
  <c r="G274" i="23" s="1"/>
  <c r="M275" i="23"/>
  <c r="M274" i="23" s="1"/>
  <c r="C88" i="23"/>
  <c r="C92" i="23"/>
  <c r="G174" i="23"/>
  <c r="M182" i="23"/>
  <c r="C247" i="23"/>
  <c r="M76" i="23"/>
  <c r="C124" i="23"/>
  <c r="C128" i="23"/>
  <c r="C132" i="23"/>
  <c r="C136" i="23"/>
  <c r="M160" i="23"/>
  <c r="C172" i="23"/>
  <c r="E182" i="23"/>
  <c r="K187" i="23"/>
  <c r="K182" i="23" s="1"/>
  <c r="C193" i="23"/>
  <c r="C207" i="23"/>
  <c r="C271" i="23"/>
  <c r="C62" i="23"/>
  <c r="I69" i="23"/>
  <c r="C116" i="23"/>
  <c r="H160" i="23"/>
  <c r="M252" i="23"/>
  <c r="J26" i="23"/>
  <c r="M20" i="23"/>
  <c r="C60" i="23"/>
  <c r="C61" i="23"/>
  <c r="O58" i="23"/>
  <c r="C79" i="23"/>
  <c r="C96" i="23"/>
  <c r="C104" i="23"/>
  <c r="I114" i="23"/>
  <c r="K120" i="23"/>
  <c r="C140" i="23"/>
  <c r="L153" i="23"/>
  <c r="L152" i="23" s="1"/>
  <c r="C176" i="23"/>
  <c r="C215" i="23"/>
  <c r="E212" i="23"/>
  <c r="K240" i="23"/>
  <c r="E252" i="23"/>
  <c r="C259" i="23"/>
  <c r="O269" i="23"/>
  <c r="O275" i="23" s="1"/>
  <c r="H275" i="23"/>
  <c r="H274" i="23" s="1"/>
  <c r="N275" i="23"/>
  <c r="N274" i="23" s="1"/>
  <c r="F41" i="23"/>
  <c r="C41" i="23" s="1"/>
  <c r="C44" i="23"/>
  <c r="C66" i="23"/>
  <c r="C112" i="23"/>
  <c r="L121" i="23"/>
  <c r="G120" i="23"/>
  <c r="G75" i="23" s="1"/>
  <c r="C144" i="23"/>
  <c r="G160" i="23"/>
  <c r="K174" i="23"/>
  <c r="H187" i="23"/>
  <c r="H182" i="23" s="1"/>
  <c r="C203" i="23"/>
  <c r="C239" i="23"/>
  <c r="C243" i="23"/>
  <c r="G240" i="23"/>
  <c r="C251" i="23"/>
  <c r="C255" i="23"/>
  <c r="C256" i="23"/>
  <c r="N252" i="23"/>
  <c r="F43" i="23"/>
  <c r="C43" i="23" s="1"/>
  <c r="L58" i="23"/>
  <c r="L54" i="23" s="1"/>
  <c r="C74" i="23"/>
  <c r="L76" i="23"/>
  <c r="C82" i="23"/>
  <c r="C84" i="23"/>
  <c r="D83" i="23"/>
  <c r="J120" i="23"/>
  <c r="F121" i="23"/>
  <c r="C123" i="23"/>
  <c r="C168" i="23"/>
  <c r="L166" i="23"/>
  <c r="F171" i="23"/>
  <c r="C191" i="23"/>
  <c r="C195" i="23"/>
  <c r="C198" i="23"/>
  <c r="D187" i="23"/>
  <c r="D182" i="23" s="1"/>
  <c r="D240" i="23"/>
  <c r="O245" i="23"/>
  <c r="L269" i="23"/>
  <c r="C279" i="23"/>
  <c r="C283" i="23"/>
  <c r="C284" i="23"/>
  <c r="L67" i="23"/>
  <c r="E83" i="23"/>
  <c r="L241" i="23"/>
  <c r="I253" i="23"/>
  <c r="I252" i="23" s="1"/>
  <c r="L257" i="23"/>
  <c r="K212" i="23"/>
  <c r="K211" i="23" s="1"/>
  <c r="K26" i="23"/>
  <c r="K20" i="23" s="1"/>
  <c r="L36" i="23"/>
  <c r="C36" i="23" s="1"/>
  <c r="M53" i="23"/>
  <c r="C64" i="23"/>
  <c r="C65" i="23"/>
  <c r="H53" i="23"/>
  <c r="O80" i="23"/>
  <c r="C103" i="23"/>
  <c r="C118" i="23"/>
  <c r="C119" i="23"/>
  <c r="C125" i="23"/>
  <c r="D120" i="23"/>
  <c r="L126" i="23"/>
  <c r="F131" i="23"/>
  <c r="C131" i="23" s="1"/>
  <c r="C148" i="23"/>
  <c r="C155" i="23"/>
  <c r="C156" i="23"/>
  <c r="C173" i="23"/>
  <c r="I174" i="23"/>
  <c r="E174" i="23"/>
  <c r="N187" i="23"/>
  <c r="N182" i="23" s="1"/>
  <c r="C197" i="23"/>
  <c r="D212" i="23"/>
  <c r="H212" i="23"/>
  <c r="H211" i="23" s="1"/>
  <c r="J212" i="23"/>
  <c r="J211" i="23" s="1"/>
  <c r="N212" i="23"/>
  <c r="N211" i="23" s="1"/>
  <c r="C238" i="23"/>
  <c r="O241" i="23"/>
  <c r="O257" i="23"/>
  <c r="O253" i="23" s="1"/>
  <c r="O252" i="23" s="1"/>
  <c r="G252" i="23"/>
  <c r="K252" i="23"/>
  <c r="L276" i="23"/>
  <c r="L33" i="23"/>
  <c r="C33" i="23" s="1"/>
  <c r="O45" i="23"/>
  <c r="C45" i="23" s="1"/>
  <c r="O55" i="23"/>
  <c r="C63" i="23"/>
  <c r="C68" i="23"/>
  <c r="D53" i="23"/>
  <c r="O67" i="23"/>
  <c r="D76" i="23"/>
  <c r="C81" i="23"/>
  <c r="N83" i="23"/>
  <c r="C93" i="23"/>
  <c r="C94" i="23"/>
  <c r="H83" i="23"/>
  <c r="C101" i="23"/>
  <c r="C106" i="23"/>
  <c r="C107" i="23"/>
  <c r="O108" i="23"/>
  <c r="M83" i="23"/>
  <c r="M120" i="23"/>
  <c r="C133" i="23"/>
  <c r="L134" i="23"/>
  <c r="C141" i="23"/>
  <c r="C142" i="23"/>
  <c r="C143" i="23"/>
  <c r="C149" i="23"/>
  <c r="C150" i="23"/>
  <c r="C151" i="23"/>
  <c r="C159" i="23"/>
  <c r="D161" i="23"/>
  <c r="D160" i="23" s="1"/>
  <c r="L162" i="23"/>
  <c r="D174" i="23"/>
  <c r="H174" i="23"/>
  <c r="N174" i="23"/>
  <c r="L175" i="23"/>
  <c r="C190" i="23"/>
  <c r="C196" i="23"/>
  <c r="C206" i="23"/>
  <c r="C210" i="23"/>
  <c r="C237" i="23"/>
  <c r="C244" i="23"/>
  <c r="F250" i="23"/>
  <c r="C250" i="23" s="1"/>
  <c r="C262" i="23"/>
  <c r="C278" i="23"/>
  <c r="L27" i="23"/>
  <c r="C27" i="23" s="1"/>
  <c r="D20" i="23"/>
  <c r="E20" i="23"/>
  <c r="E54" i="23"/>
  <c r="E53" i="23" s="1"/>
  <c r="C56" i="23"/>
  <c r="C57" i="23"/>
  <c r="C71" i="23"/>
  <c r="C72" i="23"/>
  <c r="C73" i="23"/>
  <c r="O76" i="23"/>
  <c r="J83" i="23"/>
  <c r="J75" i="23" s="1"/>
  <c r="C87" i="23"/>
  <c r="K83" i="23"/>
  <c r="K75" i="23" s="1"/>
  <c r="I108" i="23"/>
  <c r="C113" i="23"/>
  <c r="L114" i="23"/>
  <c r="H120" i="23"/>
  <c r="N120" i="23"/>
  <c r="N75" i="23" s="1"/>
  <c r="O121" i="23"/>
  <c r="C130" i="23"/>
  <c r="J174" i="23"/>
  <c r="C186" i="23"/>
  <c r="F188" i="23"/>
  <c r="C194" i="23"/>
  <c r="C218" i="23"/>
  <c r="C220" i="23"/>
  <c r="O219" i="23"/>
  <c r="O212" i="23" s="1"/>
  <c r="L233" i="23"/>
  <c r="L232" i="23" s="1"/>
  <c r="C263" i="23"/>
  <c r="C280" i="23"/>
  <c r="C282" i="23"/>
  <c r="K53" i="23"/>
  <c r="C77" i="23"/>
  <c r="I76" i="23"/>
  <c r="I275" i="23"/>
  <c r="I20" i="23"/>
  <c r="C21" i="23"/>
  <c r="L275" i="23"/>
  <c r="G53" i="23"/>
  <c r="I67" i="23"/>
  <c r="I53" i="23" s="1"/>
  <c r="C70" i="23"/>
  <c r="C115" i="23"/>
  <c r="F114" i="23"/>
  <c r="C167" i="23"/>
  <c r="F166" i="23"/>
  <c r="C22" i="23"/>
  <c r="L31" i="23"/>
  <c r="C55" i="23"/>
  <c r="C59" i="23"/>
  <c r="F80" i="23"/>
  <c r="C86" i="23"/>
  <c r="I91" i="23"/>
  <c r="C98" i="23"/>
  <c r="C105" i="23"/>
  <c r="C117" i="23"/>
  <c r="C129" i="23"/>
  <c r="C135" i="23"/>
  <c r="F134" i="23"/>
  <c r="C145" i="23"/>
  <c r="C146" i="23"/>
  <c r="C147" i="23"/>
  <c r="C154" i="23"/>
  <c r="I161" i="23"/>
  <c r="I160" i="23" s="1"/>
  <c r="O162" i="23"/>
  <c r="L161" i="23"/>
  <c r="L160" i="23" s="1"/>
  <c r="C169" i="23"/>
  <c r="C170" i="23"/>
  <c r="C171" i="23"/>
  <c r="L85" i="23"/>
  <c r="C127" i="23"/>
  <c r="F126" i="23"/>
  <c r="F183" i="23"/>
  <c r="C229" i="23"/>
  <c r="I227" i="23"/>
  <c r="J20" i="23"/>
  <c r="N20" i="23"/>
  <c r="F69" i="23"/>
  <c r="I85" i="23"/>
  <c r="C89" i="23"/>
  <c r="C90" i="23"/>
  <c r="C97" i="23"/>
  <c r="O99" i="23"/>
  <c r="C109" i="23"/>
  <c r="C110" i="23"/>
  <c r="C111" i="23"/>
  <c r="F108" i="23"/>
  <c r="E120" i="23"/>
  <c r="C122" i="23"/>
  <c r="C137" i="23"/>
  <c r="O138" i="23"/>
  <c r="L138" i="23"/>
  <c r="F152" i="23"/>
  <c r="I153" i="23"/>
  <c r="I152" i="23" s="1"/>
  <c r="C157" i="23"/>
  <c r="C158" i="23"/>
  <c r="E161" i="23"/>
  <c r="E160" i="23" s="1"/>
  <c r="C163" i="23"/>
  <c r="F162" i="23"/>
  <c r="C177" i="23"/>
  <c r="C222" i="23"/>
  <c r="F219" i="23"/>
  <c r="F245" i="23"/>
  <c r="C246" i="23"/>
  <c r="C78" i="23"/>
  <c r="C95" i="23"/>
  <c r="F91" i="23"/>
  <c r="G20" i="23"/>
  <c r="F58" i="23"/>
  <c r="C58" i="23" s="1"/>
  <c r="O91" i="23"/>
  <c r="C102" i="23"/>
  <c r="O114" i="23"/>
  <c r="C121" i="23"/>
  <c r="I120" i="23"/>
  <c r="O126" i="23"/>
  <c r="O120" i="23" s="1"/>
  <c r="C139" i="23"/>
  <c r="F138" i="23"/>
  <c r="C138" i="23" s="1"/>
  <c r="O166" i="23"/>
  <c r="C175" i="23"/>
  <c r="C180" i="23"/>
  <c r="L179" i="23"/>
  <c r="L178" i="23" s="1"/>
  <c r="L174" i="23" s="1"/>
  <c r="C192" i="23"/>
  <c r="L188" i="23"/>
  <c r="F233" i="23"/>
  <c r="C234" i="23"/>
  <c r="I99" i="23"/>
  <c r="G182" i="23"/>
  <c r="C185" i="23"/>
  <c r="I183" i="23"/>
  <c r="J187" i="23"/>
  <c r="J182" i="23" s="1"/>
  <c r="O188" i="23"/>
  <c r="O187" i="23" s="1"/>
  <c r="O182" i="23" s="1"/>
  <c r="C200" i="23"/>
  <c r="C202" i="23"/>
  <c r="F199" i="23"/>
  <c r="C208" i="23"/>
  <c r="F216" i="23"/>
  <c r="G212" i="23"/>
  <c r="G211" i="23" s="1"/>
  <c r="C221" i="23"/>
  <c r="I219" i="23"/>
  <c r="I212" i="23" s="1"/>
  <c r="C224" i="23"/>
  <c r="C225" i="23"/>
  <c r="C236" i="23"/>
  <c r="I240" i="23"/>
  <c r="C249" i="23"/>
  <c r="F257" i="23"/>
  <c r="C258" i="23"/>
  <c r="O276" i="23"/>
  <c r="F99" i="23"/>
  <c r="C184" i="23"/>
  <c r="L183" i="23"/>
  <c r="I188" i="23"/>
  <c r="C189" i="23"/>
  <c r="C201" i="23"/>
  <c r="I199" i="23"/>
  <c r="C204" i="23"/>
  <c r="C205" i="23"/>
  <c r="C209" i="23"/>
  <c r="C217" i="23"/>
  <c r="L219" i="23"/>
  <c r="L212" i="23" s="1"/>
  <c r="M211" i="23"/>
  <c r="M181" i="23" s="1"/>
  <c r="E240" i="23"/>
  <c r="F241" i="23"/>
  <c r="C242" i="23"/>
  <c r="L253" i="23"/>
  <c r="L252" i="23" s="1"/>
  <c r="C260" i="23"/>
  <c r="C261" i="23"/>
  <c r="C264" i="23"/>
  <c r="C268" i="23"/>
  <c r="L199" i="23"/>
  <c r="C213" i="23"/>
  <c r="C214" i="23"/>
  <c r="C230" i="23"/>
  <c r="F227" i="23"/>
  <c r="C227" i="23" s="1"/>
  <c r="C248" i="23"/>
  <c r="L245" i="23"/>
  <c r="L240" i="23" s="1"/>
  <c r="C254" i="23"/>
  <c r="F269" i="23"/>
  <c r="F275" i="23" s="1"/>
  <c r="C270" i="23"/>
  <c r="I276" i="23"/>
  <c r="C276" i="23" s="1"/>
  <c r="C277" i="23"/>
  <c r="F267" i="23"/>
  <c r="M75" i="23" l="1"/>
  <c r="M52" i="23" s="1"/>
  <c r="M51" i="23" s="1"/>
  <c r="M50" i="23" s="1"/>
  <c r="L274" i="23"/>
  <c r="O240" i="23"/>
  <c r="O54" i="23"/>
  <c r="O53" i="23" s="1"/>
  <c r="D211" i="23"/>
  <c r="D181" i="23" s="1"/>
  <c r="K181" i="23"/>
  <c r="C152" i="23"/>
  <c r="I187" i="23"/>
  <c r="I182" i="23" s="1"/>
  <c r="C134" i="23"/>
  <c r="N52" i="23"/>
  <c r="N181" i="23"/>
  <c r="N51" i="23" s="1"/>
  <c r="O274" i="23"/>
  <c r="L211" i="23"/>
  <c r="C99" i="23"/>
  <c r="O83" i="23"/>
  <c r="O75" i="23" s="1"/>
  <c r="J52" i="23"/>
  <c r="H75" i="23"/>
  <c r="H272" i="23" s="1"/>
  <c r="L53" i="23"/>
  <c r="C174" i="23"/>
  <c r="G52" i="23"/>
  <c r="N272" i="23"/>
  <c r="I211" i="23"/>
  <c r="G181" i="23"/>
  <c r="E211" i="23"/>
  <c r="E181" i="23" s="1"/>
  <c r="C153" i="23"/>
  <c r="L83" i="23"/>
  <c r="D75" i="23"/>
  <c r="D272" i="23" s="1"/>
  <c r="H181" i="23"/>
  <c r="F20" i="23"/>
  <c r="C257" i="23"/>
  <c r="C199" i="23"/>
  <c r="J181" i="23"/>
  <c r="L120" i="23"/>
  <c r="E75" i="23"/>
  <c r="E52" i="23" s="1"/>
  <c r="O211" i="23"/>
  <c r="O181" i="23" s="1"/>
  <c r="M272" i="23"/>
  <c r="C108" i="23"/>
  <c r="F120" i="23"/>
  <c r="C120" i="23" s="1"/>
  <c r="O20" i="23"/>
  <c r="C85" i="23"/>
  <c r="K52" i="23"/>
  <c r="K51" i="23" s="1"/>
  <c r="K50" i="23" s="1"/>
  <c r="F274" i="23"/>
  <c r="C275" i="23"/>
  <c r="F253" i="23"/>
  <c r="F187" i="23"/>
  <c r="F182" i="23" s="1"/>
  <c r="L187" i="23"/>
  <c r="L182" i="23" s="1"/>
  <c r="C245" i="23"/>
  <c r="C162" i="23"/>
  <c r="F161" i="23"/>
  <c r="C114" i="23"/>
  <c r="C241" i="23"/>
  <c r="F240" i="23"/>
  <c r="C240" i="23" s="1"/>
  <c r="C69" i="23"/>
  <c r="F67" i="23"/>
  <c r="C67" i="23" s="1"/>
  <c r="J272" i="23"/>
  <c r="C80" i="23"/>
  <c r="F76" i="23"/>
  <c r="C269" i="23"/>
  <c r="C188" i="23"/>
  <c r="C216" i="23"/>
  <c r="F212" i="23"/>
  <c r="C179" i="23"/>
  <c r="C219" i="23"/>
  <c r="I83" i="23"/>
  <c r="I75" i="23" s="1"/>
  <c r="C183" i="23"/>
  <c r="K272" i="23"/>
  <c r="C178" i="23"/>
  <c r="I274" i="23"/>
  <c r="C91" i="23"/>
  <c r="F83" i="23"/>
  <c r="O161" i="23"/>
  <c r="O160" i="23" s="1"/>
  <c r="L26" i="23"/>
  <c r="C31" i="23"/>
  <c r="F266" i="23"/>
  <c r="C267" i="23"/>
  <c r="C233" i="23"/>
  <c r="F232" i="23"/>
  <c r="C232" i="23" s="1"/>
  <c r="C126" i="23"/>
  <c r="G272" i="23"/>
  <c r="C166" i="23"/>
  <c r="F54" i="23"/>
  <c r="E51" i="23" l="1"/>
  <c r="M273" i="23"/>
  <c r="O272" i="23"/>
  <c r="H52" i="23"/>
  <c r="H51" i="23" s="1"/>
  <c r="K273" i="23"/>
  <c r="D52" i="23"/>
  <c r="D51" i="23" s="1"/>
  <c r="D50" i="23" s="1"/>
  <c r="G51" i="23"/>
  <c r="G273" i="23" s="1"/>
  <c r="O52" i="23"/>
  <c r="O51" i="23" s="1"/>
  <c r="J51" i="23"/>
  <c r="D273" i="23"/>
  <c r="I181" i="23"/>
  <c r="E272" i="23"/>
  <c r="C274" i="23"/>
  <c r="L75" i="23"/>
  <c r="L52" i="23" s="1"/>
  <c r="H273" i="23"/>
  <c r="H50" i="23"/>
  <c r="C83" i="23"/>
  <c r="C182" i="23"/>
  <c r="I272" i="23"/>
  <c r="I52" i="23"/>
  <c r="L181" i="23"/>
  <c r="C212" i="23"/>
  <c r="F211" i="23"/>
  <c r="C211" i="23" s="1"/>
  <c r="F160" i="23"/>
  <c r="C160" i="23" s="1"/>
  <c r="C161" i="23"/>
  <c r="F265" i="23"/>
  <c r="C266" i="23"/>
  <c r="C26" i="23"/>
  <c r="L20" i="23"/>
  <c r="C20" i="23" s="1"/>
  <c r="C76" i="23"/>
  <c r="F75" i="23"/>
  <c r="C187" i="23"/>
  <c r="F53" i="23"/>
  <c r="C54" i="23"/>
  <c r="N50" i="23"/>
  <c r="N273" i="23"/>
  <c r="C253" i="23"/>
  <c r="F252" i="23"/>
  <c r="C252" i="23" s="1"/>
  <c r="O50" i="23"/>
  <c r="O273" i="23"/>
  <c r="G50" i="23" l="1"/>
  <c r="L272" i="23"/>
  <c r="L51" i="23"/>
  <c r="L50" i="23" s="1"/>
  <c r="C75" i="23"/>
  <c r="E273" i="23"/>
  <c r="E50" i="23"/>
  <c r="J50" i="23"/>
  <c r="J273" i="23"/>
  <c r="I51" i="23"/>
  <c r="I273" i="23" s="1"/>
  <c r="C265" i="23"/>
  <c r="F272" i="23"/>
  <c r="F181" i="23"/>
  <c r="C181" i="23" s="1"/>
  <c r="C53" i="23"/>
  <c r="F52" i="23"/>
  <c r="I50" i="23"/>
  <c r="L273" i="23" l="1"/>
  <c r="C272" i="23"/>
  <c r="C52" i="23"/>
  <c r="F51" i="23"/>
  <c r="F273" i="23" l="1"/>
  <c r="C273" i="23" s="1"/>
  <c r="F50" i="23"/>
  <c r="C50" i="23" s="1"/>
  <c r="C51" i="23"/>
  <c r="G45" i="22" l="1"/>
  <c r="E44" i="22"/>
  <c r="G44" i="22" s="1"/>
  <c r="G43" i="22"/>
  <c r="G42" i="22"/>
  <c r="G41" i="22"/>
  <c r="G40" i="22"/>
  <c r="G39" i="22"/>
  <c r="G38" i="22"/>
  <c r="G37" i="22"/>
  <c r="G36" i="22"/>
  <c r="G35" i="22"/>
  <c r="G34" i="22"/>
  <c r="G33" i="22"/>
  <c r="G32" i="22"/>
  <c r="G31" i="22"/>
  <c r="G30" i="22"/>
  <c r="G29" i="22"/>
  <c r="G28" i="22"/>
  <c r="G27" i="22"/>
  <c r="G26" i="22"/>
  <c r="G25" i="22"/>
  <c r="G24" i="22"/>
  <c r="G23" i="22"/>
  <c r="G22" i="22"/>
  <c r="G21" i="22"/>
  <c r="G20" i="22"/>
  <c r="G19" i="22"/>
  <c r="G18" i="22"/>
  <c r="G17" i="22"/>
  <c r="G16" i="22"/>
  <c r="G15" i="22"/>
  <c r="G14" i="22"/>
  <c r="G13" i="22"/>
  <c r="F12" i="22"/>
  <c r="E12" i="22"/>
  <c r="G12" i="22" l="1"/>
  <c r="O284" i="21"/>
  <c r="L284" i="21"/>
  <c r="I284" i="21"/>
  <c r="F284" i="21"/>
  <c r="O283" i="21"/>
  <c r="L283" i="21"/>
  <c r="I283" i="21"/>
  <c r="F283" i="21"/>
  <c r="O282" i="21"/>
  <c r="L282" i="21"/>
  <c r="I282" i="21"/>
  <c r="F282" i="21"/>
  <c r="O281" i="21"/>
  <c r="L281" i="21"/>
  <c r="I281" i="21"/>
  <c r="F281" i="21"/>
  <c r="O280" i="21"/>
  <c r="L280" i="21"/>
  <c r="I280" i="21"/>
  <c r="F280" i="21"/>
  <c r="O279" i="21"/>
  <c r="L279" i="21"/>
  <c r="I279" i="21"/>
  <c r="F279" i="21"/>
  <c r="O278" i="21"/>
  <c r="L278" i="21"/>
  <c r="I278" i="21"/>
  <c r="F278" i="21"/>
  <c r="O277" i="21"/>
  <c r="O276" i="21" s="1"/>
  <c r="L277" i="21"/>
  <c r="I277" i="21"/>
  <c r="F277" i="21"/>
  <c r="N276" i="21"/>
  <c r="M276" i="21"/>
  <c r="K276" i="21"/>
  <c r="J276" i="21"/>
  <c r="H276" i="21"/>
  <c r="G276" i="21"/>
  <c r="E276" i="21"/>
  <c r="D276" i="21"/>
  <c r="O271" i="21"/>
  <c r="L271" i="21"/>
  <c r="I271" i="21"/>
  <c r="F271" i="21"/>
  <c r="O270" i="21"/>
  <c r="L270" i="21"/>
  <c r="I270" i="21"/>
  <c r="F270" i="21"/>
  <c r="O269" i="21"/>
  <c r="N269" i="21"/>
  <c r="M269" i="21"/>
  <c r="K269" i="21"/>
  <c r="J269" i="21"/>
  <c r="H269" i="21"/>
  <c r="G269" i="21"/>
  <c r="F269" i="21"/>
  <c r="E269" i="21"/>
  <c r="D269" i="21"/>
  <c r="O268" i="21"/>
  <c r="L268" i="21"/>
  <c r="L267" i="21" s="1"/>
  <c r="L266" i="21" s="1"/>
  <c r="L265" i="21" s="1"/>
  <c r="I268" i="21"/>
  <c r="F268" i="21"/>
  <c r="O267" i="21"/>
  <c r="O266" i="21" s="1"/>
  <c r="O265" i="21" s="1"/>
  <c r="N267" i="21"/>
  <c r="N266" i="21" s="1"/>
  <c r="N265" i="21" s="1"/>
  <c r="M267" i="21"/>
  <c r="M266" i="21" s="1"/>
  <c r="M265" i="21" s="1"/>
  <c r="K267" i="21"/>
  <c r="J267" i="21"/>
  <c r="J266" i="21" s="1"/>
  <c r="J265" i="21" s="1"/>
  <c r="I267" i="21"/>
  <c r="I266" i="21" s="1"/>
  <c r="I265" i="21" s="1"/>
  <c r="H267" i="21"/>
  <c r="H266" i="21" s="1"/>
  <c r="H265" i="21" s="1"/>
  <c r="G267" i="21"/>
  <c r="F267" i="21"/>
  <c r="E267" i="21"/>
  <c r="E266" i="21" s="1"/>
  <c r="E265" i="21" s="1"/>
  <c r="D267" i="21"/>
  <c r="D266" i="21" s="1"/>
  <c r="D265" i="21" s="1"/>
  <c r="K266" i="21"/>
  <c r="G266" i="21"/>
  <c r="G265" i="21" s="1"/>
  <c r="K265" i="21"/>
  <c r="O264" i="21"/>
  <c r="L264" i="21"/>
  <c r="L263" i="21" s="1"/>
  <c r="I264" i="21"/>
  <c r="I263" i="21" s="1"/>
  <c r="F264" i="21"/>
  <c r="F263" i="21" s="1"/>
  <c r="O263" i="21"/>
  <c r="N263" i="21"/>
  <c r="M263" i="21"/>
  <c r="K263" i="21"/>
  <c r="J263" i="21"/>
  <c r="H263" i="21"/>
  <c r="G263" i="21"/>
  <c r="E263" i="21"/>
  <c r="D263" i="21"/>
  <c r="O262" i="21"/>
  <c r="L262" i="21"/>
  <c r="I262" i="21"/>
  <c r="F262" i="21"/>
  <c r="O261" i="21"/>
  <c r="L261" i="21"/>
  <c r="I261" i="21"/>
  <c r="F261" i="21"/>
  <c r="O260" i="21"/>
  <c r="L260" i="21"/>
  <c r="I260" i="21"/>
  <c r="F260" i="21"/>
  <c r="O259" i="21"/>
  <c r="L259" i="21"/>
  <c r="I259" i="21"/>
  <c r="F259" i="21"/>
  <c r="O258" i="21"/>
  <c r="O257" i="21" s="1"/>
  <c r="L258" i="21"/>
  <c r="I258" i="21"/>
  <c r="F258" i="21"/>
  <c r="N257" i="21"/>
  <c r="M257" i="21"/>
  <c r="K257" i="21"/>
  <c r="J257" i="21"/>
  <c r="H257" i="21"/>
  <c r="G257" i="21"/>
  <c r="E257" i="21"/>
  <c r="D257" i="21"/>
  <c r="O256" i="21"/>
  <c r="L256" i="21"/>
  <c r="I256" i="21"/>
  <c r="F256" i="21"/>
  <c r="O255" i="21"/>
  <c r="L255" i="21"/>
  <c r="I255" i="21"/>
  <c r="F255" i="21"/>
  <c r="O254" i="21"/>
  <c r="L254" i="21"/>
  <c r="I254" i="21"/>
  <c r="F254" i="21"/>
  <c r="N253" i="21"/>
  <c r="M253" i="21"/>
  <c r="M252" i="21" s="1"/>
  <c r="K253" i="21"/>
  <c r="J253" i="21"/>
  <c r="H253" i="21"/>
  <c r="H252" i="21" s="1"/>
  <c r="G253" i="21"/>
  <c r="E253" i="21"/>
  <c r="E252" i="21" s="1"/>
  <c r="D253" i="21"/>
  <c r="D252" i="21" s="1"/>
  <c r="O251" i="21"/>
  <c r="L251" i="21"/>
  <c r="L250" i="21" s="1"/>
  <c r="I251" i="21"/>
  <c r="F251" i="21"/>
  <c r="O250" i="21"/>
  <c r="N250" i="21"/>
  <c r="M250" i="21"/>
  <c r="K250" i="21"/>
  <c r="J250" i="21"/>
  <c r="H250" i="21"/>
  <c r="G250" i="21"/>
  <c r="F250" i="21"/>
  <c r="E250" i="21"/>
  <c r="D250" i="21"/>
  <c r="O249" i="21"/>
  <c r="L249" i="21"/>
  <c r="I249" i="21"/>
  <c r="F249" i="21"/>
  <c r="O248" i="21"/>
  <c r="L248" i="21"/>
  <c r="I248" i="21"/>
  <c r="F248" i="21"/>
  <c r="O247" i="21"/>
  <c r="L247" i="21"/>
  <c r="I247" i="21"/>
  <c r="F247" i="21"/>
  <c r="O246" i="21"/>
  <c r="O245" i="21" s="1"/>
  <c r="L246" i="21"/>
  <c r="L245" i="21" s="1"/>
  <c r="I246" i="21"/>
  <c r="F246" i="21"/>
  <c r="N245" i="21"/>
  <c r="M245" i="21"/>
  <c r="K245" i="21"/>
  <c r="J245" i="21"/>
  <c r="H245" i="21"/>
  <c r="G245" i="21"/>
  <c r="E245" i="21"/>
  <c r="D245" i="21"/>
  <c r="O244" i="21"/>
  <c r="L244" i="21"/>
  <c r="I244" i="21"/>
  <c r="F244" i="21"/>
  <c r="O243" i="21"/>
  <c r="L243" i="21"/>
  <c r="I243" i="21"/>
  <c r="F243" i="21"/>
  <c r="O242" i="21"/>
  <c r="L242" i="21"/>
  <c r="L241" i="21" s="1"/>
  <c r="I242" i="21"/>
  <c r="F242" i="21"/>
  <c r="O241" i="21"/>
  <c r="N241" i="21"/>
  <c r="M241" i="21"/>
  <c r="K241" i="21"/>
  <c r="J241" i="21"/>
  <c r="J240" i="21" s="1"/>
  <c r="H241" i="21"/>
  <c r="G241" i="21"/>
  <c r="E241" i="21"/>
  <c r="D241" i="21"/>
  <c r="D240" i="21" s="1"/>
  <c r="O239" i="21"/>
  <c r="L239" i="21"/>
  <c r="I239" i="21"/>
  <c r="F239" i="21"/>
  <c r="O238" i="21"/>
  <c r="L238" i="21"/>
  <c r="I238" i="21"/>
  <c r="F238" i="21"/>
  <c r="O237" i="21"/>
  <c r="L237" i="21"/>
  <c r="I237" i="21"/>
  <c r="F237" i="21"/>
  <c r="O236" i="21"/>
  <c r="L236" i="21"/>
  <c r="I236" i="21"/>
  <c r="F236" i="21"/>
  <c r="O235" i="21"/>
  <c r="L235" i="21"/>
  <c r="I235" i="21"/>
  <c r="F235" i="21"/>
  <c r="O234" i="21"/>
  <c r="L234" i="21"/>
  <c r="I234" i="21"/>
  <c r="F234" i="21"/>
  <c r="N233" i="21"/>
  <c r="M233" i="21"/>
  <c r="K233" i="21"/>
  <c r="K232" i="21" s="1"/>
  <c r="J233" i="21"/>
  <c r="H233" i="21"/>
  <c r="H232" i="21" s="1"/>
  <c r="G233" i="21"/>
  <c r="G232" i="21" s="1"/>
  <c r="E233" i="21"/>
  <c r="E232" i="21" s="1"/>
  <c r="D233" i="21"/>
  <c r="D232" i="21" s="1"/>
  <c r="N232" i="21"/>
  <c r="M232" i="21"/>
  <c r="J232" i="21"/>
  <c r="O231" i="21"/>
  <c r="L231" i="21"/>
  <c r="I231" i="21"/>
  <c r="F231" i="21"/>
  <c r="O230" i="21"/>
  <c r="L230" i="21"/>
  <c r="I230" i="21"/>
  <c r="F230" i="21"/>
  <c r="O229" i="21"/>
  <c r="L229" i="21"/>
  <c r="I229" i="21"/>
  <c r="F229" i="21"/>
  <c r="O228" i="21"/>
  <c r="L228" i="21"/>
  <c r="I228" i="21"/>
  <c r="F228" i="21"/>
  <c r="N227" i="21"/>
  <c r="M227" i="21"/>
  <c r="K227" i="21"/>
  <c r="J227" i="21"/>
  <c r="H227" i="21"/>
  <c r="G227" i="21"/>
  <c r="E227" i="21"/>
  <c r="D227" i="21"/>
  <c r="O226" i="21"/>
  <c r="L226" i="21"/>
  <c r="I226" i="21"/>
  <c r="F226" i="21"/>
  <c r="O225" i="21"/>
  <c r="L225" i="21"/>
  <c r="I225" i="21"/>
  <c r="F225" i="21"/>
  <c r="O224" i="21"/>
  <c r="L224" i="21"/>
  <c r="I224" i="21"/>
  <c r="F224" i="21"/>
  <c r="O223" i="21"/>
  <c r="L223" i="21"/>
  <c r="I223" i="21"/>
  <c r="F223" i="21"/>
  <c r="O222" i="21"/>
  <c r="L222" i="21"/>
  <c r="I222" i="21"/>
  <c r="F222" i="21"/>
  <c r="O221" i="21"/>
  <c r="L221" i="21"/>
  <c r="I221" i="21"/>
  <c r="F221" i="21"/>
  <c r="O220" i="21"/>
  <c r="L220" i="21"/>
  <c r="I220" i="21"/>
  <c r="I219" i="21" s="1"/>
  <c r="F220" i="21"/>
  <c r="N219" i="21"/>
  <c r="M219" i="21"/>
  <c r="K219" i="21"/>
  <c r="J219" i="21"/>
  <c r="H219" i="21"/>
  <c r="G219" i="21"/>
  <c r="E219" i="21"/>
  <c r="D219" i="21"/>
  <c r="O218" i="21"/>
  <c r="L218" i="21"/>
  <c r="I218" i="21"/>
  <c r="F218" i="21"/>
  <c r="O217" i="21"/>
  <c r="O216" i="21" s="1"/>
  <c r="L217" i="21"/>
  <c r="I217" i="21"/>
  <c r="I216" i="21" s="1"/>
  <c r="F217" i="21"/>
  <c r="N216" i="21"/>
  <c r="M216" i="21"/>
  <c r="K216" i="21"/>
  <c r="J216" i="21"/>
  <c r="H216" i="21"/>
  <c r="G216" i="21"/>
  <c r="E216" i="21"/>
  <c r="D216" i="21"/>
  <c r="O215" i="21"/>
  <c r="L215" i="21"/>
  <c r="L214" i="21" s="1"/>
  <c r="I215" i="21"/>
  <c r="I214" i="21" s="1"/>
  <c r="F215" i="21"/>
  <c r="O214" i="21"/>
  <c r="N214" i="21"/>
  <c r="M214" i="21"/>
  <c r="K214" i="21"/>
  <c r="J214" i="21"/>
  <c r="H214" i="21"/>
  <c r="G214" i="21"/>
  <c r="F214" i="21"/>
  <c r="E214" i="21"/>
  <c r="D214" i="21"/>
  <c r="O213" i="21"/>
  <c r="L213" i="21"/>
  <c r="I213" i="21"/>
  <c r="F213" i="21"/>
  <c r="O210" i="21"/>
  <c r="L210" i="21"/>
  <c r="I210" i="21"/>
  <c r="F210" i="21"/>
  <c r="O209" i="21"/>
  <c r="O208" i="21" s="1"/>
  <c r="L209" i="21"/>
  <c r="L208" i="21" s="1"/>
  <c r="I209" i="21"/>
  <c r="I208" i="21" s="1"/>
  <c r="F209" i="21"/>
  <c r="F208" i="21" s="1"/>
  <c r="N208" i="21"/>
  <c r="M208" i="21"/>
  <c r="K208" i="21"/>
  <c r="J208" i="21"/>
  <c r="H208" i="21"/>
  <c r="G208" i="21"/>
  <c r="E208" i="21"/>
  <c r="D208" i="21"/>
  <c r="O207" i="21"/>
  <c r="L207" i="21"/>
  <c r="I207" i="21"/>
  <c r="F207" i="21"/>
  <c r="O206" i="21"/>
  <c r="L206" i="21"/>
  <c r="I206" i="21"/>
  <c r="F206" i="21"/>
  <c r="O205" i="21"/>
  <c r="L205" i="21"/>
  <c r="I205" i="21"/>
  <c r="F205" i="21"/>
  <c r="O204" i="21"/>
  <c r="L204" i="21"/>
  <c r="I204" i="21"/>
  <c r="F204" i="21"/>
  <c r="O203" i="21"/>
  <c r="L203" i="21"/>
  <c r="I203" i="21"/>
  <c r="F203" i="21"/>
  <c r="O202" i="21"/>
  <c r="L202" i="21"/>
  <c r="I202" i="21"/>
  <c r="F202" i="21"/>
  <c r="O201" i="21"/>
  <c r="L201" i="21"/>
  <c r="I201" i="21"/>
  <c r="F201" i="21"/>
  <c r="O200" i="21"/>
  <c r="L200" i="21"/>
  <c r="I200" i="21"/>
  <c r="F200" i="21"/>
  <c r="N199" i="21"/>
  <c r="M199" i="21"/>
  <c r="K199" i="21"/>
  <c r="J199" i="21"/>
  <c r="H199" i="21"/>
  <c r="G199" i="21"/>
  <c r="E199" i="21"/>
  <c r="D199" i="21"/>
  <c r="O198" i="21"/>
  <c r="L198" i="21"/>
  <c r="I198" i="21"/>
  <c r="F198" i="21"/>
  <c r="O197" i="21"/>
  <c r="L197" i="21"/>
  <c r="I197" i="21"/>
  <c r="F197" i="21"/>
  <c r="O196" i="21"/>
  <c r="L196" i="21"/>
  <c r="I196" i="21"/>
  <c r="F196" i="21"/>
  <c r="O195" i="21"/>
  <c r="L195" i="21"/>
  <c r="I195" i="21"/>
  <c r="F195" i="21"/>
  <c r="O194" i="21"/>
  <c r="L194" i="21"/>
  <c r="I194" i="21"/>
  <c r="F194" i="21"/>
  <c r="O193" i="21"/>
  <c r="L193" i="21"/>
  <c r="I193" i="21"/>
  <c r="F193" i="21"/>
  <c r="O192" i="21"/>
  <c r="L192" i="21"/>
  <c r="I192" i="21"/>
  <c r="F192" i="21"/>
  <c r="O191" i="21"/>
  <c r="L191" i="21"/>
  <c r="I191" i="21"/>
  <c r="F191" i="21"/>
  <c r="O190" i="21"/>
  <c r="L190" i="21"/>
  <c r="I190" i="21"/>
  <c r="F190" i="21"/>
  <c r="O189" i="21"/>
  <c r="L189" i="21"/>
  <c r="I189" i="21"/>
  <c r="F189" i="21"/>
  <c r="N188" i="21"/>
  <c r="M188" i="21"/>
  <c r="K188" i="21"/>
  <c r="J188" i="21"/>
  <c r="H188" i="21"/>
  <c r="G188" i="21"/>
  <c r="E188" i="21"/>
  <c r="D188" i="21"/>
  <c r="D187" i="21" s="1"/>
  <c r="O186" i="21"/>
  <c r="L186" i="21"/>
  <c r="I186" i="21"/>
  <c r="F186" i="21"/>
  <c r="O185" i="21"/>
  <c r="L185" i="21"/>
  <c r="I185" i="21"/>
  <c r="F185" i="21"/>
  <c r="O184" i="21"/>
  <c r="L184" i="21"/>
  <c r="L183" i="21" s="1"/>
  <c r="I184" i="21"/>
  <c r="I183" i="21" s="1"/>
  <c r="F184" i="21"/>
  <c r="F183" i="21" s="1"/>
  <c r="N183" i="21"/>
  <c r="M183" i="21"/>
  <c r="K183" i="21"/>
  <c r="J183" i="21"/>
  <c r="H183" i="21"/>
  <c r="G183" i="21"/>
  <c r="E183" i="21"/>
  <c r="D183" i="21"/>
  <c r="O180" i="21"/>
  <c r="O179" i="21" s="1"/>
  <c r="O178" i="21" s="1"/>
  <c r="L180" i="21"/>
  <c r="L179" i="21" s="1"/>
  <c r="L178" i="21" s="1"/>
  <c r="I180" i="21"/>
  <c r="I179" i="21" s="1"/>
  <c r="I178" i="21" s="1"/>
  <c r="F180" i="21"/>
  <c r="N179" i="21"/>
  <c r="N178" i="21" s="1"/>
  <c r="M179" i="21"/>
  <c r="K179" i="21"/>
  <c r="J179" i="21"/>
  <c r="J178" i="21" s="1"/>
  <c r="H179" i="21"/>
  <c r="H178" i="21" s="1"/>
  <c r="G179" i="21"/>
  <c r="G178" i="21" s="1"/>
  <c r="F179" i="21"/>
  <c r="F178" i="21" s="1"/>
  <c r="E179" i="21"/>
  <c r="E178" i="21" s="1"/>
  <c r="D179" i="21"/>
  <c r="M178" i="21"/>
  <c r="K178" i="21"/>
  <c r="D178" i="21"/>
  <c r="O177" i="21"/>
  <c r="L177" i="21"/>
  <c r="I177" i="21"/>
  <c r="F177" i="21"/>
  <c r="C177" i="21" s="1"/>
  <c r="O176" i="21"/>
  <c r="L176" i="21"/>
  <c r="L175" i="21" s="1"/>
  <c r="I176" i="21"/>
  <c r="F176" i="21"/>
  <c r="O175" i="21"/>
  <c r="N175" i="21"/>
  <c r="M175" i="21"/>
  <c r="K175" i="21"/>
  <c r="K174" i="21" s="1"/>
  <c r="J175" i="21"/>
  <c r="H175" i="21"/>
  <c r="H174" i="21" s="1"/>
  <c r="G175" i="21"/>
  <c r="F175" i="21"/>
  <c r="F174" i="21" s="1"/>
  <c r="E175" i="21"/>
  <c r="D175" i="21"/>
  <c r="O173" i="21"/>
  <c r="L173" i="21"/>
  <c r="I173" i="21"/>
  <c r="F173" i="21"/>
  <c r="O172" i="21"/>
  <c r="O171" i="21" s="1"/>
  <c r="L172" i="21"/>
  <c r="L171" i="21" s="1"/>
  <c r="I172" i="21"/>
  <c r="F172" i="21"/>
  <c r="F171" i="21" s="1"/>
  <c r="N171" i="21"/>
  <c r="M171" i="21"/>
  <c r="K171" i="21"/>
  <c r="J171" i="21"/>
  <c r="H171" i="21"/>
  <c r="G171" i="21"/>
  <c r="E171" i="21"/>
  <c r="D171" i="21"/>
  <c r="O170" i="21"/>
  <c r="L170" i="21"/>
  <c r="I170" i="21"/>
  <c r="F170" i="21"/>
  <c r="O169" i="21"/>
  <c r="L169" i="21"/>
  <c r="I169" i="21"/>
  <c r="F169" i="21"/>
  <c r="O168" i="21"/>
  <c r="L168" i="21"/>
  <c r="I168" i="21"/>
  <c r="F168" i="21"/>
  <c r="O167" i="21"/>
  <c r="O166" i="21" s="1"/>
  <c r="L167" i="21"/>
  <c r="L166" i="21" s="1"/>
  <c r="I167" i="21"/>
  <c r="F167" i="21"/>
  <c r="N166" i="21"/>
  <c r="M166" i="21"/>
  <c r="K166" i="21"/>
  <c r="J166" i="21"/>
  <c r="H166" i="21"/>
  <c r="G166" i="21"/>
  <c r="E166" i="21"/>
  <c r="D166" i="21"/>
  <c r="O165" i="21"/>
  <c r="L165" i="21"/>
  <c r="I165" i="21"/>
  <c r="F165" i="21"/>
  <c r="O164" i="21"/>
  <c r="L164" i="21"/>
  <c r="I164" i="21"/>
  <c r="F164" i="21"/>
  <c r="O163" i="21"/>
  <c r="O162" i="21" s="1"/>
  <c r="L163" i="21"/>
  <c r="L162" i="21" s="1"/>
  <c r="I163" i="21"/>
  <c r="F163" i="21"/>
  <c r="F162" i="21" s="1"/>
  <c r="N162" i="21"/>
  <c r="N161" i="21" s="1"/>
  <c r="N160" i="21" s="1"/>
  <c r="M162" i="21"/>
  <c r="M161" i="21" s="1"/>
  <c r="K162" i="21"/>
  <c r="J162" i="21"/>
  <c r="J161" i="21" s="1"/>
  <c r="H162" i="21"/>
  <c r="G162" i="21"/>
  <c r="G161" i="21" s="1"/>
  <c r="E162" i="21"/>
  <c r="D162" i="21"/>
  <c r="D161" i="21" s="1"/>
  <c r="D160" i="21" s="1"/>
  <c r="O159" i="21"/>
  <c r="L159" i="21"/>
  <c r="I159" i="21"/>
  <c r="F159" i="21"/>
  <c r="O158" i="21"/>
  <c r="L158" i="21"/>
  <c r="I158" i="21"/>
  <c r="F158" i="21"/>
  <c r="C158" i="21" s="1"/>
  <c r="O157" i="21"/>
  <c r="L157" i="21"/>
  <c r="I157" i="21"/>
  <c r="F157" i="21"/>
  <c r="O156" i="21"/>
  <c r="L156" i="21"/>
  <c r="I156" i="21"/>
  <c r="F156" i="21"/>
  <c r="O155" i="21"/>
  <c r="L155" i="21"/>
  <c r="I155" i="21"/>
  <c r="F155" i="21"/>
  <c r="O154" i="21"/>
  <c r="L154" i="21"/>
  <c r="I154" i="21"/>
  <c r="I153" i="21" s="1"/>
  <c r="I152" i="21" s="1"/>
  <c r="F154" i="21"/>
  <c r="N153" i="21"/>
  <c r="N152" i="21" s="1"/>
  <c r="M153" i="21"/>
  <c r="M152" i="21" s="1"/>
  <c r="K153" i="21"/>
  <c r="K152" i="21" s="1"/>
  <c r="J153" i="21"/>
  <c r="J152" i="21" s="1"/>
  <c r="H153" i="21"/>
  <c r="H152" i="21" s="1"/>
  <c r="G153" i="21"/>
  <c r="G152" i="21" s="1"/>
  <c r="E153" i="21"/>
  <c r="E152" i="21" s="1"/>
  <c r="D153" i="21"/>
  <c r="D152" i="21" s="1"/>
  <c r="O151" i="21"/>
  <c r="L151" i="21"/>
  <c r="I151" i="21"/>
  <c r="F151" i="21"/>
  <c r="O150" i="21"/>
  <c r="L150" i="21"/>
  <c r="I150" i="21"/>
  <c r="F150" i="21"/>
  <c r="O149" i="21"/>
  <c r="L149" i="21"/>
  <c r="I149" i="21"/>
  <c r="F149" i="21"/>
  <c r="O148" i="21"/>
  <c r="L148" i="21"/>
  <c r="L147" i="21" s="1"/>
  <c r="I148" i="21"/>
  <c r="F148" i="21"/>
  <c r="O147" i="21"/>
  <c r="N147" i="21"/>
  <c r="M147" i="21"/>
  <c r="K147" i="21"/>
  <c r="J147" i="21"/>
  <c r="H147" i="21"/>
  <c r="G147" i="21"/>
  <c r="F147" i="21"/>
  <c r="E147" i="21"/>
  <c r="D147" i="21"/>
  <c r="O146" i="21"/>
  <c r="L146" i="21"/>
  <c r="I146" i="21"/>
  <c r="F146" i="21"/>
  <c r="O145" i="21"/>
  <c r="L145" i="21"/>
  <c r="I145" i="21"/>
  <c r="F145" i="21"/>
  <c r="O144" i="21"/>
  <c r="L144" i="21"/>
  <c r="I144" i="21"/>
  <c r="F144" i="21"/>
  <c r="O143" i="21"/>
  <c r="L143" i="21"/>
  <c r="I143" i="21"/>
  <c r="F143" i="21"/>
  <c r="O142" i="21"/>
  <c r="L142" i="21"/>
  <c r="I142" i="21"/>
  <c r="F142" i="21"/>
  <c r="O141" i="21"/>
  <c r="L141" i="21"/>
  <c r="I141" i="21"/>
  <c r="F141" i="21"/>
  <c r="O140" i="21"/>
  <c r="L140" i="21"/>
  <c r="I140" i="21"/>
  <c r="F140" i="21"/>
  <c r="O139" i="21"/>
  <c r="O138" i="21" s="1"/>
  <c r="L139" i="21"/>
  <c r="L138" i="21" s="1"/>
  <c r="I139" i="21"/>
  <c r="F139" i="21"/>
  <c r="N138" i="21"/>
  <c r="M138" i="21"/>
  <c r="K138" i="21"/>
  <c r="J138" i="21"/>
  <c r="H138" i="21"/>
  <c r="G138" i="21"/>
  <c r="E138" i="21"/>
  <c r="D138" i="21"/>
  <c r="O137" i="21"/>
  <c r="L137" i="21"/>
  <c r="I137" i="21"/>
  <c r="F137" i="21"/>
  <c r="O136" i="21"/>
  <c r="L136" i="21"/>
  <c r="I136" i="21"/>
  <c r="F136" i="21"/>
  <c r="O135" i="21"/>
  <c r="O134" i="21" s="1"/>
  <c r="L135" i="21"/>
  <c r="I135" i="21"/>
  <c r="F135" i="21"/>
  <c r="F134" i="21" s="1"/>
  <c r="N134" i="21"/>
  <c r="M134" i="21"/>
  <c r="L134" i="21"/>
  <c r="K134" i="21"/>
  <c r="J134" i="21"/>
  <c r="H134" i="21"/>
  <c r="G134" i="21"/>
  <c r="E134" i="21"/>
  <c r="D134" i="21"/>
  <c r="O133" i="21"/>
  <c r="L133" i="21"/>
  <c r="I133" i="21"/>
  <c r="F133" i="21"/>
  <c r="O132" i="21"/>
  <c r="L132" i="21"/>
  <c r="L131" i="21" s="1"/>
  <c r="I132" i="21"/>
  <c r="F132" i="21"/>
  <c r="O131" i="21"/>
  <c r="N131" i="21"/>
  <c r="M131" i="21"/>
  <c r="K131" i="21"/>
  <c r="J131" i="21"/>
  <c r="H131" i="21"/>
  <c r="G131" i="21"/>
  <c r="F131" i="21"/>
  <c r="E131" i="21"/>
  <c r="D131" i="21"/>
  <c r="O130" i="21"/>
  <c r="L130" i="21"/>
  <c r="I130" i="21"/>
  <c r="F130" i="21"/>
  <c r="O129" i="21"/>
  <c r="L129" i="21"/>
  <c r="I129" i="21"/>
  <c r="F129" i="21"/>
  <c r="O128" i="21"/>
  <c r="L128" i="21"/>
  <c r="I128" i="21"/>
  <c r="F128" i="21"/>
  <c r="O127" i="21"/>
  <c r="O126" i="21" s="1"/>
  <c r="L127" i="21"/>
  <c r="L126" i="21" s="1"/>
  <c r="I127" i="21"/>
  <c r="F127" i="21"/>
  <c r="N126" i="21"/>
  <c r="M126" i="21"/>
  <c r="K126" i="21"/>
  <c r="J126" i="21"/>
  <c r="H126" i="21"/>
  <c r="G126" i="21"/>
  <c r="E126" i="21"/>
  <c r="D126" i="21"/>
  <c r="O125" i="21"/>
  <c r="L125" i="21"/>
  <c r="I125" i="21"/>
  <c r="F125" i="21"/>
  <c r="O124" i="21"/>
  <c r="L124" i="21"/>
  <c r="I124" i="21"/>
  <c r="F124" i="21"/>
  <c r="O123" i="21"/>
  <c r="L123" i="21"/>
  <c r="I123" i="21"/>
  <c r="F123" i="21"/>
  <c r="O122" i="21"/>
  <c r="L122" i="21"/>
  <c r="L121" i="21" s="1"/>
  <c r="I122" i="21"/>
  <c r="I121" i="21" s="1"/>
  <c r="F122" i="21"/>
  <c r="N121" i="21"/>
  <c r="M121" i="21"/>
  <c r="K121" i="21"/>
  <c r="J121" i="21"/>
  <c r="H121" i="21"/>
  <c r="G121" i="21"/>
  <c r="E121" i="21"/>
  <c r="E120" i="21" s="1"/>
  <c r="D121" i="21"/>
  <c r="O119" i="21"/>
  <c r="L119" i="21"/>
  <c r="I119" i="21"/>
  <c r="F119" i="21"/>
  <c r="O118" i="21"/>
  <c r="L118" i="21"/>
  <c r="I118" i="21"/>
  <c r="F118" i="21"/>
  <c r="O117" i="21"/>
  <c r="L117" i="21"/>
  <c r="I117" i="21"/>
  <c r="F117" i="21"/>
  <c r="O116" i="21"/>
  <c r="L116" i="21"/>
  <c r="I116" i="21"/>
  <c r="F116" i="21"/>
  <c r="O115" i="21"/>
  <c r="O114" i="21" s="1"/>
  <c r="L115" i="21"/>
  <c r="L114" i="21" s="1"/>
  <c r="I115" i="21"/>
  <c r="F115" i="21"/>
  <c r="N114" i="21"/>
  <c r="M114" i="21"/>
  <c r="K114" i="21"/>
  <c r="J114" i="21"/>
  <c r="H114" i="21"/>
  <c r="G114" i="21"/>
  <c r="E114" i="21"/>
  <c r="D114" i="21"/>
  <c r="O113" i="21"/>
  <c r="L113" i="21"/>
  <c r="I113" i="21"/>
  <c r="F113" i="21"/>
  <c r="O112" i="21"/>
  <c r="L112" i="21"/>
  <c r="I112" i="21"/>
  <c r="F112" i="21"/>
  <c r="O111" i="21"/>
  <c r="L111" i="21"/>
  <c r="I111" i="21"/>
  <c r="F111" i="21"/>
  <c r="O110" i="21"/>
  <c r="L110" i="21"/>
  <c r="I110" i="21"/>
  <c r="F110" i="21"/>
  <c r="O109" i="21"/>
  <c r="L109" i="21"/>
  <c r="I109" i="21"/>
  <c r="I108" i="21" s="1"/>
  <c r="F109" i="21"/>
  <c r="N108" i="21"/>
  <c r="M108" i="21"/>
  <c r="K108" i="21"/>
  <c r="J108" i="21"/>
  <c r="H108" i="21"/>
  <c r="G108" i="21"/>
  <c r="E108" i="21"/>
  <c r="D108" i="21"/>
  <c r="O107" i="21"/>
  <c r="L107" i="21"/>
  <c r="I107" i="21"/>
  <c r="F107" i="21"/>
  <c r="O106" i="21"/>
  <c r="L106" i="21"/>
  <c r="I106" i="21"/>
  <c r="F106" i="21"/>
  <c r="O105" i="21"/>
  <c r="L105" i="21"/>
  <c r="I105" i="21"/>
  <c r="F105" i="21"/>
  <c r="O104" i="21"/>
  <c r="L104" i="21"/>
  <c r="I104" i="21"/>
  <c r="F104" i="21"/>
  <c r="O103" i="21"/>
  <c r="L103" i="21"/>
  <c r="I103" i="21"/>
  <c r="F103" i="21"/>
  <c r="O102" i="21"/>
  <c r="L102" i="21"/>
  <c r="I102" i="21"/>
  <c r="F102" i="21"/>
  <c r="O101" i="21"/>
  <c r="L101" i="21"/>
  <c r="I101" i="21"/>
  <c r="F101" i="21"/>
  <c r="O100" i="21"/>
  <c r="O99" i="21" s="1"/>
  <c r="L100" i="21"/>
  <c r="I100" i="21"/>
  <c r="I99" i="21" s="1"/>
  <c r="F100" i="21"/>
  <c r="N99" i="21"/>
  <c r="M99" i="21"/>
  <c r="K99" i="21"/>
  <c r="J99" i="21"/>
  <c r="H99" i="21"/>
  <c r="G99" i="21"/>
  <c r="E99" i="21"/>
  <c r="D99" i="21"/>
  <c r="O98" i="21"/>
  <c r="L98" i="21"/>
  <c r="I98" i="21"/>
  <c r="F98" i="21"/>
  <c r="O97" i="21"/>
  <c r="L97" i="21"/>
  <c r="I97" i="21"/>
  <c r="F97" i="21"/>
  <c r="O96" i="21"/>
  <c r="L96" i="21"/>
  <c r="I96" i="21"/>
  <c r="F96" i="21"/>
  <c r="O95" i="21"/>
  <c r="L95" i="21"/>
  <c r="I95" i="21"/>
  <c r="F95" i="21"/>
  <c r="O94" i="21"/>
  <c r="L94" i="21"/>
  <c r="I94" i="21"/>
  <c r="F94" i="21"/>
  <c r="O93" i="21"/>
  <c r="L93" i="21"/>
  <c r="I93" i="21"/>
  <c r="F93" i="21"/>
  <c r="O92" i="21"/>
  <c r="L92" i="21"/>
  <c r="L91" i="21" s="1"/>
  <c r="I92" i="21"/>
  <c r="I91" i="21" s="1"/>
  <c r="F92" i="21"/>
  <c r="F91" i="21" s="1"/>
  <c r="N91" i="21"/>
  <c r="M91" i="21"/>
  <c r="K91" i="21"/>
  <c r="J91" i="21"/>
  <c r="H91" i="21"/>
  <c r="G91" i="21"/>
  <c r="E91" i="21"/>
  <c r="D91" i="21"/>
  <c r="O90" i="21"/>
  <c r="L90" i="21"/>
  <c r="I90" i="21"/>
  <c r="F90" i="21"/>
  <c r="O89" i="21"/>
  <c r="L89" i="21"/>
  <c r="I89" i="21"/>
  <c r="F89" i="21"/>
  <c r="O88" i="21"/>
  <c r="L88" i="21"/>
  <c r="I88" i="21"/>
  <c r="F88" i="21"/>
  <c r="O87" i="21"/>
  <c r="L87" i="21"/>
  <c r="I87" i="21"/>
  <c r="F87" i="21"/>
  <c r="O86" i="21"/>
  <c r="O85" i="21" s="1"/>
  <c r="L86" i="21"/>
  <c r="L85" i="21" s="1"/>
  <c r="I86" i="21"/>
  <c r="F86" i="21"/>
  <c r="N85" i="21"/>
  <c r="M85" i="21"/>
  <c r="K85" i="21"/>
  <c r="J85" i="21"/>
  <c r="H85" i="21"/>
  <c r="H83" i="21" s="1"/>
  <c r="G85" i="21"/>
  <c r="E85" i="21"/>
  <c r="D85" i="21"/>
  <c r="O84" i="21"/>
  <c r="L84" i="21"/>
  <c r="I84" i="21"/>
  <c r="F84" i="21"/>
  <c r="N83" i="21"/>
  <c r="J83" i="21"/>
  <c r="O82" i="21"/>
  <c r="L82" i="21"/>
  <c r="I82" i="21"/>
  <c r="F82" i="21"/>
  <c r="O81" i="21"/>
  <c r="L81" i="21"/>
  <c r="I81" i="21"/>
  <c r="I80" i="21" s="1"/>
  <c r="F81" i="21"/>
  <c r="N80" i="21"/>
  <c r="M80" i="21"/>
  <c r="K80" i="21"/>
  <c r="J80" i="21"/>
  <c r="H80" i="21"/>
  <c r="G80" i="21"/>
  <c r="E80" i="21"/>
  <c r="D80" i="21"/>
  <c r="O79" i="21"/>
  <c r="L79" i="21"/>
  <c r="I79" i="21"/>
  <c r="F79" i="21"/>
  <c r="O78" i="21"/>
  <c r="O77" i="21" s="1"/>
  <c r="L78" i="21"/>
  <c r="I78" i="21"/>
  <c r="I77" i="21" s="1"/>
  <c r="I76" i="21" s="1"/>
  <c r="F78" i="21"/>
  <c r="N77" i="21"/>
  <c r="N76" i="21" s="1"/>
  <c r="M77" i="21"/>
  <c r="L77" i="21"/>
  <c r="K77" i="21"/>
  <c r="J77" i="21"/>
  <c r="H77" i="21"/>
  <c r="H76" i="21" s="1"/>
  <c r="G77" i="21"/>
  <c r="G76" i="21" s="1"/>
  <c r="E77" i="21"/>
  <c r="D77" i="21"/>
  <c r="O74" i="21"/>
  <c r="L74" i="21"/>
  <c r="I74" i="21"/>
  <c r="F74" i="21"/>
  <c r="O73" i="21"/>
  <c r="L73" i="21"/>
  <c r="I73" i="21"/>
  <c r="F73" i="21"/>
  <c r="O72" i="21"/>
  <c r="L72" i="21"/>
  <c r="I72" i="21"/>
  <c r="F72" i="21"/>
  <c r="O71" i="21"/>
  <c r="L71" i="21"/>
  <c r="I71" i="21"/>
  <c r="F71" i="21"/>
  <c r="O70" i="21"/>
  <c r="L70" i="21"/>
  <c r="I70" i="21"/>
  <c r="F70" i="21"/>
  <c r="F69" i="21" s="1"/>
  <c r="N69" i="21"/>
  <c r="M69" i="21"/>
  <c r="M67" i="21" s="1"/>
  <c r="K69" i="21"/>
  <c r="K67" i="21" s="1"/>
  <c r="J69" i="21"/>
  <c r="J67" i="21" s="1"/>
  <c r="H69" i="21"/>
  <c r="H67" i="21" s="1"/>
  <c r="G69" i="21"/>
  <c r="E69" i="21"/>
  <c r="E67" i="21" s="1"/>
  <c r="D69" i="21"/>
  <c r="D67" i="21" s="1"/>
  <c r="O68" i="21"/>
  <c r="L68" i="21"/>
  <c r="I68" i="21"/>
  <c r="F68" i="21"/>
  <c r="N67" i="21"/>
  <c r="G67" i="21"/>
  <c r="O66" i="21"/>
  <c r="L66" i="21"/>
  <c r="I66" i="21"/>
  <c r="F66" i="21"/>
  <c r="O65" i="21"/>
  <c r="L65" i="21"/>
  <c r="I65" i="21"/>
  <c r="F65" i="21"/>
  <c r="O64" i="21"/>
  <c r="L64" i="21"/>
  <c r="I64" i="21"/>
  <c r="F64" i="21"/>
  <c r="O63" i="21"/>
  <c r="L63" i="21"/>
  <c r="I63" i="21"/>
  <c r="F63" i="21"/>
  <c r="O62" i="21"/>
  <c r="L62" i="21"/>
  <c r="I62" i="21"/>
  <c r="F62" i="21"/>
  <c r="O61" i="21"/>
  <c r="L61" i="21"/>
  <c r="I61" i="21"/>
  <c r="F61" i="21"/>
  <c r="O60" i="21"/>
  <c r="L60" i="21"/>
  <c r="I60" i="21"/>
  <c r="F60" i="21"/>
  <c r="O59" i="21"/>
  <c r="O58" i="21" s="1"/>
  <c r="L59" i="21"/>
  <c r="I59" i="21"/>
  <c r="F59" i="21"/>
  <c r="N58" i="21"/>
  <c r="M58" i="21"/>
  <c r="K58" i="21"/>
  <c r="J58" i="21"/>
  <c r="H58" i="21"/>
  <c r="G58" i="21"/>
  <c r="E58" i="21"/>
  <c r="D58" i="21"/>
  <c r="O57" i="21"/>
  <c r="L57" i="21"/>
  <c r="I57" i="21"/>
  <c r="F57" i="21"/>
  <c r="O56" i="21"/>
  <c r="L56" i="21"/>
  <c r="L55" i="21" s="1"/>
  <c r="I56" i="21"/>
  <c r="I55" i="21" s="1"/>
  <c r="F56" i="21"/>
  <c r="O55" i="21"/>
  <c r="N55" i="21"/>
  <c r="M55" i="21"/>
  <c r="K55" i="21"/>
  <c r="J55" i="21"/>
  <c r="H55" i="21"/>
  <c r="G55" i="21"/>
  <c r="F55" i="21"/>
  <c r="E55" i="21"/>
  <c r="D55" i="21"/>
  <c r="M54" i="21"/>
  <c r="O47" i="21"/>
  <c r="C47" i="21" s="1"/>
  <c r="O46" i="21"/>
  <c r="N45" i="21"/>
  <c r="M45" i="21"/>
  <c r="L44" i="21"/>
  <c r="I44" i="21"/>
  <c r="F44" i="21"/>
  <c r="F43" i="21" s="1"/>
  <c r="K43" i="21"/>
  <c r="J43" i="21"/>
  <c r="I43" i="21"/>
  <c r="H43" i="21"/>
  <c r="G43" i="21"/>
  <c r="E43" i="21"/>
  <c r="D43" i="21"/>
  <c r="F42" i="21"/>
  <c r="F41" i="21" s="1"/>
  <c r="C41" i="21" s="1"/>
  <c r="E41" i="21"/>
  <c r="D41" i="21"/>
  <c r="L40" i="21"/>
  <c r="C40" i="21" s="1"/>
  <c r="L39" i="21"/>
  <c r="C39" i="21" s="1"/>
  <c r="L38" i="21"/>
  <c r="C38" i="21" s="1"/>
  <c r="L37" i="21"/>
  <c r="K36" i="21"/>
  <c r="J36" i="21"/>
  <c r="L35" i="21"/>
  <c r="C35" i="21" s="1"/>
  <c r="L34" i="21"/>
  <c r="K33" i="21"/>
  <c r="J33" i="21"/>
  <c r="L32" i="21"/>
  <c r="C32" i="21" s="1"/>
  <c r="K31" i="21"/>
  <c r="J31" i="21"/>
  <c r="L30" i="21"/>
  <c r="C30" i="21" s="1"/>
  <c r="L29" i="21"/>
  <c r="C29" i="21" s="1"/>
  <c r="L28" i="21"/>
  <c r="C28" i="21" s="1"/>
  <c r="K27" i="21"/>
  <c r="J27" i="21"/>
  <c r="J26" i="21" s="1"/>
  <c r="F25" i="21"/>
  <c r="C25" i="21" s="1"/>
  <c r="I24" i="21"/>
  <c r="E24" i="21"/>
  <c r="F24" i="21" s="1"/>
  <c r="C24" i="21" s="1"/>
  <c r="O23" i="21"/>
  <c r="L23" i="21"/>
  <c r="I23" i="21"/>
  <c r="F23" i="21"/>
  <c r="O22" i="21"/>
  <c r="O21" i="21" s="1"/>
  <c r="L22" i="21"/>
  <c r="L21" i="21" s="1"/>
  <c r="I22" i="21"/>
  <c r="F22" i="21"/>
  <c r="F21" i="21" s="1"/>
  <c r="N21" i="21"/>
  <c r="N275" i="21" s="1"/>
  <c r="N274" i="21" s="1"/>
  <c r="M21" i="21"/>
  <c r="K21" i="21"/>
  <c r="J21" i="21"/>
  <c r="J275" i="21" s="1"/>
  <c r="I21" i="21"/>
  <c r="H21" i="21"/>
  <c r="G21" i="21"/>
  <c r="G275" i="21" s="1"/>
  <c r="G274" i="21" s="1"/>
  <c r="E21" i="21"/>
  <c r="E275" i="21" s="1"/>
  <c r="E274" i="21" s="1"/>
  <c r="D21" i="21"/>
  <c r="M20" i="21"/>
  <c r="O45" i="21" l="1"/>
  <c r="G54" i="21"/>
  <c r="G53" i="21" s="1"/>
  <c r="J20" i="21"/>
  <c r="C281" i="21"/>
  <c r="C283" i="21"/>
  <c r="C74" i="21"/>
  <c r="C197" i="21"/>
  <c r="L36" i="21"/>
  <c r="C36" i="21" s="1"/>
  <c r="E54" i="21"/>
  <c r="E53" i="21" s="1"/>
  <c r="H54" i="21"/>
  <c r="C123" i="21"/>
  <c r="C125" i="21"/>
  <c r="C130" i="21"/>
  <c r="N120" i="21"/>
  <c r="C139" i="21"/>
  <c r="C142" i="21"/>
  <c r="C146" i="21"/>
  <c r="L153" i="21"/>
  <c r="L152" i="21" s="1"/>
  <c r="G160" i="21"/>
  <c r="D174" i="21"/>
  <c r="M174" i="21"/>
  <c r="H240" i="21"/>
  <c r="N240" i="21"/>
  <c r="K54" i="21"/>
  <c r="K76" i="21"/>
  <c r="C82" i="21"/>
  <c r="M160" i="21"/>
  <c r="C210" i="21"/>
  <c r="C229" i="21"/>
  <c r="E20" i="21"/>
  <c r="E76" i="21"/>
  <c r="C155" i="21"/>
  <c r="C157" i="21"/>
  <c r="C173" i="21"/>
  <c r="C193" i="21"/>
  <c r="C196" i="21"/>
  <c r="N187" i="21"/>
  <c r="N182" i="21" s="1"/>
  <c r="C225" i="21"/>
  <c r="C249" i="21"/>
  <c r="C255" i="21"/>
  <c r="F216" i="21"/>
  <c r="J274" i="21"/>
  <c r="C42" i="21"/>
  <c r="D54" i="21"/>
  <c r="M76" i="21"/>
  <c r="G174" i="21"/>
  <c r="C213" i="21"/>
  <c r="D212" i="21"/>
  <c r="E240" i="21"/>
  <c r="K275" i="21"/>
  <c r="K274" i="21" s="1"/>
  <c r="C63" i="21"/>
  <c r="J76" i="21"/>
  <c r="E83" i="21"/>
  <c r="K83" i="21"/>
  <c r="C90" i="21"/>
  <c r="C107" i="21"/>
  <c r="E161" i="21"/>
  <c r="E160" i="21" s="1"/>
  <c r="C167" i="21"/>
  <c r="J174" i="21"/>
  <c r="G187" i="21"/>
  <c r="M275" i="21"/>
  <c r="M274" i="21" s="1"/>
  <c r="I20" i="21"/>
  <c r="C44" i="21"/>
  <c r="C56" i="21"/>
  <c r="C57" i="21"/>
  <c r="O54" i="21"/>
  <c r="C73" i="21"/>
  <c r="C86" i="21"/>
  <c r="C102" i="21"/>
  <c r="C106" i="21"/>
  <c r="C111" i="21"/>
  <c r="L174" i="21"/>
  <c r="C185" i="21"/>
  <c r="K187" i="21"/>
  <c r="K182" i="21" s="1"/>
  <c r="C189" i="21"/>
  <c r="C201" i="21"/>
  <c r="C238" i="21"/>
  <c r="L240" i="21"/>
  <c r="C246" i="21"/>
  <c r="K252" i="21"/>
  <c r="C262" i="21"/>
  <c r="C277" i="21"/>
  <c r="N75" i="21"/>
  <c r="C62" i="21"/>
  <c r="M83" i="21"/>
  <c r="C118" i="21"/>
  <c r="H120" i="21"/>
  <c r="H75" i="21" s="1"/>
  <c r="C133" i="21"/>
  <c r="C151" i="21"/>
  <c r="C163" i="21"/>
  <c r="C170" i="21"/>
  <c r="G182" i="21"/>
  <c r="M187" i="21"/>
  <c r="M182" i="21" s="1"/>
  <c r="C205" i="21"/>
  <c r="J187" i="21"/>
  <c r="J182" i="21" s="1"/>
  <c r="K212" i="21"/>
  <c r="C217" i="21"/>
  <c r="M240" i="21"/>
  <c r="G252" i="21"/>
  <c r="N252" i="21"/>
  <c r="C22" i="21"/>
  <c r="L33" i="21"/>
  <c r="C33" i="21" s="1"/>
  <c r="C37" i="21"/>
  <c r="N54" i="21"/>
  <c r="N53" i="21" s="1"/>
  <c r="C66" i="21"/>
  <c r="L69" i="21"/>
  <c r="L67" i="21" s="1"/>
  <c r="C98" i="21"/>
  <c r="C115" i="21"/>
  <c r="H161" i="21"/>
  <c r="H160" i="21" s="1"/>
  <c r="E174" i="21"/>
  <c r="O183" i="21"/>
  <c r="G212" i="21"/>
  <c r="M212" i="21"/>
  <c r="C221" i="21"/>
  <c r="C228" i="21"/>
  <c r="O227" i="21"/>
  <c r="C237" i="21"/>
  <c r="C271" i="21"/>
  <c r="K53" i="21"/>
  <c r="L120" i="21"/>
  <c r="C60" i="21"/>
  <c r="C61" i="21"/>
  <c r="I69" i="21"/>
  <c r="I67" i="21" s="1"/>
  <c r="D76" i="21"/>
  <c r="C81" i="21"/>
  <c r="O80" i="21"/>
  <c r="O76" i="21" s="1"/>
  <c r="D83" i="21"/>
  <c r="C87" i="21"/>
  <c r="C93" i="21"/>
  <c r="C97" i="21"/>
  <c r="C110" i="21"/>
  <c r="C112" i="21"/>
  <c r="C113" i="21"/>
  <c r="D120" i="21"/>
  <c r="M120" i="21"/>
  <c r="C124" i="21"/>
  <c r="C137" i="21"/>
  <c r="C144" i="21"/>
  <c r="C156" i="21"/>
  <c r="F166" i="21"/>
  <c r="C169" i="21"/>
  <c r="C178" i="21"/>
  <c r="C186" i="21"/>
  <c r="C190" i="21"/>
  <c r="C200" i="21"/>
  <c r="C206" i="21"/>
  <c r="C209" i="21"/>
  <c r="C220" i="21"/>
  <c r="O219" i="21"/>
  <c r="C226" i="21"/>
  <c r="F227" i="21"/>
  <c r="C235" i="21"/>
  <c r="O233" i="21"/>
  <c r="O232" i="21" s="1"/>
  <c r="K240" i="21"/>
  <c r="C261" i="21"/>
  <c r="I269" i="21"/>
  <c r="I275" i="21" s="1"/>
  <c r="I274" i="21" s="1"/>
  <c r="I276" i="21"/>
  <c r="C278" i="21"/>
  <c r="L276" i="21"/>
  <c r="L43" i="21"/>
  <c r="C43" i="21" s="1"/>
  <c r="F77" i="21"/>
  <c r="I85" i="21"/>
  <c r="I188" i="21"/>
  <c r="L199" i="21"/>
  <c r="L219" i="21"/>
  <c r="E212" i="21"/>
  <c r="I245" i="21"/>
  <c r="C263" i="21"/>
  <c r="J252" i="21"/>
  <c r="G20" i="21"/>
  <c r="N20" i="21"/>
  <c r="L27" i="21"/>
  <c r="K26" i="21"/>
  <c r="K20" i="21" s="1"/>
  <c r="I58" i="21"/>
  <c r="I54" i="21" s="1"/>
  <c r="I53" i="21" s="1"/>
  <c r="C64" i="21"/>
  <c r="C65" i="21"/>
  <c r="H53" i="21"/>
  <c r="M53" i="21"/>
  <c r="C71" i="21"/>
  <c r="C79" i="21"/>
  <c r="C96" i="21"/>
  <c r="C103" i="21"/>
  <c r="C119" i="21"/>
  <c r="G120" i="21"/>
  <c r="C143" i="21"/>
  <c r="C150" i="21"/>
  <c r="K161" i="21"/>
  <c r="N174" i="21"/>
  <c r="C180" i="21"/>
  <c r="C184" i="21"/>
  <c r="D182" i="21"/>
  <c r="C194" i="21"/>
  <c r="E187" i="21"/>
  <c r="E182" i="21" s="1"/>
  <c r="C203" i="21"/>
  <c r="H212" i="21"/>
  <c r="H211" i="21" s="1"/>
  <c r="C224" i="21"/>
  <c r="C231" i="21"/>
  <c r="I233" i="21"/>
  <c r="I232" i="21" s="1"/>
  <c r="C254" i="21"/>
  <c r="C264" i="21"/>
  <c r="C270" i="21"/>
  <c r="C282" i="21"/>
  <c r="O91" i="21"/>
  <c r="C23" i="21"/>
  <c r="L31" i="21"/>
  <c r="C31" i="21" s="1"/>
  <c r="C34" i="21"/>
  <c r="C46" i="21"/>
  <c r="J54" i="21"/>
  <c r="J53" i="21" s="1"/>
  <c r="L58" i="21"/>
  <c r="C68" i="21"/>
  <c r="D53" i="21"/>
  <c r="O69" i="21"/>
  <c r="O67" i="21" s="1"/>
  <c r="C78" i="21"/>
  <c r="L80" i="21"/>
  <c r="L76" i="21" s="1"/>
  <c r="F85" i="21"/>
  <c r="C85" i="21" s="1"/>
  <c r="C89" i="21"/>
  <c r="C95" i="21"/>
  <c r="F99" i="21"/>
  <c r="C100" i="21"/>
  <c r="C101" i="21"/>
  <c r="L108" i="21"/>
  <c r="G83" i="21"/>
  <c r="F121" i="21"/>
  <c r="J120" i="21"/>
  <c r="J75" i="21" s="1"/>
  <c r="F138" i="21"/>
  <c r="C141" i="21"/>
  <c r="F153" i="21"/>
  <c r="F152" i="21" s="1"/>
  <c r="C159" i="21"/>
  <c r="L161" i="21"/>
  <c r="L160" i="21" s="1"/>
  <c r="F161" i="21"/>
  <c r="F160" i="21" s="1"/>
  <c r="C165" i="21"/>
  <c r="J160" i="21"/>
  <c r="C191" i="21"/>
  <c r="C192" i="21"/>
  <c r="C198" i="21"/>
  <c r="I199" i="21"/>
  <c r="C214" i="21"/>
  <c r="C218" i="21"/>
  <c r="L227" i="21"/>
  <c r="C234" i="21"/>
  <c r="C258" i="21"/>
  <c r="F276" i="21"/>
  <c r="C276" i="21" s="1"/>
  <c r="C280" i="21"/>
  <c r="O275" i="21"/>
  <c r="O274" i="21" s="1"/>
  <c r="O20" i="21"/>
  <c r="C45" i="21"/>
  <c r="C77" i="21"/>
  <c r="H275" i="21"/>
  <c r="H274" i="21" s="1"/>
  <c r="H20" i="21"/>
  <c r="C21" i="21"/>
  <c r="F275" i="21"/>
  <c r="F20" i="21"/>
  <c r="D275" i="21"/>
  <c r="D274" i="21" s="1"/>
  <c r="D20" i="21"/>
  <c r="L54" i="21"/>
  <c r="C91" i="21"/>
  <c r="O161" i="21"/>
  <c r="O160" i="21" s="1"/>
  <c r="F67" i="21"/>
  <c r="L26" i="21"/>
  <c r="C27" i="21"/>
  <c r="O174" i="21"/>
  <c r="C70" i="21"/>
  <c r="C94" i="21"/>
  <c r="C135" i="21"/>
  <c r="I147" i="21"/>
  <c r="C147" i="21" s="1"/>
  <c r="C148" i="21"/>
  <c r="O240" i="21"/>
  <c r="C59" i="21"/>
  <c r="D211" i="21"/>
  <c r="G240" i="21"/>
  <c r="G211" i="21" s="1"/>
  <c r="C242" i="21"/>
  <c r="C256" i="21"/>
  <c r="C72" i="21"/>
  <c r="C84" i="21"/>
  <c r="C88" i="21"/>
  <c r="C92" i="21"/>
  <c r="C116" i="21"/>
  <c r="I114" i="21"/>
  <c r="I83" i="21" s="1"/>
  <c r="C128" i="21"/>
  <c r="I126" i="21"/>
  <c r="I131" i="21"/>
  <c r="C131" i="21" s="1"/>
  <c r="C132" i="21"/>
  <c r="C136" i="21"/>
  <c r="I134" i="21"/>
  <c r="C134" i="21" s="1"/>
  <c r="C140" i="21"/>
  <c r="I138" i="21"/>
  <c r="C138" i="21" s="1"/>
  <c r="C164" i="21"/>
  <c r="I162" i="21"/>
  <c r="C168" i="21"/>
  <c r="I166" i="21"/>
  <c r="C166" i="21" s="1"/>
  <c r="I171" i="21"/>
  <c r="C171" i="21" s="1"/>
  <c r="C172" i="21"/>
  <c r="I175" i="21"/>
  <c r="I174" i="21" s="1"/>
  <c r="C176" i="21"/>
  <c r="C208" i="21"/>
  <c r="N212" i="21"/>
  <c r="N211" i="21" s="1"/>
  <c r="F219" i="21"/>
  <c r="C219" i="21" s="1"/>
  <c r="C222" i="21"/>
  <c r="C236" i="21"/>
  <c r="F233" i="21"/>
  <c r="C127" i="21"/>
  <c r="C259" i="21"/>
  <c r="I257" i="21"/>
  <c r="I253" i="21" s="1"/>
  <c r="I252" i="21" s="1"/>
  <c r="C284" i="21"/>
  <c r="C55" i="21"/>
  <c r="F80" i="21"/>
  <c r="C117" i="21"/>
  <c r="F114" i="21"/>
  <c r="C114" i="21" s="1"/>
  <c r="C129" i="21"/>
  <c r="F126" i="21"/>
  <c r="C204" i="21"/>
  <c r="F199" i="21"/>
  <c r="I227" i="21"/>
  <c r="I212" i="21" s="1"/>
  <c r="C267" i="21"/>
  <c r="F266" i="21"/>
  <c r="F58" i="21"/>
  <c r="L99" i="21"/>
  <c r="C104" i="21"/>
  <c r="C105" i="21"/>
  <c r="F108" i="21"/>
  <c r="C109" i="21"/>
  <c r="O108" i="21"/>
  <c r="O83" i="21" s="1"/>
  <c r="C122" i="21"/>
  <c r="O121" i="21"/>
  <c r="O120" i="21" s="1"/>
  <c r="K120" i="21"/>
  <c r="C145" i="21"/>
  <c r="C149" i="21"/>
  <c r="C154" i="21"/>
  <c r="O153" i="21"/>
  <c r="O152" i="21" s="1"/>
  <c r="K160" i="21"/>
  <c r="C179" i="21"/>
  <c r="J212" i="21"/>
  <c r="J211" i="21" s="1"/>
  <c r="J181" i="21" s="1"/>
  <c r="L216" i="21"/>
  <c r="C260" i="21"/>
  <c r="F257" i="21"/>
  <c r="O253" i="21"/>
  <c r="O252" i="21" s="1"/>
  <c r="C183" i="21"/>
  <c r="O188" i="21"/>
  <c r="C195" i="21"/>
  <c r="O199" i="21"/>
  <c r="C207" i="21"/>
  <c r="O212" i="21"/>
  <c r="K211" i="21"/>
  <c r="K181" i="21" s="1"/>
  <c r="C215" i="21"/>
  <c r="C227" i="21"/>
  <c r="C239" i="21"/>
  <c r="C244" i="21"/>
  <c r="F241" i="21"/>
  <c r="C247" i="21"/>
  <c r="C248" i="21"/>
  <c r="F245" i="21"/>
  <c r="C245" i="21" s="1"/>
  <c r="C279" i="21"/>
  <c r="H187" i="21"/>
  <c r="H182" i="21" s="1"/>
  <c r="L188" i="21"/>
  <c r="L187" i="21" s="1"/>
  <c r="L182" i="21" s="1"/>
  <c r="F188" i="21"/>
  <c r="C202" i="21"/>
  <c r="C223" i="21"/>
  <c r="C230" i="21"/>
  <c r="L233" i="21"/>
  <c r="L232" i="21" s="1"/>
  <c r="C243" i="21"/>
  <c r="I241" i="21"/>
  <c r="I250" i="21"/>
  <c r="C250" i="21" s="1"/>
  <c r="C251" i="21"/>
  <c r="L257" i="21"/>
  <c r="L253" i="21" s="1"/>
  <c r="L252" i="21" s="1"/>
  <c r="C268" i="21"/>
  <c r="L269" i="21"/>
  <c r="L275" i="21" s="1"/>
  <c r="L274" i="21" s="1"/>
  <c r="M211" i="21" l="1"/>
  <c r="M181" i="21" s="1"/>
  <c r="M51" i="21" s="1"/>
  <c r="M50" i="21" s="1"/>
  <c r="M75" i="21"/>
  <c r="M52" i="21" s="1"/>
  <c r="O211" i="21"/>
  <c r="E211" i="21"/>
  <c r="E181" i="21" s="1"/>
  <c r="C216" i="21"/>
  <c r="K75" i="21"/>
  <c r="K272" i="21" s="1"/>
  <c r="E75" i="21"/>
  <c r="E52" i="21" s="1"/>
  <c r="G181" i="21"/>
  <c r="G51" i="21" s="1"/>
  <c r="F212" i="21"/>
  <c r="G75" i="21"/>
  <c r="G52" i="21" s="1"/>
  <c r="H52" i="21"/>
  <c r="H51" i="21" s="1"/>
  <c r="L53" i="21"/>
  <c r="H181" i="21"/>
  <c r="L212" i="21"/>
  <c r="C212" i="21" s="1"/>
  <c r="C152" i="21"/>
  <c r="K52" i="21"/>
  <c r="C99" i="21"/>
  <c r="C80" i="21"/>
  <c r="O53" i="21"/>
  <c r="N52" i="21"/>
  <c r="C257" i="21"/>
  <c r="N272" i="21"/>
  <c r="K51" i="21"/>
  <c r="K273" i="21" s="1"/>
  <c r="C269" i="21"/>
  <c r="J272" i="21"/>
  <c r="C67" i="21"/>
  <c r="I240" i="21"/>
  <c r="I211" i="21" s="1"/>
  <c r="I181" i="21" s="1"/>
  <c r="C108" i="21"/>
  <c r="C58" i="21"/>
  <c r="C153" i="21"/>
  <c r="N181" i="21"/>
  <c r="N51" i="21" s="1"/>
  <c r="N50" i="21" s="1"/>
  <c r="C69" i="21"/>
  <c r="H272" i="21"/>
  <c r="L83" i="21"/>
  <c r="L75" i="21" s="1"/>
  <c r="L52" i="21" s="1"/>
  <c r="F76" i="21"/>
  <c r="C76" i="21" s="1"/>
  <c r="J52" i="21"/>
  <c r="I187" i="21"/>
  <c r="I182" i="21" s="1"/>
  <c r="J51" i="21"/>
  <c r="J50" i="21" s="1"/>
  <c r="D75" i="21"/>
  <c r="D52" i="21" s="1"/>
  <c r="F240" i="21"/>
  <c r="C241" i="21"/>
  <c r="C199" i="21"/>
  <c r="D181" i="21"/>
  <c r="C275" i="21"/>
  <c r="C188" i="21"/>
  <c r="F187" i="21"/>
  <c r="F265" i="21"/>
  <c r="C266" i="21"/>
  <c r="C175" i="21"/>
  <c r="M272" i="21"/>
  <c r="O75" i="21"/>
  <c r="F253" i="21"/>
  <c r="C26" i="21"/>
  <c r="C174" i="21"/>
  <c r="L20" i="21"/>
  <c r="C20" i="21" s="1"/>
  <c r="O187" i="21"/>
  <c r="O182" i="21" s="1"/>
  <c r="C126" i="21"/>
  <c r="F120" i="21"/>
  <c r="F274" i="21"/>
  <c r="C274" i="21" s="1"/>
  <c r="F232" i="21"/>
  <c r="C232" i="21" s="1"/>
  <c r="C233" i="21"/>
  <c r="C162" i="21"/>
  <c r="I161" i="21"/>
  <c r="I120" i="21"/>
  <c r="I75" i="21" s="1"/>
  <c r="C121" i="21"/>
  <c r="E272" i="21"/>
  <c r="F83" i="21"/>
  <c r="F54" i="21"/>
  <c r="G273" i="21" l="1"/>
  <c r="G50" i="21"/>
  <c r="K50" i="21"/>
  <c r="G272" i="21"/>
  <c r="E51" i="21"/>
  <c r="E273" i="21" s="1"/>
  <c r="O52" i="21"/>
  <c r="C83" i="21"/>
  <c r="M273" i="21"/>
  <c r="N273" i="21"/>
  <c r="L211" i="21"/>
  <c r="L181" i="21" s="1"/>
  <c r="L51" i="21" s="1"/>
  <c r="D51" i="21"/>
  <c r="D50" i="21" s="1"/>
  <c r="F75" i="21"/>
  <c r="C75" i="21" s="1"/>
  <c r="J273" i="21"/>
  <c r="C240" i="21"/>
  <c r="D272" i="21"/>
  <c r="C54" i="21"/>
  <c r="F53" i="21"/>
  <c r="D273" i="21"/>
  <c r="I160" i="21"/>
  <c r="C161" i="21"/>
  <c r="O181" i="21"/>
  <c r="O51" i="21" s="1"/>
  <c r="O272" i="21"/>
  <c r="C265" i="21"/>
  <c r="F211" i="21"/>
  <c r="C211" i="21" s="1"/>
  <c r="C120" i="21"/>
  <c r="C187" i="21"/>
  <c r="F182" i="21"/>
  <c r="H50" i="21"/>
  <c r="H273" i="21"/>
  <c r="F252" i="21"/>
  <c r="C252" i="21" s="1"/>
  <c r="C253" i="21"/>
  <c r="E50" i="21" l="1"/>
  <c r="L272" i="21"/>
  <c r="O50" i="21"/>
  <c r="O273" i="21"/>
  <c r="C160" i="21"/>
  <c r="I272" i="21"/>
  <c r="F181" i="21"/>
  <c r="C181" i="21" s="1"/>
  <c r="C182" i="21"/>
  <c r="C53" i="21"/>
  <c r="F52" i="21"/>
  <c r="F272" i="21"/>
  <c r="L50" i="21"/>
  <c r="L273" i="21"/>
  <c r="I52" i="21"/>
  <c r="I51" i="21" s="1"/>
  <c r="I273" i="21" l="1"/>
  <c r="I50" i="21"/>
  <c r="F51" i="21"/>
  <c r="C52" i="21"/>
  <c r="C272" i="21"/>
  <c r="F273" i="21" l="1"/>
  <c r="C273" i="21" s="1"/>
  <c r="F50" i="21"/>
  <c r="C50" i="21" s="1"/>
  <c r="C51" i="21"/>
  <c r="G39" i="19" l="1"/>
  <c r="G38" i="19"/>
  <c r="G37" i="19"/>
  <c r="G36" i="19"/>
  <c r="G35" i="19" s="1"/>
  <c r="F35" i="19"/>
  <c r="E35" i="19"/>
  <c r="G30" i="19"/>
  <c r="G29" i="19"/>
  <c r="G28" i="19"/>
  <c r="E27" i="19"/>
  <c r="E19" i="19" s="1"/>
  <c r="G26" i="19"/>
  <c r="G25" i="19"/>
  <c r="G24" i="19"/>
  <c r="G23" i="19"/>
  <c r="G22" i="19"/>
  <c r="G21" i="19"/>
  <c r="G20" i="19"/>
  <c r="F19" i="19"/>
  <c r="G14" i="19"/>
  <c r="G13" i="19"/>
  <c r="G12" i="19" s="1"/>
  <c r="E13" i="19"/>
  <c r="F12" i="19"/>
  <c r="E12" i="19"/>
  <c r="G27" i="19" l="1"/>
  <c r="G19" i="19" s="1"/>
  <c r="O284" i="18" l="1"/>
  <c r="L284" i="18"/>
  <c r="I284" i="18"/>
  <c r="F284" i="18"/>
  <c r="O283" i="18"/>
  <c r="L283" i="18"/>
  <c r="I283" i="18"/>
  <c r="F283" i="18"/>
  <c r="O282" i="18"/>
  <c r="L282" i="18"/>
  <c r="I282" i="18"/>
  <c r="F282" i="18"/>
  <c r="O281" i="18"/>
  <c r="L281" i="18"/>
  <c r="I281" i="18"/>
  <c r="F281" i="18"/>
  <c r="O280" i="18"/>
  <c r="L280" i="18"/>
  <c r="I280" i="18"/>
  <c r="F280" i="18"/>
  <c r="O279" i="18"/>
  <c r="L279" i="18"/>
  <c r="I279" i="18"/>
  <c r="F279" i="18"/>
  <c r="O278" i="18"/>
  <c r="L278" i="18"/>
  <c r="I278" i="18"/>
  <c r="F278" i="18"/>
  <c r="O277" i="18"/>
  <c r="L277" i="18"/>
  <c r="L276" i="18" s="1"/>
  <c r="I277" i="18"/>
  <c r="F277" i="18"/>
  <c r="N276" i="18"/>
  <c r="M276" i="18"/>
  <c r="K276" i="18"/>
  <c r="J276" i="18"/>
  <c r="H276" i="18"/>
  <c r="G276" i="18"/>
  <c r="E276" i="18"/>
  <c r="D276" i="18"/>
  <c r="O271" i="18"/>
  <c r="L271" i="18"/>
  <c r="I271" i="18"/>
  <c r="F271" i="18"/>
  <c r="O270" i="18"/>
  <c r="L270" i="18"/>
  <c r="L269" i="18" s="1"/>
  <c r="I270" i="18"/>
  <c r="I269" i="18" s="1"/>
  <c r="F270" i="18"/>
  <c r="O269" i="18"/>
  <c r="N269" i="18"/>
  <c r="M269" i="18"/>
  <c r="K269" i="18"/>
  <c r="J269" i="18"/>
  <c r="H269" i="18"/>
  <c r="G269" i="18"/>
  <c r="F269" i="18"/>
  <c r="E269" i="18"/>
  <c r="D269" i="18"/>
  <c r="O268" i="18"/>
  <c r="O267" i="18" s="1"/>
  <c r="O266" i="18" s="1"/>
  <c r="L268" i="18"/>
  <c r="L267" i="18" s="1"/>
  <c r="L266" i="18" s="1"/>
  <c r="L265" i="18" s="1"/>
  <c r="I268" i="18"/>
  <c r="I267" i="18" s="1"/>
  <c r="I266" i="18" s="1"/>
  <c r="I265" i="18" s="1"/>
  <c r="F268" i="18"/>
  <c r="N267" i="18"/>
  <c r="N266" i="18" s="1"/>
  <c r="N265" i="18" s="1"/>
  <c r="M267" i="18"/>
  <c r="M266" i="18" s="1"/>
  <c r="M265" i="18" s="1"/>
  <c r="K267" i="18"/>
  <c r="J267" i="18"/>
  <c r="J266" i="18" s="1"/>
  <c r="J265" i="18" s="1"/>
  <c r="H267" i="18"/>
  <c r="H266" i="18" s="1"/>
  <c r="H265" i="18" s="1"/>
  <c r="G267" i="18"/>
  <c r="E267" i="18"/>
  <c r="E266" i="18" s="1"/>
  <c r="E265" i="18" s="1"/>
  <c r="D267" i="18"/>
  <c r="D266" i="18" s="1"/>
  <c r="D265" i="18" s="1"/>
  <c r="K266" i="18"/>
  <c r="K265" i="18" s="1"/>
  <c r="G266" i="18"/>
  <c r="G265" i="18" s="1"/>
  <c r="O265" i="18"/>
  <c r="O264" i="18"/>
  <c r="O263" i="18" s="1"/>
  <c r="L264" i="18"/>
  <c r="L263" i="18" s="1"/>
  <c r="I264" i="18"/>
  <c r="I263" i="18" s="1"/>
  <c r="F264" i="18"/>
  <c r="F263" i="18" s="1"/>
  <c r="N263" i="18"/>
  <c r="M263" i="18"/>
  <c r="K263" i="18"/>
  <c r="J263" i="18"/>
  <c r="H263" i="18"/>
  <c r="G263" i="18"/>
  <c r="E263" i="18"/>
  <c r="D263" i="18"/>
  <c r="O262" i="18"/>
  <c r="L262" i="18"/>
  <c r="I262" i="18"/>
  <c r="F262" i="18"/>
  <c r="O261" i="18"/>
  <c r="L261" i="18"/>
  <c r="I261" i="18"/>
  <c r="F261" i="18"/>
  <c r="O260" i="18"/>
  <c r="L260" i="18"/>
  <c r="I260" i="18"/>
  <c r="F260" i="18"/>
  <c r="O259" i="18"/>
  <c r="L259" i="18"/>
  <c r="I259" i="18"/>
  <c r="F259" i="18"/>
  <c r="O258" i="18"/>
  <c r="L258" i="18"/>
  <c r="I258" i="18"/>
  <c r="F258" i="18"/>
  <c r="N257" i="18"/>
  <c r="N253" i="18" s="1"/>
  <c r="N252" i="18" s="1"/>
  <c r="M257" i="18"/>
  <c r="K257" i="18"/>
  <c r="K253" i="18" s="1"/>
  <c r="J257" i="18"/>
  <c r="H257" i="18"/>
  <c r="H253" i="18" s="1"/>
  <c r="H252" i="18" s="1"/>
  <c r="G257" i="18"/>
  <c r="G253" i="18" s="1"/>
  <c r="G252" i="18" s="1"/>
  <c r="F257" i="18"/>
  <c r="E257" i="18"/>
  <c r="D257" i="18"/>
  <c r="D253" i="18" s="1"/>
  <c r="D252" i="18" s="1"/>
  <c r="O256" i="18"/>
  <c r="L256" i="18"/>
  <c r="I256" i="18"/>
  <c r="F256" i="18"/>
  <c r="O255" i="18"/>
  <c r="L255" i="18"/>
  <c r="I255" i="18"/>
  <c r="F255" i="18"/>
  <c r="O254" i="18"/>
  <c r="L254" i="18"/>
  <c r="I254" i="18"/>
  <c r="F254" i="18"/>
  <c r="M253" i="18"/>
  <c r="J253" i="18"/>
  <c r="J252" i="18" s="1"/>
  <c r="E253" i="18"/>
  <c r="O251" i="18"/>
  <c r="L251" i="18"/>
  <c r="L250" i="18" s="1"/>
  <c r="I251" i="18"/>
  <c r="I250" i="18" s="1"/>
  <c r="F251" i="18"/>
  <c r="F250" i="18" s="1"/>
  <c r="O250" i="18"/>
  <c r="N250" i="18"/>
  <c r="M250" i="18"/>
  <c r="K250" i="18"/>
  <c r="J250" i="18"/>
  <c r="H250" i="18"/>
  <c r="G250" i="18"/>
  <c r="E250" i="18"/>
  <c r="D250" i="18"/>
  <c r="O249" i="18"/>
  <c r="L249" i="18"/>
  <c r="I249" i="18"/>
  <c r="F249" i="18"/>
  <c r="O248" i="18"/>
  <c r="L248" i="18"/>
  <c r="I248" i="18"/>
  <c r="F248" i="18"/>
  <c r="O247" i="18"/>
  <c r="L247" i="18"/>
  <c r="I247" i="18"/>
  <c r="F247" i="18"/>
  <c r="O246" i="18"/>
  <c r="L246" i="18"/>
  <c r="I246" i="18"/>
  <c r="I245" i="18" s="1"/>
  <c r="F246" i="18"/>
  <c r="O245" i="18"/>
  <c r="N245" i="18"/>
  <c r="M245" i="18"/>
  <c r="K245" i="18"/>
  <c r="J245" i="18"/>
  <c r="H245" i="18"/>
  <c r="G245" i="18"/>
  <c r="E245" i="18"/>
  <c r="D245" i="18"/>
  <c r="O244" i="18"/>
  <c r="L244" i="18"/>
  <c r="I244" i="18"/>
  <c r="F244" i="18"/>
  <c r="O243" i="18"/>
  <c r="L243" i="18"/>
  <c r="I243" i="18"/>
  <c r="F243" i="18"/>
  <c r="O242" i="18"/>
  <c r="L242" i="18"/>
  <c r="L241" i="18" s="1"/>
  <c r="I242" i="18"/>
  <c r="F242" i="18"/>
  <c r="N241" i="18"/>
  <c r="N240" i="18" s="1"/>
  <c r="M241" i="18"/>
  <c r="K241" i="18"/>
  <c r="J241" i="18"/>
  <c r="H241" i="18"/>
  <c r="G241" i="18"/>
  <c r="E241" i="18"/>
  <c r="E240" i="18" s="1"/>
  <c r="D241" i="18"/>
  <c r="D240" i="18" s="1"/>
  <c r="H240" i="18"/>
  <c r="O239" i="18"/>
  <c r="L239" i="18"/>
  <c r="I239" i="18"/>
  <c r="F239" i="18"/>
  <c r="O238" i="18"/>
  <c r="L238" i="18"/>
  <c r="I238" i="18"/>
  <c r="F238" i="18"/>
  <c r="O237" i="18"/>
  <c r="L237" i="18"/>
  <c r="I237" i="18"/>
  <c r="F237" i="18"/>
  <c r="O236" i="18"/>
  <c r="L236" i="18"/>
  <c r="I236" i="18"/>
  <c r="F236" i="18"/>
  <c r="O235" i="18"/>
  <c r="L235" i="18"/>
  <c r="I235" i="18"/>
  <c r="F235" i="18"/>
  <c r="O234" i="18"/>
  <c r="L234" i="18"/>
  <c r="I234" i="18"/>
  <c r="F234" i="18"/>
  <c r="N233" i="18"/>
  <c r="N232" i="18" s="1"/>
  <c r="M233" i="18"/>
  <c r="M232" i="18" s="1"/>
  <c r="K233" i="18"/>
  <c r="K232" i="18" s="1"/>
  <c r="J233" i="18"/>
  <c r="J232" i="18" s="1"/>
  <c r="H233" i="18"/>
  <c r="G233" i="18"/>
  <c r="G232" i="18" s="1"/>
  <c r="E233" i="18"/>
  <c r="D233" i="18"/>
  <c r="D232" i="18" s="1"/>
  <c r="H232" i="18"/>
  <c r="E232" i="18"/>
  <c r="O231" i="18"/>
  <c r="L231" i="18"/>
  <c r="I231" i="18"/>
  <c r="F231" i="18"/>
  <c r="O230" i="18"/>
  <c r="L230" i="18"/>
  <c r="I230" i="18"/>
  <c r="F230" i="18"/>
  <c r="O229" i="18"/>
  <c r="L229" i="18"/>
  <c r="I229" i="18"/>
  <c r="F229" i="18"/>
  <c r="O228" i="18"/>
  <c r="O227" i="18" s="1"/>
  <c r="L228" i="18"/>
  <c r="I228" i="18"/>
  <c r="F228" i="18"/>
  <c r="N227" i="18"/>
  <c r="M227" i="18"/>
  <c r="K227" i="18"/>
  <c r="J227" i="18"/>
  <c r="H227" i="18"/>
  <c r="G227" i="18"/>
  <c r="E227" i="18"/>
  <c r="D227" i="18"/>
  <c r="O226" i="18"/>
  <c r="L226" i="18"/>
  <c r="I226" i="18"/>
  <c r="F226" i="18"/>
  <c r="O225" i="18"/>
  <c r="L225" i="18"/>
  <c r="I225" i="18"/>
  <c r="F225" i="18"/>
  <c r="O224" i="18"/>
  <c r="L224" i="18"/>
  <c r="I224" i="18"/>
  <c r="F224" i="18"/>
  <c r="O223" i="18"/>
  <c r="L223" i="18"/>
  <c r="I223" i="18"/>
  <c r="F223" i="18"/>
  <c r="O222" i="18"/>
  <c r="L222" i="18"/>
  <c r="I222" i="18"/>
  <c r="F222" i="18"/>
  <c r="O221" i="18"/>
  <c r="L221" i="18"/>
  <c r="I221" i="18"/>
  <c r="F221" i="18"/>
  <c r="O220" i="18"/>
  <c r="L220" i="18"/>
  <c r="L219" i="18" s="1"/>
  <c r="I220" i="18"/>
  <c r="I219" i="18" s="1"/>
  <c r="F220" i="18"/>
  <c r="N219" i="18"/>
  <c r="M219" i="18"/>
  <c r="K219" i="18"/>
  <c r="J219" i="18"/>
  <c r="H219" i="18"/>
  <c r="G219" i="18"/>
  <c r="E219" i="18"/>
  <c r="D219" i="18"/>
  <c r="O218" i="18"/>
  <c r="L218" i="18"/>
  <c r="I218" i="18"/>
  <c r="F218" i="18"/>
  <c r="O217" i="18"/>
  <c r="O216" i="18" s="1"/>
  <c r="L217" i="18"/>
  <c r="I217" i="18"/>
  <c r="F217" i="18"/>
  <c r="N216" i="18"/>
  <c r="M216" i="18"/>
  <c r="L216" i="18"/>
  <c r="K216" i="18"/>
  <c r="J216" i="18"/>
  <c r="H216" i="18"/>
  <c r="G216" i="18"/>
  <c r="F216" i="18"/>
  <c r="E216" i="18"/>
  <c r="D216" i="18"/>
  <c r="O215" i="18"/>
  <c r="L215" i="18"/>
  <c r="L214" i="18" s="1"/>
  <c r="I215" i="18"/>
  <c r="F215" i="18"/>
  <c r="O214" i="18"/>
  <c r="N214" i="18"/>
  <c r="M214" i="18"/>
  <c r="K214" i="18"/>
  <c r="J214" i="18"/>
  <c r="J212" i="18" s="1"/>
  <c r="I214" i="18"/>
  <c r="H214" i="18"/>
  <c r="G214" i="18"/>
  <c r="E214" i="18"/>
  <c r="D214" i="18"/>
  <c r="O213" i="18"/>
  <c r="L213" i="18"/>
  <c r="I213" i="18"/>
  <c r="F213" i="18"/>
  <c r="O210" i="18"/>
  <c r="L210" i="18"/>
  <c r="I210" i="18"/>
  <c r="F210" i="18"/>
  <c r="O209" i="18"/>
  <c r="L209" i="18"/>
  <c r="I209" i="18"/>
  <c r="I208" i="18" s="1"/>
  <c r="F209" i="18"/>
  <c r="F208" i="18" s="1"/>
  <c r="O208" i="18"/>
  <c r="N208" i="18"/>
  <c r="M208" i="18"/>
  <c r="K208" i="18"/>
  <c r="J208" i="18"/>
  <c r="H208" i="18"/>
  <c r="G208" i="18"/>
  <c r="E208" i="18"/>
  <c r="D208" i="18"/>
  <c r="O207" i="18"/>
  <c r="L207" i="18"/>
  <c r="I207" i="18"/>
  <c r="F207" i="18"/>
  <c r="O206" i="18"/>
  <c r="L206" i="18"/>
  <c r="I206" i="18"/>
  <c r="F206" i="18"/>
  <c r="O205" i="18"/>
  <c r="L205" i="18"/>
  <c r="I205" i="18"/>
  <c r="F205" i="18"/>
  <c r="O204" i="18"/>
  <c r="L204" i="18"/>
  <c r="I204" i="18"/>
  <c r="F204" i="18"/>
  <c r="O203" i="18"/>
  <c r="L203" i="18"/>
  <c r="I203" i="18"/>
  <c r="F203" i="18"/>
  <c r="O202" i="18"/>
  <c r="L202" i="18"/>
  <c r="I202" i="18"/>
  <c r="F202" i="18"/>
  <c r="O201" i="18"/>
  <c r="L201" i="18"/>
  <c r="I201" i="18"/>
  <c r="F201" i="18"/>
  <c r="O200" i="18"/>
  <c r="L200" i="18"/>
  <c r="I200" i="18"/>
  <c r="F200" i="18"/>
  <c r="F199" i="18" s="1"/>
  <c r="N199" i="18"/>
  <c r="M199" i="18"/>
  <c r="K199" i="18"/>
  <c r="J199" i="18"/>
  <c r="H199" i="18"/>
  <c r="G199" i="18"/>
  <c r="E199" i="18"/>
  <c r="D199" i="18"/>
  <c r="O198" i="18"/>
  <c r="L198" i="18"/>
  <c r="I198" i="18"/>
  <c r="F198" i="18"/>
  <c r="O197" i="18"/>
  <c r="L197" i="18"/>
  <c r="I197" i="18"/>
  <c r="F197" i="18"/>
  <c r="O196" i="18"/>
  <c r="L196" i="18"/>
  <c r="I196" i="18"/>
  <c r="F196" i="18"/>
  <c r="O195" i="18"/>
  <c r="L195" i="18"/>
  <c r="I195" i="18"/>
  <c r="F195" i="18"/>
  <c r="O194" i="18"/>
  <c r="L194" i="18"/>
  <c r="I194" i="18"/>
  <c r="F194" i="18"/>
  <c r="O193" i="18"/>
  <c r="L193" i="18"/>
  <c r="I193" i="18"/>
  <c r="F193" i="18"/>
  <c r="O192" i="18"/>
  <c r="L192" i="18"/>
  <c r="I192" i="18"/>
  <c r="F192" i="18"/>
  <c r="O191" i="18"/>
  <c r="L191" i="18"/>
  <c r="I191" i="18"/>
  <c r="F191" i="18"/>
  <c r="O190" i="18"/>
  <c r="L190" i="18"/>
  <c r="I190" i="18"/>
  <c r="F190" i="18"/>
  <c r="O189" i="18"/>
  <c r="L189" i="18"/>
  <c r="I189" i="18"/>
  <c r="F189" i="18"/>
  <c r="N188" i="18"/>
  <c r="M188" i="18"/>
  <c r="K188" i="18"/>
  <c r="J188" i="18"/>
  <c r="H188" i="18"/>
  <c r="G188" i="18"/>
  <c r="E188" i="18"/>
  <c r="E187" i="18" s="1"/>
  <c r="D188" i="18"/>
  <c r="N187" i="18"/>
  <c r="O186" i="18"/>
  <c r="L186" i="18"/>
  <c r="I186" i="18"/>
  <c r="F186" i="18"/>
  <c r="O185" i="18"/>
  <c r="L185" i="18"/>
  <c r="I185" i="18"/>
  <c r="F185" i="18"/>
  <c r="O184" i="18"/>
  <c r="L184" i="18"/>
  <c r="L183" i="18" s="1"/>
  <c r="I184" i="18"/>
  <c r="I183" i="18" s="1"/>
  <c r="F184" i="18"/>
  <c r="N183" i="18"/>
  <c r="M183" i="18"/>
  <c r="K183" i="18"/>
  <c r="J183" i="18"/>
  <c r="H183" i="18"/>
  <c r="G183" i="18"/>
  <c r="E183" i="18"/>
  <c r="D183" i="18"/>
  <c r="O180" i="18"/>
  <c r="O179" i="18" s="1"/>
  <c r="O178" i="18" s="1"/>
  <c r="L180" i="18"/>
  <c r="L179" i="18" s="1"/>
  <c r="L178" i="18" s="1"/>
  <c r="I180" i="18"/>
  <c r="I179" i="18" s="1"/>
  <c r="I178" i="18" s="1"/>
  <c r="F180" i="18"/>
  <c r="N179" i="18"/>
  <c r="N178" i="18" s="1"/>
  <c r="M179" i="18"/>
  <c r="K179" i="18"/>
  <c r="K178" i="18" s="1"/>
  <c r="J179" i="18"/>
  <c r="J178" i="18" s="1"/>
  <c r="H179" i="18"/>
  <c r="G179" i="18"/>
  <c r="G178" i="18" s="1"/>
  <c r="E179" i="18"/>
  <c r="E178" i="18" s="1"/>
  <c r="D179" i="18"/>
  <c r="D178" i="18" s="1"/>
  <c r="M178" i="18"/>
  <c r="H178" i="18"/>
  <c r="O177" i="18"/>
  <c r="L177" i="18"/>
  <c r="I177" i="18"/>
  <c r="F177" i="18"/>
  <c r="O176" i="18"/>
  <c r="L176" i="18"/>
  <c r="L175" i="18" s="1"/>
  <c r="I176" i="18"/>
  <c r="I175" i="18" s="1"/>
  <c r="F176" i="18"/>
  <c r="O175" i="18"/>
  <c r="N175" i="18"/>
  <c r="M175" i="18"/>
  <c r="K175" i="18"/>
  <c r="J175" i="18"/>
  <c r="H175" i="18"/>
  <c r="H174" i="18" s="1"/>
  <c r="G175" i="18"/>
  <c r="F175" i="18"/>
  <c r="E175" i="18"/>
  <c r="D175" i="18"/>
  <c r="O173" i="18"/>
  <c r="L173" i="18"/>
  <c r="I173" i="18"/>
  <c r="F173" i="18"/>
  <c r="O172" i="18"/>
  <c r="L172" i="18"/>
  <c r="L171" i="18" s="1"/>
  <c r="I172" i="18"/>
  <c r="F172" i="18"/>
  <c r="N171" i="18"/>
  <c r="M171" i="18"/>
  <c r="K171" i="18"/>
  <c r="J171" i="18"/>
  <c r="H171" i="18"/>
  <c r="G171" i="18"/>
  <c r="E171" i="18"/>
  <c r="E160" i="18" s="1"/>
  <c r="D171" i="18"/>
  <c r="O170" i="18"/>
  <c r="L170" i="18"/>
  <c r="I170" i="18"/>
  <c r="F170" i="18"/>
  <c r="O169" i="18"/>
  <c r="L169" i="18"/>
  <c r="I169" i="18"/>
  <c r="F169" i="18"/>
  <c r="O168" i="18"/>
  <c r="L168" i="18"/>
  <c r="I168" i="18"/>
  <c r="F168" i="18"/>
  <c r="O167" i="18"/>
  <c r="L167" i="18"/>
  <c r="I167" i="18"/>
  <c r="F167" i="18"/>
  <c r="F166" i="18" s="1"/>
  <c r="O166" i="18"/>
  <c r="N166" i="18"/>
  <c r="M166" i="18"/>
  <c r="K166" i="18"/>
  <c r="J166" i="18"/>
  <c r="H166" i="18"/>
  <c r="G166" i="18"/>
  <c r="E166" i="18"/>
  <c r="D166" i="18"/>
  <c r="O165" i="18"/>
  <c r="L165" i="18"/>
  <c r="I165" i="18"/>
  <c r="F165" i="18"/>
  <c r="O164" i="18"/>
  <c r="L164" i="18"/>
  <c r="I164" i="18"/>
  <c r="F164" i="18"/>
  <c r="O163" i="18"/>
  <c r="L163" i="18"/>
  <c r="I163" i="18"/>
  <c r="I162" i="18" s="1"/>
  <c r="F163" i="18"/>
  <c r="N162" i="18"/>
  <c r="N161" i="18" s="1"/>
  <c r="N160" i="18" s="1"/>
  <c r="M162" i="18"/>
  <c r="M161" i="18" s="1"/>
  <c r="M160" i="18" s="1"/>
  <c r="K162" i="18"/>
  <c r="J162" i="18"/>
  <c r="J161" i="18" s="1"/>
  <c r="J160" i="18" s="1"/>
  <c r="H162" i="18"/>
  <c r="H161" i="18" s="1"/>
  <c r="H160" i="18" s="1"/>
  <c r="G162" i="18"/>
  <c r="E162" i="18"/>
  <c r="D162" i="18"/>
  <c r="D161" i="18" s="1"/>
  <c r="D160" i="18" s="1"/>
  <c r="G161" i="18"/>
  <c r="E161" i="18"/>
  <c r="O159" i="18"/>
  <c r="L159" i="18"/>
  <c r="I159" i="18"/>
  <c r="F159" i="18"/>
  <c r="O158" i="18"/>
  <c r="L158" i="18"/>
  <c r="I158" i="18"/>
  <c r="F158" i="18"/>
  <c r="O157" i="18"/>
  <c r="L157" i="18"/>
  <c r="I157" i="18"/>
  <c r="F157" i="18"/>
  <c r="O156" i="18"/>
  <c r="L156" i="18"/>
  <c r="I156" i="18"/>
  <c r="F156" i="18"/>
  <c r="O155" i="18"/>
  <c r="L155" i="18"/>
  <c r="I155" i="18"/>
  <c r="F155" i="18"/>
  <c r="O154" i="18"/>
  <c r="L154" i="18"/>
  <c r="I154" i="18"/>
  <c r="I153" i="18" s="1"/>
  <c r="I152" i="18" s="1"/>
  <c r="F154" i="18"/>
  <c r="N153" i="18"/>
  <c r="M153" i="18"/>
  <c r="M152" i="18" s="1"/>
  <c r="K153" i="18"/>
  <c r="K152" i="18" s="1"/>
  <c r="J153" i="18"/>
  <c r="J152" i="18" s="1"/>
  <c r="H153" i="18"/>
  <c r="H152" i="18" s="1"/>
  <c r="G153" i="18"/>
  <c r="G152" i="18" s="1"/>
  <c r="E153" i="18"/>
  <c r="E152" i="18" s="1"/>
  <c r="D153" i="18"/>
  <c r="D152" i="18" s="1"/>
  <c r="N152" i="18"/>
  <c r="O151" i="18"/>
  <c r="L151" i="18"/>
  <c r="I151" i="18"/>
  <c r="F151" i="18"/>
  <c r="O150" i="18"/>
  <c r="L150" i="18"/>
  <c r="I150" i="18"/>
  <c r="F150" i="18"/>
  <c r="O149" i="18"/>
  <c r="L149" i="18"/>
  <c r="I149" i="18"/>
  <c r="F149" i="18"/>
  <c r="O148" i="18"/>
  <c r="L148" i="18"/>
  <c r="L147" i="18" s="1"/>
  <c r="I148" i="18"/>
  <c r="I147" i="18" s="1"/>
  <c r="F148" i="18"/>
  <c r="F147" i="18" s="1"/>
  <c r="N147" i="18"/>
  <c r="M147" i="18"/>
  <c r="K147" i="18"/>
  <c r="J147" i="18"/>
  <c r="H147" i="18"/>
  <c r="G147" i="18"/>
  <c r="E147" i="18"/>
  <c r="D147" i="18"/>
  <c r="O146" i="18"/>
  <c r="L146" i="18"/>
  <c r="I146" i="18"/>
  <c r="F146" i="18"/>
  <c r="O145" i="18"/>
  <c r="L145" i="18"/>
  <c r="I145" i="18"/>
  <c r="F145" i="18"/>
  <c r="O144" i="18"/>
  <c r="L144" i="18"/>
  <c r="I144" i="18"/>
  <c r="F144" i="18"/>
  <c r="O143" i="18"/>
  <c r="L143" i="18"/>
  <c r="I143" i="18"/>
  <c r="F143" i="18"/>
  <c r="O142" i="18"/>
  <c r="L142" i="18"/>
  <c r="I142" i="18"/>
  <c r="F142" i="18"/>
  <c r="O141" i="18"/>
  <c r="L141" i="18"/>
  <c r="I141" i="18"/>
  <c r="F141" i="18"/>
  <c r="O140" i="18"/>
  <c r="L140" i="18"/>
  <c r="I140" i="18"/>
  <c r="F140" i="18"/>
  <c r="O139" i="18"/>
  <c r="L139" i="18"/>
  <c r="I139" i="18"/>
  <c r="F139" i="18"/>
  <c r="N138" i="18"/>
  <c r="M138" i="18"/>
  <c r="K138" i="18"/>
  <c r="J138" i="18"/>
  <c r="H138" i="18"/>
  <c r="G138" i="18"/>
  <c r="E138" i="18"/>
  <c r="D138" i="18"/>
  <c r="O137" i="18"/>
  <c r="L137" i="18"/>
  <c r="I137" i="18"/>
  <c r="F137" i="18"/>
  <c r="O136" i="18"/>
  <c r="L136" i="18"/>
  <c r="I136" i="18"/>
  <c r="F136" i="18"/>
  <c r="O135" i="18"/>
  <c r="L135" i="18"/>
  <c r="L134" i="18" s="1"/>
  <c r="I135" i="18"/>
  <c r="F135" i="18"/>
  <c r="N134" i="18"/>
  <c r="M134" i="18"/>
  <c r="K134" i="18"/>
  <c r="J134" i="18"/>
  <c r="H134" i="18"/>
  <c r="G134" i="18"/>
  <c r="E134" i="18"/>
  <c r="D134" i="18"/>
  <c r="O133" i="18"/>
  <c r="L133" i="18"/>
  <c r="I133" i="18"/>
  <c r="F133" i="18"/>
  <c r="O132" i="18"/>
  <c r="O131" i="18" s="1"/>
  <c r="L132" i="18"/>
  <c r="L131" i="18" s="1"/>
  <c r="I132" i="18"/>
  <c r="I131" i="18" s="1"/>
  <c r="F132" i="18"/>
  <c r="F131" i="18" s="1"/>
  <c r="N131" i="18"/>
  <c r="M131" i="18"/>
  <c r="K131" i="18"/>
  <c r="J131" i="18"/>
  <c r="H131" i="18"/>
  <c r="G131" i="18"/>
  <c r="E131" i="18"/>
  <c r="D131" i="18"/>
  <c r="O130" i="18"/>
  <c r="L130" i="18"/>
  <c r="I130" i="18"/>
  <c r="F130" i="18"/>
  <c r="O129" i="18"/>
  <c r="L129" i="18"/>
  <c r="I129" i="18"/>
  <c r="F129" i="18"/>
  <c r="O128" i="18"/>
  <c r="L128" i="18"/>
  <c r="I128" i="18"/>
  <c r="F128" i="18"/>
  <c r="O127" i="18"/>
  <c r="O126" i="18" s="1"/>
  <c r="L127" i="18"/>
  <c r="I127" i="18"/>
  <c r="F127" i="18"/>
  <c r="N126" i="18"/>
  <c r="M126" i="18"/>
  <c r="L126" i="18"/>
  <c r="K126" i="18"/>
  <c r="J126" i="18"/>
  <c r="H126" i="18"/>
  <c r="G126" i="18"/>
  <c r="E126" i="18"/>
  <c r="D126" i="18"/>
  <c r="O125" i="18"/>
  <c r="L125" i="18"/>
  <c r="I125" i="18"/>
  <c r="F125" i="18"/>
  <c r="O124" i="18"/>
  <c r="L124" i="18"/>
  <c r="I124" i="18"/>
  <c r="F124" i="18"/>
  <c r="O123" i="18"/>
  <c r="L123" i="18"/>
  <c r="I123" i="18"/>
  <c r="F123" i="18"/>
  <c r="O122" i="18"/>
  <c r="L122" i="18"/>
  <c r="I122" i="18"/>
  <c r="I121" i="18" s="1"/>
  <c r="F122" i="18"/>
  <c r="N121" i="18"/>
  <c r="M121" i="18"/>
  <c r="K121" i="18"/>
  <c r="J121" i="18"/>
  <c r="H121" i="18"/>
  <c r="G121" i="18"/>
  <c r="E121" i="18"/>
  <c r="D121" i="18"/>
  <c r="O119" i="18"/>
  <c r="L119" i="18"/>
  <c r="I119" i="18"/>
  <c r="F119" i="18"/>
  <c r="O118" i="18"/>
  <c r="L118" i="18"/>
  <c r="I118" i="18"/>
  <c r="F118" i="18"/>
  <c r="O117" i="18"/>
  <c r="L117" i="18"/>
  <c r="I117" i="18"/>
  <c r="F117" i="18"/>
  <c r="O116" i="18"/>
  <c r="L116" i="18"/>
  <c r="I116" i="18"/>
  <c r="F116" i="18"/>
  <c r="O115" i="18"/>
  <c r="L115" i="18"/>
  <c r="I115" i="18"/>
  <c r="F115" i="18"/>
  <c r="N114" i="18"/>
  <c r="M114" i="18"/>
  <c r="K114" i="18"/>
  <c r="J114" i="18"/>
  <c r="H114" i="18"/>
  <c r="G114" i="18"/>
  <c r="E114" i="18"/>
  <c r="D114" i="18"/>
  <c r="O113" i="18"/>
  <c r="L113" i="18"/>
  <c r="I113" i="18"/>
  <c r="F113" i="18"/>
  <c r="O112" i="18"/>
  <c r="L112" i="18"/>
  <c r="I112" i="18"/>
  <c r="F112" i="18"/>
  <c r="O111" i="18"/>
  <c r="L111" i="18"/>
  <c r="I111" i="18"/>
  <c r="F111" i="18"/>
  <c r="O110" i="18"/>
  <c r="L110" i="18"/>
  <c r="I110" i="18"/>
  <c r="F110" i="18"/>
  <c r="O109" i="18"/>
  <c r="L109" i="18"/>
  <c r="L108" i="18" s="1"/>
  <c r="I109" i="18"/>
  <c r="I108" i="18" s="1"/>
  <c r="F109" i="18"/>
  <c r="N108" i="18"/>
  <c r="M108" i="18"/>
  <c r="K108" i="18"/>
  <c r="J108" i="18"/>
  <c r="H108" i="18"/>
  <c r="G108" i="18"/>
  <c r="E108" i="18"/>
  <c r="D108" i="18"/>
  <c r="O107" i="18"/>
  <c r="L107" i="18"/>
  <c r="I107" i="18"/>
  <c r="F107" i="18"/>
  <c r="O106" i="18"/>
  <c r="L106" i="18"/>
  <c r="I106" i="18"/>
  <c r="F106" i="18"/>
  <c r="O105" i="18"/>
  <c r="L105" i="18"/>
  <c r="I105" i="18"/>
  <c r="F105" i="18"/>
  <c r="O104" i="18"/>
  <c r="L104" i="18"/>
  <c r="I104" i="18"/>
  <c r="F104" i="18"/>
  <c r="O103" i="18"/>
  <c r="L103" i="18"/>
  <c r="I103" i="18"/>
  <c r="F103" i="18"/>
  <c r="C103" i="18" s="1"/>
  <c r="O102" i="18"/>
  <c r="L102" i="18"/>
  <c r="I102" i="18"/>
  <c r="F102" i="18"/>
  <c r="O101" i="18"/>
  <c r="L101" i="18"/>
  <c r="I101" i="18"/>
  <c r="F101" i="18"/>
  <c r="O100" i="18"/>
  <c r="L100" i="18"/>
  <c r="I100" i="18"/>
  <c r="F100" i="18"/>
  <c r="N99" i="18"/>
  <c r="M99" i="18"/>
  <c r="K99" i="18"/>
  <c r="J99" i="18"/>
  <c r="H99" i="18"/>
  <c r="G99" i="18"/>
  <c r="E99" i="18"/>
  <c r="D99" i="18"/>
  <c r="O98" i="18"/>
  <c r="L98" i="18"/>
  <c r="I98" i="18"/>
  <c r="F98" i="18"/>
  <c r="O97" i="18"/>
  <c r="L97" i="18"/>
  <c r="I97" i="18"/>
  <c r="F97" i="18"/>
  <c r="O96" i="18"/>
  <c r="L96" i="18"/>
  <c r="I96" i="18"/>
  <c r="F96" i="18"/>
  <c r="O95" i="18"/>
  <c r="L95" i="18"/>
  <c r="I95" i="18"/>
  <c r="F95" i="18"/>
  <c r="O94" i="18"/>
  <c r="L94" i="18"/>
  <c r="I94" i="18"/>
  <c r="F94" i="18"/>
  <c r="O93" i="18"/>
  <c r="L93" i="18"/>
  <c r="I93" i="18"/>
  <c r="F93" i="18"/>
  <c r="O92" i="18"/>
  <c r="L92" i="18"/>
  <c r="I92" i="18"/>
  <c r="F92" i="18"/>
  <c r="N91" i="18"/>
  <c r="M91" i="18"/>
  <c r="K91" i="18"/>
  <c r="J91" i="18"/>
  <c r="H91" i="18"/>
  <c r="G91" i="18"/>
  <c r="E91" i="18"/>
  <c r="D91" i="18"/>
  <c r="O90" i="18"/>
  <c r="L90" i="18"/>
  <c r="I90" i="18"/>
  <c r="F90" i="18"/>
  <c r="O89" i="18"/>
  <c r="L89" i="18"/>
  <c r="I89" i="18"/>
  <c r="F89" i="18"/>
  <c r="O88" i="18"/>
  <c r="L88" i="18"/>
  <c r="I88" i="18"/>
  <c r="F88" i="18"/>
  <c r="O87" i="18"/>
  <c r="L87" i="18"/>
  <c r="I87" i="18"/>
  <c r="F87" i="18"/>
  <c r="O86" i="18"/>
  <c r="O85" i="18" s="1"/>
  <c r="L86" i="18"/>
  <c r="L85" i="18" s="1"/>
  <c r="I86" i="18"/>
  <c r="F86" i="18"/>
  <c r="N85" i="18"/>
  <c r="M85" i="18"/>
  <c r="K85" i="18"/>
  <c r="J85" i="18"/>
  <c r="H85" i="18"/>
  <c r="G85" i="18"/>
  <c r="E85" i="18"/>
  <c r="D85" i="18"/>
  <c r="O84" i="18"/>
  <c r="L84" i="18"/>
  <c r="I84" i="18"/>
  <c r="F84" i="18"/>
  <c r="E83" i="18"/>
  <c r="O82" i="18"/>
  <c r="L82" i="18"/>
  <c r="I82" i="18"/>
  <c r="F82" i="18"/>
  <c r="O81" i="18"/>
  <c r="O80" i="18" s="1"/>
  <c r="L81" i="18"/>
  <c r="I81" i="18"/>
  <c r="I80" i="18" s="1"/>
  <c r="F81" i="18"/>
  <c r="N80" i="18"/>
  <c r="M80" i="18"/>
  <c r="K80" i="18"/>
  <c r="J80" i="18"/>
  <c r="H80" i="18"/>
  <c r="G80" i="18"/>
  <c r="E80" i="18"/>
  <c r="D80" i="18"/>
  <c r="O79" i="18"/>
  <c r="L79" i="18"/>
  <c r="I79" i="18"/>
  <c r="F79" i="18"/>
  <c r="O78" i="18"/>
  <c r="L78" i="18"/>
  <c r="L77" i="18" s="1"/>
  <c r="I78" i="18"/>
  <c r="I77" i="18" s="1"/>
  <c r="F78" i="18"/>
  <c r="N77" i="18"/>
  <c r="M77" i="18"/>
  <c r="M76" i="18" s="1"/>
  <c r="K77" i="18"/>
  <c r="J77" i="18"/>
  <c r="H77" i="18"/>
  <c r="H76" i="18" s="1"/>
  <c r="G77" i="18"/>
  <c r="G76" i="18" s="1"/>
  <c r="E77" i="18"/>
  <c r="D77" i="18"/>
  <c r="O74" i="18"/>
  <c r="L74" i="18"/>
  <c r="I74" i="18"/>
  <c r="F74" i="18"/>
  <c r="O73" i="18"/>
  <c r="L73" i="18"/>
  <c r="I73" i="18"/>
  <c r="F73" i="18"/>
  <c r="O72" i="18"/>
  <c r="L72" i="18"/>
  <c r="I72" i="18"/>
  <c r="F72" i="18"/>
  <c r="O71" i="18"/>
  <c r="L71" i="18"/>
  <c r="I71" i="18"/>
  <c r="F71" i="18"/>
  <c r="O70" i="18"/>
  <c r="O69" i="18" s="1"/>
  <c r="L70" i="18"/>
  <c r="I70" i="18"/>
  <c r="F70" i="18"/>
  <c r="N69" i="18"/>
  <c r="M69" i="18"/>
  <c r="K69" i="18"/>
  <c r="K67" i="18" s="1"/>
  <c r="J69" i="18"/>
  <c r="J67" i="18" s="1"/>
  <c r="H69" i="18"/>
  <c r="H67" i="18" s="1"/>
  <c r="G69" i="18"/>
  <c r="G67" i="18" s="1"/>
  <c r="E69" i="18"/>
  <c r="D69" i="18"/>
  <c r="D67" i="18" s="1"/>
  <c r="O68" i="18"/>
  <c r="L68" i="18"/>
  <c r="I68" i="18"/>
  <c r="F68" i="18"/>
  <c r="N67" i="18"/>
  <c r="M67" i="18"/>
  <c r="E67" i="18"/>
  <c r="O66" i="18"/>
  <c r="L66" i="18"/>
  <c r="I66" i="18"/>
  <c r="F66" i="18"/>
  <c r="O65" i="18"/>
  <c r="L65" i="18"/>
  <c r="I65" i="18"/>
  <c r="F65" i="18"/>
  <c r="O64" i="18"/>
  <c r="L64" i="18"/>
  <c r="I64" i="18"/>
  <c r="F64" i="18"/>
  <c r="O63" i="18"/>
  <c r="L63" i="18"/>
  <c r="I63" i="18"/>
  <c r="F63" i="18"/>
  <c r="O62" i="18"/>
  <c r="L62" i="18"/>
  <c r="I62" i="18"/>
  <c r="F62" i="18"/>
  <c r="O61" i="18"/>
  <c r="L61" i="18"/>
  <c r="I61" i="18"/>
  <c r="F61" i="18"/>
  <c r="O60" i="18"/>
  <c r="L60" i="18"/>
  <c r="I60" i="18"/>
  <c r="F60" i="18"/>
  <c r="O59" i="18"/>
  <c r="O58" i="18" s="1"/>
  <c r="L59" i="18"/>
  <c r="I59" i="18"/>
  <c r="F59" i="18"/>
  <c r="N58" i="18"/>
  <c r="M58" i="18"/>
  <c r="K58" i="18"/>
  <c r="J58" i="18"/>
  <c r="H58" i="18"/>
  <c r="G58" i="18"/>
  <c r="E58" i="18"/>
  <c r="D58" i="18"/>
  <c r="O57" i="18"/>
  <c r="L57" i="18"/>
  <c r="I57" i="18"/>
  <c r="F57" i="18"/>
  <c r="O56" i="18"/>
  <c r="L56" i="18"/>
  <c r="L55" i="18" s="1"/>
  <c r="I56" i="18"/>
  <c r="I55" i="18" s="1"/>
  <c r="F56" i="18"/>
  <c r="N55" i="18"/>
  <c r="M55" i="18"/>
  <c r="M54" i="18" s="1"/>
  <c r="K55" i="18"/>
  <c r="K54" i="18" s="1"/>
  <c r="J55" i="18"/>
  <c r="J54" i="18" s="1"/>
  <c r="H55" i="18"/>
  <c r="G55" i="18"/>
  <c r="E55" i="18"/>
  <c r="E54" i="18" s="1"/>
  <c r="D55" i="18"/>
  <c r="H54" i="18"/>
  <c r="D54" i="18"/>
  <c r="D53" i="18" s="1"/>
  <c r="O47" i="18"/>
  <c r="C47" i="18" s="1"/>
  <c r="O46" i="18"/>
  <c r="C46" i="18" s="1"/>
  <c r="N45" i="18"/>
  <c r="M45" i="18"/>
  <c r="L44" i="18"/>
  <c r="L43" i="18" s="1"/>
  <c r="I44" i="18"/>
  <c r="I43" i="18" s="1"/>
  <c r="F44" i="18"/>
  <c r="K43" i="18"/>
  <c r="J43" i="18"/>
  <c r="H43" i="18"/>
  <c r="G43" i="18"/>
  <c r="F43" i="18"/>
  <c r="E43" i="18"/>
  <c r="D43" i="18"/>
  <c r="F42" i="18"/>
  <c r="C42" i="18" s="1"/>
  <c r="E41" i="18"/>
  <c r="D41" i="18"/>
  <c r="L40" i="18"/>
  <c r="C40" i="18" s="1"/>
  <c r="L39" i="18"/>
  <c r="C39" i="18" s="1"/>
  <c r="L38" i="18"/>
  <c r="C38" i="18" s="1"/>
  <c r="L37" i="18"/>
  <c r="C37" i="18" s="1"/>
  <c r="K36" i="18"/>
  <c r="J36" i="18"/>
  <c r="L35" i="18"/>
  <c r="C35" i="18" s="1"/>
  <c r="L34" i="18"/>
  <c r="C34" i="18" s="1"/>
  <c r="K33" i="18"/>
  <c r="J33" i="18"/>
  <c r="L32" i="18"/>
  <c r="K31" i="18"/>
  <c r="J31" i="18"/>
  <c r="L30" i="18"/>
  <c r="C30" i="18" s="1"/>
  <c r="L29" i="18"/>
  <c r="C29" i="18" s="1"/>
  <c r="L28" i="18"/>
  <c r="K27" i="18"/>
  <c r="J27" i="18"/>
  <c r="J26" i="18" s="1"/>
  <c r="F25" i="18"/>
  <c r="C25" i="18" s="1"/>
  <c r="I24" i="18"/>
  <c r="E24" i="18"/>
  <c r="F24" i="18" s="1"/>
  <c r="O23" i="18"/>
  <c r="L23" i="18"/>
  <c r="I23" i="18"/>
  <c r="F23" i="18"/>
  <c r="O22" i="18"/>
  <c r="L22" i="18"/>
  <c r="L21" i="18" s="1"/>
  <c r="I22" i="18"/>
  <c r="F22" i="18"/>
  <c r="N21" i="18"/>
  <c r="N20" i="18" s="1"/>
  <c r="M21" i="18"/>
  <c r="M275" i="18" s="1"/>
  <c r="M274" i="18" s="1"/>
  <c r="K21" i="18"/>
  <c r="J21" i="18"/>
  <c r="J275" i="18" s="1"/>
  <c r="J274" i="18" s="1"/>
  <c r="I21" i="18"/>
  <c r="I275" i="18" s="1"/>
  <c r="H21" i="18"/>
  <c r="H20" i="18" s="1"/>
  <c r="G21" i="18"/>
  <c r="E21" i="18"/>
  <c r="D21" i="18"/>
  <c r="K212" i="18" l="1"/>
  <c r="C217" i="18"/>
  <c r="C244" i="18"/>
  <c r="C248" i="18"/>
  <c r="C280" i="18"/>
  <c r="L58" i="18"/>
  <c r="L54" i="18" s="1"/>
  <c r="H53" i="18"/>
  <c r="O21" i="18"/>
  <c r="O275" i="18" s="1"/>
  <c r="M53" i="18"/>
  <c r="O67" i="18"/>
  <c r="C157" i="18"/>
  <c r="I174" i="18"/>
  <c r="M187" i="18"/>
  <c r="M20" i="18"/>
  <c r="C44" i="18"/>
  <c r="C79" i="18"/>
  <c r="C137" i="18"/>
  <c r="C145" i="18"/>
  <c r="C150" i="18"/>
  <c r="C173" i="18"/>
  <c r="N182" i="18"/>
  <c r="C224" i="18"/>
  <c r="O241" i="18"/>
  <c r="O240" i="18" s="1"/>
  <c r="D20" i="18"/>
  <c r="I20" i="18"/>
  <c r="K76" i="18"/>
  <c r="I76" i="18"/>
  <c r="C81" i="18"/>
  <c r="C82" i="18"/>
  <c r="O91" i="18"/>
  <c r="J187" i="18"/>
  <c r="J182" i="18" s="1"/>
  <c r="C190" i="18"/>
  <c r="C221" i="18"/>
  <c r="C222" i="18"/>
  <c r="C223" i="18"/>
  <c r="C237" i="18"/>
  <c r="C264" i="18"/>
  <c r="C277" i="18"/>
  <c r="C278" i="18"/>
  <c r="J174" i="18"/>
  <c r="N54" i="18"/>
  <c r="N53" i="18" s="1"/>
  <c r="C68" i="18"/>
  <c r="D76" i="18"/>
  <c r="C90" i="18"/>
  <c r="C98" i="18"/>
  <c r="C102" i="18"/>
  <c r="O99" i="18"/>
  <c r="C105" i="18"/>
  <c r="G174" i="18"/>
  <c r="K174" i="18"/>
  <c r="M182" i="18"/>
  <c r="C205" i="18"/>
  <c r="G240" i="18"/>
  <c r="M240" i="18"/>
  <c r="C261" i="18"/>
  <c r="C23" i="18"/>
  <c r="L121" i="18"/>
  <c r="O174" i="18"/>
  <c r="L233" i="18"/>
  <c r="L232" i="18" s="1"/>
  <c r="H275" i="18"/>
  <c r="H274" i="18" s="1"/>
  <c r="L275" i="18"/>
  <c r="L274" i="18" s="1"/>
  <c r="C24" i="18"/>
  <c r="F41" i="18"/>
  <c r="C41" i="18" s="1"/>
  <c r="C57" i="18"/>
  <c r="C59" i="18"/>
  <c r="C65" i="18"/>
  <c r="E53" i="18"/>
  <c r="E76" i="18"/>
  <c r="F77" i="18"/>
  <c r="C86" i="18"/>
  <c r="C93" i="18"/>
  <c r="C123" i="18"/>
  <c r="C151" i="18"/>
  <c r="K161" i="18"/>
  <c r="C170" i="18"/>
  <c r="O171" i="18"/>
  <c r="C192" i="18"/>
  <c r="C204" i="18"/>
  <c r="C213" i="18"/>
  <c r="C242" i="18"/>
  <c r="C243" i="18"/>
  <c r="C256" i="18"/>
  <c r="C269" i="18"/>
  <c r="L188" i="18"/>
  <c r="D275" i="18"/>
  <c r="D274" i="18" s="1"/>
  <c r="L27" i="18"/>
  <c r="C27" i="18" s="1"/>
  <c r="K26" i="18"/>
  <c r="L33" i="18"/>
  <c r="C33" i="18" s="1"/>
  <c r="C63" i="18"/>
  <c r="L99" i="18"/>
  <c r="C117" i="18"/>
  <c r="C119" i="18"/>
  <c r="C129" i="18"/>
  <c r="I134" i="18"/>
  <c r="C143" i="18"/>
  <c r="C144" i="18"/>
  <c r="O138" i="18"/>
  <c r="O147" i="18"/>
  <c r="C147" i="18" s="1"/>
  <c r="C155" i="18"/>
  <c r="C156" i="18"/>
  <c r="L162" i="18"/>
  <c r="I171" i="18"/>
  <c r="N174" i="18"/>
  <c r="C175" i="18"/>
  <c r="C186" i="18"/>
  <c r="I188" i="18"/>
  <c r="C228" i="18"/>
  <c r="I233" i="18"/>
  <c r="I232" i="18" s="1"/>
  <c r="F241" i="18"/>
  <c r="C250" i="18"/>
  <c r="C260" i="18"/>
  <c r="C74" i="18"/>
  <c r="C84" i="18"/>
  <c r="J83" i="18"/>
  <c r="I99" i="18"/>
  <c r="C104" i="18"/>
  <c r="C106" i="18"/>
  <c r="C111" i="18"/>
  <c r="O114" i="18"/>
  <c r="L114" i="18"/>
  <c r="F121" i="18"/>
  <c r="E120" i="18"/>
  <c r="C146" i="18"/>
  <c r="C149" i="18"/>
  <c r="C158" i="18"/>
  <c r="C165" i="18"/>
  <c r="C191" i="18"/>
  <c r="I199" i="18"/>
  <c r="C206" i="18"/>
  <c r="C207" i="18"/>
  <c r="G212" i="18"/>
  <c r="G211" i="18" s="1"/>
  <c r="C218" i="18"/>
  <c r="D212" i="18"/>
  <c r="D211" i="18" s="1"/>
  <c r="C238" i="18"/>
  <c r="C239" i="18"/>
  <c r="I241" i="18"/>
  <c r="I240" i="18" s="1"/>
  <c r="C258" i="18"/>
  <c r="C259" i="18"/>
  <c r="O257" i="18"/>
  <c r="O253" i="18" s="1"/>
  <c r="O252" i="18" s="1"/>
  <c r="C284" i="18"/>
  <c r="G54" i="18"/>
  <c r="G53" i="18" s="1"/>
  <c r="C61" i="18"/>
  <c r="C62" i="18"/>
  <c r="N76" i="18"/>
  <c r="L80" i="18"/>
  <c r="L76" i="18" s="1"/>
  <c r="F91" i="18"/>
  <c r="K83" i="18"/>
  <c r="C92" i="18"/>
  <c r="M83" i="18"/>
  <c r="C107" i="18"/>
  <c r="C110" i="18"/>
  <c r="C113" i="18"/>
  <c r="C125" i="18"/>
  <c r="J120" i="18"/>
  <c r="N120" i="18"/>
  <c r="C130" i="18"/>
  <c r="C159" i="18"/>
  <c r="D174" i="18"/>
  <c r="C196" i="18"/>
  <c r="C197" i="18"/>
  <c r="H187" i="18"/>
  <c r="H182" i="18" s="1"/>
  <c r="C201" i="18"/>
  <c r="H212" i="18"/>
  <c r="H211" i="18" s="1"/>
  <c r="I216" i="18"/>
  <c r="C216" i="18" s="1"/>
  <c r="C226" i="18"/>
  <c r="C249" i="18"/>
  <c r="K252" i="18"/>
  <c r="I257" i="18"/>
  <c r="M252" i="18"/>
  <c r="O45" i="18"/>
  <c r="O55" i="18"/>
  <c r="O54" i="18" s="1"/>
  <c r="C64" i="18"/>
  <c r="C70" i="18"/>
  <c r="F80" i="18"/>
  <c r="J76" i="18"/>
  <c r="J75" i="18" s="1"/>
  <c r="G83" i="18"/>
  <c r="C89" i="18"/>
  <c r="C97" i="18"/>
  <c r="D120" i="18"/>
  <c r="M120" i="18"/>
  <c r="F138" i="18"/>
  <c r="C142" i="18"/>
  <c r="L153" i="18"/>
  <c r="L152" i="18" s="1"/>
  <c r="C185" i="18"/>
  <c r="C194" i="18"/>
  <c r="C200" i="18"/>
  <c r="O199" i="18"/>
  <c r="N212" i="18"/>
  <c r="N211" i="18" s="1"/>
  <c r="N181" i="18" s="1"/>
  <c r="C225" i="18"/>
  <c r="F245" i="18"/>
  <c r="C246" i="18"/>
  <c r="C247" i="18"/>
  <c r="C254" i="18"/>
  <c r="C255" i="18"/>
  <c r="L257" i="18"/>
  <c r="L253" i="18" s="1"/>
  <c r="L252" i="18" s="1"/>
  <c r="E252" i="18"/>
  <c r="O276" i="18"/>
  <c r="C281" i="18"/>
  <c r="J20" i="18"/>
  <c r="C45" i="18"/>
  <c r="K53" i="18"/>
  <c r="C167" i="18"/>
  <c r="L166" i="18"/>
  <c r="G275" i="18"/>
  <c r="G274" i="18" s="1"/>
  <c r="G20" i="18"/>
  <c r="C43" i="18"/>
  <c r="L69" i="18"/>
  <c r="L67" i="18" s="1"/>
  <c r="C116" i="18"/>
  <c r="F114" i="18"/>
  <c r="C73" i="18"/>
  <c r="C87" i="18"/>
  <c r="I85" i="18"/>
  <c r="C94" i="18"/>
  <c r="C96" i="18"/>
  <c r="F99" i="18"/>
  <c r="I114" i="18"/>
  <c r="C115" i="18"/>
  <c r="C118" i="18"/>
  <c r="C122" i="18"/>
  <c r="O121" i="18"/>
  <c r="I126" i="18"/>
  <c r="C127" i="18"/>
  <c r="C133" i="18"/>
  <c r="O134" i="18"/>
  <c r="C141" i="18"/>
  <c r="O153" i="18"/>
  <c r="O152" i="18" s="1"/>
  <c r="O162" i="18"/>
  <c r="O161" i="18" s="1"/>
  <c r="K160" i="18"/>
  <c r="C169" i="18"/>
  <c r="C209" i="18"/>
  <c r="L208" i="18"/>
  <c r="C208" i="18" s="1"/>
  <c r="C215" i="18"/>
  <c r="F214" i="18"/>
  <c r="F267" i="18"/>
  <c r="C268" i="18"/>
  <c r="E275" i="18"/>
  <c r="E274" i="18" s="1"/>
  <c r="E20" i="18"/>
  <c r="C139" i="18"/>
  <c r="L138" i="18"/>
  <c r="L120" i="18" s="1"/>
  <c r="K275" i="18"/>
  <c r="K274" i="18" s="1"/>
  <c r="K20" i="18"/>
  <c r="F21" i="18"/>
  <c r="C22" i="18"/>
  <c r="C32" i="18"/>
  <c r="L31" i="18"/>
  <c r="C31" i="18" s="1"/>
  <c r="L36" i="18"/>
  <c r="C36" i="18" s="1"/>
  <c r="H83" i="18"/>
  <c r="N83" i="18"/>
  <c r="C128" i="18"/>
  <c r="F126" i="18"/>
  <c r="C131" i="18"/>
  <c r="C236" i="18"/>
  <c r="F233" i="18"/>
  <c r="C28" i="18"/>
  <c r="C56" i="18"/>
  <c r="F55" i="18"/>
  <c r="F58" i="18"/>
  <c r="C66" i="18"/>
  <c r="C71" i="18"/>
  <c r="I69" i="18"/>
  <c r="I67" i="18" s="1"/>
  <c r="C78" i="18"/>
  <c r="O77" i="18"/>
  <c r="C95" i="18"/>
  <c r="I91" i="18"/>
  <c r="C101" i="18"/>
  <c r="C109" i="18"/>
  <c r="F108" i="18"/>
  <c r="H120" i="18"/>
  <c r="C136" i="18"/>
  <c r="F134" i="18"/>
  <c r="F153" i="18"/>
  <c r="C154" i="18"/>
  <c r="G160" i="18"/>
  <c r="C164" i="18"/>
  <c r="F162" i="18"/>
  <c r="C172" i="18"/>
  <c r="F171" i="18"/>
  <c r="L174" i="18"/>
  <c r="F188" i="18"/>
  <c r="C189" i="18"/>
  <c r="F253" i="18"/>
  <c r="E174" i="18"/>
  <c r="C180" i="18"/>
  <c r="F179" i="18"/>
  <c r="M212" i="18"/>
  <c r="J240" i="18"/>
  <c r="J211" i="18" s="1"/>
  <c r="C60" i="18"/>
  <c r="F69" i="18"/>
  <c r="D83" i="18"/>
  <c r="D75" i="18" s="1"/>
  <c r="D52" i="18" s="1"/>
  <c r="F85" i="18"/>
  <c r="C100" i="18"/>
  <c r="C112" i="18"/>
  <c r="C124" i="18"/>
  <c r="C132" i="18"/>
  <c r="C140" i="18"/>
  <c r="C168" i="18"/>
  <c r="C176" i="18"/>
  <c r="C177" i="18"/>
  <c r="E182" i="18"/>
  <c r="C193" i="18"/>
  <c r="C195" i="18"/>
  <c r="L199" i="18"/>
  <c r="C199" i="18" s="1"/>
  <c r="E212" i="18"/>
  <c r="E211" i="18" s="1"/>
  <c r="F219" i="18"/>
  <c r="C220" i="18"/>
  <c r="C230" i="18"/>
  <c r="I227" i="18"/>
  <c r="K240" i="18"/>
  <c r="K211" i="18" s="1"/>
  <c r="J53" i="18"/>
  <c r="I58" i="18"/>
  <c r="I54" i="18" s="1"/>
  <c r="C72" i="18"/>
  <c r="C88" i="18"/>
  <c r="L91" i="18"/>
  <c r="O108" i="18"/>
  <c r="O83" i="18" s="1"/>
  <c r="G120" i="18"/>
  <c r="K120" i="18"/>
  <c r="C135" i="18"/>
  <c r="I138" i="18"/>
  <c r="C148" i="18"/>
  <c r="C163" i="18"/>
  <c r="I166" i="18"/>
  <c r="M174" i="18"/>
  <c r="C184" i="18"/>
  <c r="F183" i="18"/>
  <c r="D187" i="18"/>
  <c r="D182" i="18" s="1"/>
  <c r="I187" i="18"/>
  <c r="I182" i="18" s="1"/>
  <c r="O188" i="18"/>
  <c r="O187" i="18" s="1"/>
  <c r="C229" i="18"/>
  <c r="L227" i="18"/>
  <c r="L212" i="18" s="1"/>
  <c r="O233" i="18"/>
  <c r="O232" i="18" s="1"/>
  <c r="C279" i="18"/>
  <c r="F276" i="18"/>
  <c r="N275" i="18"/>
  <c r="N274" i="18" s="1"/>
  <c r="G187" i="18"/>
  <c r="G182" i="18" s="1"/>
  <c r="K187" i="18"/>
  <c r="K182" i="18" s="1"/>
  <c r="C198" i="18"/>
  <c r="C202" i="18"/>
  <c r="C203" i="18"/>
  <c r="C210" i="18"/>
  <c r="F227" i="18"/>
  <c r="I253" i="18"/>
  <c r="I252" i="18" s="1"/>
  <c r="C263" i="18"/>
  <c r="I276" i="18"/>
  <c r="I274" i="18" s="1"/>
  <c r="O183" i="18"/>
  <c r="O182" i="18" s="1"/>
  <c r="O219" i="18"/>
  <c r="O212" i="18" s="1"/>
  <c r="C231" i="18"/>
  <c r="C234" i="18"/>
  <c r="C235" i="18"/>
  <c r="L245" i="18"/>
  <c r="L240" i="18" s="1"/>
  <c r="C251" i="18"/>
  <c r="C262" i="18"/>
  <c r="C270" i="18"/>
  <c r="C271" i="18"/>
  <c r="C282" i="18"/>
  <c r="C283" i="18"/>
  <c r="O20" i="18" l="1"/>
  <c r="E75" i="18"/>
  <c r="H75" i="18"/>
  <c r="H52" i="18" s="1"/>
  <c r="O160" i="18"/>
  <c r="F240" i="18"/>
  <c r="L53" i="18"/>
  <c r="M211" i="18"/>
  <c r="O53" i="18"/>
  <c r="C166" i="18"/>
  <c r="G75" i="18"/>
  <c r="C241" i="18"/>
  <c r="N75" i="18"/>
  <c r="N52" i="18" s="1"/>
  <c r="N51" i="18" s="1"/>
  <c r="C138" i="18"/>
  <c r="O274" i="18"/>
  <c r="J181" i="18"/>
  <c r="C257" i="18"/>
  <c r="E272" i="18"/>
  <c r="C121" i="18"/>
  <c r="L83" i="18"/>
  <c r="L75" i="18" s="1"/>
  <c r="L52" i="18" s="1"/>
  <c r="C171" i="18"/>
  <c r="C99" i="18"/>
  <c r="L161" i="18"/>
  <c r="L160" i="18" s="1"/>
  <c r="F76" i="18"/>
  <c r="K75" i="18"/>
  <c r="K52" i="18" s="1"/>
  <c r="K51" i="18" s="1"/>
  <c r="I212" i="18"/>
  <c r="I211" i="18" s="1"/>
  <c r="H181" i="18"/>
  <c r="M75" i="18"/>
  <c r="M52" i="18" s="1"/>
  <c r="O211" i="18"/>
  <c r="O181" i="18" s="1"/>
  <c r="C276" i="18"/>
  <c r="J52" i="18"/>
  <c r="M181" i="18"/>
  <c r="C58" i="18"/>
  <c r="H51" i="18"/>
  <c r="H273" i="18" s="1"/>
  <c r="G52" i="18"/>
  <c r="E181" i="18"/>
  <c r="C91" i="18"/>
  <c r="G181" i="18"/>
  <c r="I181" i="18"/>
  <c r="C80" i="18"/>
  <c r="D181" i="18"/>
  <c r="D51" i="18" s="1"/>
  <c r="D272" i="18"/>
  <c r="H50" i="18"/>
  <c r="C153" i="18"/>
  <c r="F152" i="18"/>
  <c r="C152" i="18" s="1"/>
  <c r="F275" i="18"/>
  <c r="C21" i="18"/>
  <c r="F20" i="18"/>
  <c r="L26" i="18"/>
  <c r="L211" i="18"/>
  <c r="O120" i="18"/>
  <c r="I120" i="18"/>
  <c r="H272" i="18"/>
  <c r="C134" i="18"/>
  <c r="C108" i="18"/>
  <c r="F54" i="18"/>
  <c r="C55" i="18"/>
  <c r="C126" i="18"/>
  <c r="F120" i="18"/>
  <c r="G272" i="18"/>
  <c r="K181" i="18"/>
  <c r="C183" i="18"/>
  <c r="C240" i="18"/>
  <c r="C219" i="18"/>
  <c r="L187" i="18"/>
  <c r="L182" i="18" s="1"/>
  <c r="F83" i="18"/>
  <c r="C85" i="18"/>
  <c r="C245" i="18"/>
  <c r="C188" i="18"/>
  <c r="F187" i="18"/>
  <c r="O76" i="18"/>
  <c r="C77" i="18"/>
  <c r="F232" i="18"/>
  <c r="C232" i="18" s="1"/>
  <c r="C233" i="18"/>
  <c r="E52" i="18"/>
  <c r="E51" i="18" s="1"/>
  <c r="C267" i="18"/>
  <c r="F266" i="18"/>
  <c r="F212" i="18"/>
  <c r="C214" i="18"/>
  <c r="C69" i="18"/>
  <c r="F67" i="18"/>
  <c r="C67" i="18" s="1"/>
  <c r="N272" i="18"/>
  <c r="F161" i="18"/>
  <c r="C162" i="18"/>
  <c r="I83" i="18"/>
  <c r="J272" i="18"/>
  <c r="C227" i="18"/>
  <c r="C179" i="18"/>
  <c r="F178" i="18"/>
  <c r="F252" i="18"/>
  <c r="C252" i="18" s="1"/>
  <c r="C253" i="18"/>
  <c r="I161" i="18"/>
  <c r="I160" i="18" s="1"/>
  <c r="I53" i="18"/>
  <c r="C114" i="18"/>
  <c r="I75" i="18" l="1"/>
  <c r="I272" i="18" s="1"/>
  <c r="K272" i="18"/>
  <c r="J51" i="18"/>
  <c r="J273" i="18" s="1"/>
  <c r="M272" i="18"/>
  <c r="G51" i="18"/>
  <c r="L272" i="18"/>
  <c r="M51" i="18"/>
  <c r="D273" i="18"/>
  <c r="D50" i="18"/>
  <c r="K50" i="18"/>
  <c r="K273" i="18"/>
  <c r="J50" i="18"/>
  <c r="O75" i="18"/>
  <c r="C76" i="18"/>
  <c r="C275" i="18"/>
  <c r="F274" i="18"/>
  <c r="C274" i="18" s="1"/>
  <c r="F211" i="18"/>
  <c r="C211" i="18" s="1"/>
  <c r="C212" i="18"/>
  <c r="C187" i="18"/>
  <c r="C83" i="18"/>
  <c r="F75" i="18"/>
  <c r="F182" i="18"/>
  <c r="F53" i="18"/>
  <c r="C54" i="18"/>
  <c r="C26" i="18"/>
  <c r="L20" i="18"/>
  <c r="C20" i="18" s="1"/>
  <c r="N50" i="18"/>
  <c r="N273" i="18"/>
  <c r="F160" i="18"/>
  <c r="C160" i="18" s="1"/>
  <c r="C161" i="18"/>
  <c r="E273" i="18"/>
  <c r="E50" i="18"/>
  <c r="F174" i="18"/>
  <c r="C174" i="18" s="1"/>
  <c r="C178" i="18"/>
  <c r="C266" i="18"/>
  <c r="F265" i="18"/>
  <c r="L181" i="18"/>
  <c r="L51" i="18" s="1"/>
  <c r="C120" i="18"/>
  <c r="I52" i="18" l="1"/>
  <c r="I51" i="18" s="1"/>
  <c r="L50" i="18"/>
  <c r="L273" i="18"/>
  <c r="G273" i="18"/>
  <c r="G50" i="18"/>
  <c r="M273" i="18"/>
  <c r="M50" i="18"/>
  <c r="I273" i="18"/>
  <c r="I50" i="18"/>
  <c r="O272" i="18"/>
  <c r="O52" i="18"/>
  <c r="O51" i="18" s="1"/>
  <c r="C53" i="18"/>
  <c r="F52" i="18"/>
  <c r="C182" i="18"/>
  <c r="F181" i="18"/>
  <c r="C181" i="18" s="1"/>
  <c r="C265" i="18"/>
  <c r="F272" i="18"/>
  <c r="C75" i="18"/>
  <c r="O50" i="18" l="1"/>
  <c r="O273" i="18"/>
  <c r="C272" i="18"/>
  <c r="C52" i="18"/>
  <c r="F51" i="18"/>
  <c r="F273" i="18" l="1"/>
  <c r="C273" i="18" s="1"/>
  <c r="C51" i="18"/>
  <c r="F50" i="18"/>
  <c r="C50" i="18" s="1"/>
  <c r="D21" i="17" l="1"/>
  <c r="D41" i="17"/>
  <c r="D43" i="17"/>
  <c r="D55" i="17"/>
  <c r="D54" i="17" s="1"/>
  <c r="D58" i="17"/>
  <c r="D69" i="17"/>
  <c r="D67" i="17" s="1"/>
  <c r="D77" i="17"/>
  <c r="D80" i="17"/>
  <c r="D85" i="17"/>
  <c r="D91" i="17"/>
  <c r="D99" i="17"/>
  <c r="D108" i="17"/>
  <c r="D114" i="17"/>
  <c r="D121" i="17"/>
  <c r="D126" i="17"/>
  <c r="D131" i="17"/>
  <c r="D134" i="17"/>
  <c r="D138" i="17"/>
  <c r="D147" i="17"/>
  <c r="D153" i="17"/>
  <c r="D152" i="17" s="1"/>
  <c r="D162" i="17"/>
  <c r="D166" i="17"/>
  <c r="D161" i="17" s="1"/>
  <c r="D160" i="17" s="1"/>
  <c r="D175" i="17"/>
  <c r="D179" i="17"/>
  <c r="D178" i="17" s="1"/>
  <c r="D183" i="17"/>
  <c r="D188" i="17"/>
  <c r="D187" i="17" s="1"/>
  <c r="D182" i="17" s="1"/>
  <c r="D199" i="17"/>
  <c r="D208" i="17"/>
  <c r="D214" i="17"/>
  <c r="D216" i="17"/>
  <c r="D219" i="17"/>
  <c r="D227" i="17"/>
  <c r="D232" i="17"/>
  <c r="D233" i="17"/>
  <c r="D241" i="17"/>
  <c r="D245" i="17"/>
  <c r="D250" i="17"/>
  <c r="D257" i="17"/>
  <c r="D253" i="17" s="1"/>
  <c r="D263" i="17"/>
  <c r="D267" i="17"/>
  <c r="D266" i="17" s="1"/>
  <c r="D265" i="17" s="1"/>
  <c r="D269" i="17"/>
  <c r="D275" i="17" s="1"/>
  <c r="D276" i="17"/>
  <c r="O284" i="17"/>
  <c r="L284" i="17"/>
  <c r="I284" i="17"/>
  <c r="F284" i="17"/>
  <c r="O283" i="17"/>
  <c r="L283" i="17"/>
  <c r="I283" i="17"/>
  <c r="O282" i="17"/>
  <c r="L282" i="17"/>
  <c r="I282" i="17"/>
  <c r="F282" i="17"/>
  <c r="O281" i="17"/>
  <c r="L281" i="17"/>
  <c r="I281" i="17"/>
  <c r="F281" i="17"/>
  <c r="O280" i="17"/>
  <c r="L280" i="17"/>
  <c r="I280" i="17"/>
  <c r="F280" i="17"/>
  <c r="O279" i="17"/>
  <c r="L279" i="17"/>
  <c r="I279" i="17"/>
  <c r="F279" i="17"/>
  <c r="O278" i="17"/>
  <c r="L278" i="17"/>
  <c r="I278" i="17"/>
  <c r="F278" i="17"/>
  <c r="O277" i="17"/>
  <c r="L277" i="17"/>
  <c r="I277" i="17"/>
  <c r="F277" i="17"/>
  <c r="N276" i="17"/>
  <c r="M276" i="17"/>
  <c r="K276" i="17"/>
  <c r="J276" i="17"/>
  <c r="H276" i="17"/>
  <c r="G276" i="17"/>
  <c r="E276" i="17"/>
  <c r="O271" i="17"/>
  <c r="L271" i="17"/>
  <c r="I271" i="17"/>
  <c r="F271" i="17"/>
  <c r="O270" i="17"/>
  <c r="L270" i="17"/>
  <c r="L269" i="17" s="1"/>
  <c r="I270" i="17"/>
  <c r="F270" i="17"/>
  <c r="N269" i="17"/>
  <c r="M269" i="17"/>
  <c r="K269" i="17"/>
  <c r="J269" i="17"/>
  <c r="H269" i="17"/>
  <c r="G269" i="17"/>
  <c r="E269" i="17"/>
  <c r="O268" i="17"/>
  <c r="L268" i="17"/>
  <c r="I268" i="17"/>
  <c r="F268" i="17"/>
  <c r="F267" i="17" s="1"/>
  <c r="F266" i="17" s="1"/>
  <c r="O267" i="17"/>
  <c r="O266" i="17" s="1"/>
  <c r="O265" i="17" s="1"/>
  <c r="N267" i="17"/>
  <c r="M267" i="17"/>
  <c r="M266" i="17" s="1"/>
  <c r="M265" i="17" s="1"/>
  <c r="L267" i="17"/>
  <c r="L266" i="17" s="1"/>
  <c r="L265" i="17" s="1"/>
  <c r="K267" i="17"/>
  <c r="K266" i="17" s="1"/>
  <c r="K265" i="17" s="1"/>
  <c r="J267" i="17"/>
  <c r="H267" i="17"/>
  <c r="H266" i="17" s="1"/>
  <c r="H265" i="17" s="1"/>
  <c r="G267" i="17"/>
  <c r="G266" i="17" s="1"/>
  <c r="G265" i="17" s="1"/>
  <c r="E267" i="17"/>
  <c r="E266" i="17" s="1"/>
  <c r="E265" i="17" s="1"/>
  <c r="N266" i="17"/>
  <c r="N265" i="17" s="1"/>
  <c r="J266" i="17"/>
  <c r="J265" i="17" s="1"/>
  <c r="O264" i="17"/>
  <c r="L264" i="17"/>
  <c r="L263" i="17" s="1"/>
  <c r="I264" i="17"/>
  <c r="I263" i="17" s="1"/>
  <c r="F264" i="17"/>
  <c r="O263" i="17"/>
  <c r="N263" i="17"/>
  <c r="M263" i="17"/>
  <c r="K263" i="17"/>
  <c r="J263" i="17"/>
  <c r="H263" i="17"/>
  <c r="G263" i="17"/>
  <c r="F263" i="17"/>
  <c r="E263" i="17"/>
  <c r="O262" i="17"/>
  <c r="L262" i="17"/>
  <c r="I262" i="17"/>
  <c r="F262" i="17"/>
  <c r="O261" i="17"/>
  <c r="L261" i="17"/>
  <c r="I261" i="17"/>
  <c r="F261" i="17"/>
  <c r="O260" i="17"/>
  <c r="L260" i="17"/>
  <c r="I260" i="17"/>
  <c r="F260" i="17"/>
  <c r="O259" i="17"/>
  <c r="L259" i="17"/>
  <c r="I259" i="17"/>
  <c r="F259" i="17"/>
  <c r="O258" i="17"/>
  <c r="O257" i="17" s="1"/>
  <c r="L258" i="17"/>
  <c r="L257" i="17" s="1"/>
  <c r="I258" i="17"/>
  <c r="F258" i="17"/>
  <c r="N257" i="17"/>
  <c r="N253" i="17" s="1"/>
  <c r="N252" i="17" s="1"/>
  <c r="M257" i="17"/>
  <c r="K257" i="17"/>
  <c r="J257" i="17"/>
  <c r="J253" i="17" s="1"/>
  <c r="J252" i="17" s="1"/>
  <c r="H257" i="17"/>
  <c r="H253" i="17" s="1"/>
  <c r="G257" i="17"/>
  <c r="E257" i="17"/>
  <c r="E253" i="17" s="1"/>
  <c r="O256" i="17"/>
  <c r="L256" i="17"/>
  <c r="I256" i="17"/>
  <c r="F256" i="17"/>
  <c r="O255" i="17"/>
  <c r="L255" i="17"/>
  <c r="I255" i="17"/>
  <c r="F255" i="17"/>
  <c r="O254" i="17"/>
  <c r="L254" i="17"/>
  <c r="I254" i="17"/>
  <c r="F254" i="17"/>
  <c r="M253" i="17"/>
  <c r="M252" i="17" s="1"/>
  <c r="K253" i="17"/>
  <c r="K252" i="17" s="1"/>
  <c r="G253" i="17"/>
  <c r="G252" i="17"/>
  <c r="O251" i="17"/>
  <c r="O250" i="17" s="1"/>
  <c r="L251" i="17"/>
  <c r="L250" i="17" s="1"/>
  <c r="I251" i="17"/>
  <c r="F251" i="17"/>
  <c r="F250" i="17" s="1"/>
  <c r="N250" i="17"/>
  <c r="M250" i="17"/>
  <c r="K250" i="17"/>
  <c r="J250" i="17"/>
  <c r="H250" i="17"/>
  <c r="G250" i="17"/>
  <c r="E250" i="17"/>
  <c r="O249" i="17"/>
  <c r="L249" i="17"/>
  <c r="I249" i="17"/>
  <c r="F249" i="17"/>
  <c r="O248" i="17"/>
  <c r="L248" i="17"/>
  <c r="I248" i="17"/>
  <c r="F248" i="17"/>
  <c r="O247" i="17"/>
  <c r="L247" i="17"/>
  <c r="I247" i="17"/>
  <c r="F247" i="17"/>
  <c r="O246" i="17"/>
  <c r="O245" i="17" s="1"/>
  <c r="L246" i="17"/>
  <c r="I246" i="17"/>
  <c r="F246" i="17"/>
  <c r="N245" i="17"/>
  <c r="M245" i="17"/>
  <c r="K245" i="17"/>
  <c r="J245" i="17"/>
  <c r="H245" i="17"/>
  <c r="G245" i="17"/>
  <c r="E245" i="17"/>
  <c r="O244" i="17"/>
  <c r="L244" i="17"/>
  <c r="I244" i="17"/>
  <c r="F244" i="17"/>
  <c r="O243" i="17"/>
  <c r="L243" i="17"/>
  <c r="I243" i="17"/>
  <c r="F243" i="17"/>
  <c r="O242" i="17"/>
  <c r="L242" i="17"/>
  <c r="L241" i="17" s="1"/>
  <c r="I242" i="17"/>
  <c r="F242" i="17"/>
  <c r="O241" i="17"/>
  <c r="N241" i="17"/>
  <c r="M241" i="17"/>
  <c r="K241" i="17"/>
  <c r="J241" i="17"/>
  <c r="H241" i="17"/>
  <c r="G241" i="17"/>
  <c r="G240" i="17" s="1"/>
  <c r="E241" i="17"/>
  <c r="E240" i="17" s="1"/>
  <c r="O240" i="17"/>
  <c r="N240" i="17"/>
  <c r="M240" i="17"/>
  <c r="K240" i="17"/>
  <c r="J240" i="17"/>
  <c r="O239" i="17"/>
  <c r="L239" i="17"/>
  <c r="I239" i="17"/>
  <c r="F239" i="17"/>
  <c r="O238" i="17"/>
  <c r="L238" i="17"/>
  <c r="I238" i="17"/>
  <c r="F238" i="17"/>
  <c r="O237" i="17"/>
  <c r="L237" i="17"/>
  <c r="I237" i="17"/>
  <c r="F237" i="17"/>
  <c r="O236" i="17"/>
  <c r="L236" i="17"/>
  <c r="I236" i="17"/>
  <c r="F236" i="17"/>
  <c r="O235" i="17"/>
  <c r="L235" i="17"/>
  <c r="I235" i="17"/>
  <c r="F235" i="17"/>
  <c r="O234" i="17"/>
  <c r="L234" i="17"/>
  <c r="I234" i="17"/>
  <c r="F234" i="17"/>
  <c r="N233" i="17"/>
  <c r="N232" i="17" s="1"/>
  <c r="M233" i="17"/>
  <c r="M232" i="17" s="1"/>
  <c r="K233" i="17"/>
  <c r="K232" i="17" s="1"/>
  <c r="J233" i="17"/>
  <c r="H233" i="17"/>
  <c r="G233" i="17"/>
  <c r="G232" i="17" s="1"/>
  <c r="E233" i="17"/>
  <c r="E232" i="17" s="1"/>
  <c r="J232" i="17"/>
  <c r="H232" i="17"/>
  <c r="O231" i="17"/>
  <c r="L231" i="17"/>
  <c r="I231" i="17"/>
  <c r="F231" i="17"/>
  <c r="O230" i="17"/>
  <c r="L230" i="17"/>
  <c r="I230" i="17"/>
  <c r="F230" i="17"/>
  <c r="O229" i="17"/>
  <c r="L229" i="17"/>
  <c r="I229" i="17"/>
  <c r="F229" i="17"/>
  <c r="O228" i="17"/>
  <c r="L228" i="17"/>
  <c r="I228" i="17"/>
  <c r="F228" i="17"/>
  <c r="N227" i="17"/>
  <c r="M227" i="17"/>
  <c r="K227" i="17"/>
  <c r="J227" i="17"/>
  <c r="H227" i="17"/>
  <c r="G227" i="17"/>
  <c r="E227" i="17"/>
  <c r="O226" i="17"/>
  <c r="L226" i="17"/>
  <c r="I226" i="17"/>
  <c r="F226" i="17"/>
  <c r="O225" i="17"/>
  <c r="L225" i="17"/>
  <c r="I225" i="17"/>
  <c r="F225" i="17"/>
  <c r="O224" i="17"/>
  <c r="L224" i="17"/>
  <c r="I224" i="17"/>
  <c r="F224" i="17"/>
  <c r="O223" i="17"/>
  <c r="L223" i="17"/>
  <c r="I223" i="17"/>
  <c r="F223" i="17"/>
  <c r="O222" i="17"/>
  <c r="L222" i="17"/>
  <c r="I222" i="17"/>
  <c r="F222" i="17"/>
  <c r="O221" i="17"/>
  <c r="L221" i="17"/>
  <c r="I221" i="17"/>
  <c r="F221" i="17"/>
  <c r="O220" i="17"/>
  <c r="O219" i="17" s="1"/>
  <c r="L220" i="17"/>
  <c r="I220" i="17"/>
  <c r="F220" i="17"/>
  <c r="N219" i="17"/>
  <c r="M219" i="17"/>
  <c r="K219" i="17"/>
  <c r="J219" i="17"/>
  <c r="H219" i="17"/>
  <c r="G219" i="17"/>
  <c r="E219" i="17"/>
  <c r="O218" i="17"/>
  <c r="L218" i="17"/>
  <c r="I218" i="17"/>
  <c r="F218" i="17"/>
  <c r="O217" i="17"/>
  <c r="L217" i="17"/>
  <c r="L216" i="17" s="1"/>
  <c r="I217" i="17"/>
  <c r="F217" i="17"/>
  <c r="O216" i="17"/>
  <c r="N216" i="17"/>
  <c r="M216" i="17"/>
  <c r="K216" i="17"/>
  <c r="J216" i="17"/>
  <c r="H216" i="17"/>
  <c r="G216" i="17"/>
  <c r="E216" i="17"/>
  <c r="O215" i="17"/>
  <c r="L215" i="17"/>
  <c r="L214" i="17" s="1"/>
  <c r="I215" i="17"/>
  <c r="F215" i="17"/>
  <c r="F214" i="17" s="1"/>
  <c r="O214" i="17"/>
  <c r="N214" i="17"/>
  <c r="M214" i="17"/>
  <c r="K214" i="17"/>
  <c r="J214" i="17"/>
  <c r="I214" i="17"/>
  <c r="H214" i="17"/>
  <c r="G214" i="17"/>
  <c r="E214" i="17"/>
  <c r="O213" i="17"/>
  <c r="L213" i="17"/>
  <c r="I213" i="17"/>
  <c r="F213" i="17"/>
  <c r="O210" i="17"/>
  <c r="L210" i="17"/>
  <c r="I210" i="17"/>
  <c r="F210" i="17"/>
  <c r="O209" i="17"/>
  <c r="L209" i="17"/>
  <c r="L208" i="17" s="1"/>
  <c r="I209" i="17"/>
  <c r="I208" i="17" s="1"/>
  <c r="F209" i="17"/>
  <c r="F208" i="17" s="1"/>
  <c r="O208" i="17"/>
  <c r="N208" i="17"/>
  <c r="M208" i="17"/>
  <c r="K208" i="17"/>
  <c r="J208" i="17"/>
  <c r="H208" i="17"/>
  <c r="G208" i="17"/>
  <c r="E208" i="17"/>
  <c r="O207" i="17"/>
  <c r="L207" i="17"/>
  <c r="I207" i="17"/>
  <c r="F207" i="17"/>
  <c r="O206" i="17"/>
  <c r="L206" i="17"/>
  <c r="I206" i="17"/>
  <c r="F206" i="17"/>
  <c r="O205" i="17"/>
  <c r="L205" i="17"/>
  <c r="I205" i="17"/>
  <c r="F205" i="17"/>
  <c r="O204" i="17"/>
  <c r="L204" i="17"/>
  <c r="I204" i="17"/>
  <c r="F204" i="17"/>
  <c r="O203" i="17"/>
  <c r="L203" i="17"/>
  <c r="I203" i="17"/>
  <c r="F203" i="17"/>
  <c r="O202" i="17"/>
  <c r="L202" i="17"/>
  <c r="I202" i="17"/>
  <c r="F202" i="17"/>
  <c r="O201" i="17"/>
  <c r="L201" i="17"/>
  <c r="I201" i="17"/>
  <c r="F201" i="17"/>
  <c r="O200" i="17"/>
  <c r="L200" i="17"/>
  <c r="I200" i="17"/>
  <c r="F200" i="17"/>
  <c r="N199" i="17"/>
  <c r="M199" i="17"/>
  <c r="K199" i="17"/>
  <c r="J199" i="17"/>
  <c r="H199" i="17"/>
  <c r="H187" i="17" s="1"/>
  <c r="G199" i="17"/>
  <c r="E199" i="17"/>
  <c r="O198" i="17"/>
  <c r="L198" i="17"/>
  <c r="I198" i="17"/>
  <c r="F198" i="17"/>
  <c r="O197" i="17"/>
  <c r="L197" i="17"/>
  <c r="I197" i="17"/>
  <c r="F197" i="17"/>
  <c r="O196" i="17"/>
  <c r="L196" i="17"/>
  <c r="I196" i="17"/>
  <c r="F196" i="17"/>
  <c r="O195" i="17"/>
  <c r="L195" i="17"/>
  <c r="I195" i="17"/>
  <c r="F195" i="17"/>
  <c r="O194" i="17"/>
  <c r="L194" i="17"/>
  <c r="I194" i="17"/>
  <c r="F194" i="17"/>
  <c r="O193" i="17"/>
  <c r="L193" i="17"/>
  <c r="I193" i="17"/>
  <c r="F193" i="17"/>
  <c r="O192" i="17"/>
  <c r="L192" i="17"/>
  <c r="I192" i="17"/>
  <c r="F192" i="17"/>
  <c r="O191" i="17"/>
  <c r="L191" i="17"/>
  <c r="I191" i="17"/>
  <c r="F191" i="17"/>
  <c r="O190" i="17"/>
  <c r="L190" i="17"/>
  <c r="I190" i="17"/>
  <c r="F190" i="17"/>
  <c r="O189" i="17"/>
  <c r="L189" i="17"/>
  <c r="I189" i="17"/>
  <c r="F189" i="17"/>
  <c r="N188" i="17"/>
  <c r="M188" i="17"/>
  <c r="M187" i="17" s="1"/>
  <c r="K188" i="17"/>
  <c r="J188" i="17"/>
  <c r="H188" i="17"/>
  <c r="G188" i="17"/>
  <c r="E188" i="17"/>
  <c r="O186" i="17"/>
  <c r="L186" i="17"/>
  <c r="I186" i="17"/>
  <c r="F186" i="17"/>
  <c r="O185" i="17"/>
  <c r="L185" i="17"/>
  <c r="I185" i="17"/>
  <c r="F185" i="17"/>
  <c r="O184" i="17"/>
  <c r="L184" i="17"/>
  <c r="L183" i="17" s="1"/>
  <c r="I184" i="17"/>
  <c r="I183" i="17" s="1"/>
  <c r="F184" i="17"/>
  <c r="O183" i="17"/>
  <c r="N183" i="17"/>
  <c r="M183" i="17"/>
  <c r="K183" i="17"/>
  <c r="J183" i="17"/>
  <c r="H183" i="17"/>
  <c r="G183" i="17"/>
  <c r="E183" i="17"/>
  <c r="O180" i="17"/>
  <c r="O179" i="17" s="1"/>
  <c r="L180" i="17"/>
  <c r="L179" i="17" s="1"/>
  <c r="L178" i="17" s="1"/>
  <c r="I180" i="17"/>
  <c r="I179" i="17" s="1"/>
  <c r="I178" i="17" s="1"/>
  <c r="F180" i="17"/>
  <c r="N179" i="17"/>
  <c r="N178" i="17" s="1"/>
  <c r="M179" i="17"/>
  <c r="K179" i="17"/>
  <c r="K178" i="17" s="1"/>
  <c r="J179" i="17"/>
  <c r="J178" i="17" s="1"/>
  <c r="H179" i="17"/>
  <c r="H178" i="17" s="1"/>
  <c r="G179" i="17"/>
  <c r="G178" i="17" s="1"/>
  <c r="F179" i="17"/>
  <c r="F178" i="17" s="1"/>
  <c r="E179" i="17"/>
  <c r="E178" i="17" s="1"/>
  <c r="M178" i="17"/>
  <c r="O177" i="17"/>
  <c r="L177" i="17"/>
  <c r="I177" i="17"/>
  <c r="F177" i="17"/>
  <c r="O176" i="17"/>
  <c r="L176" i="17"/>
  <c r="L175" i="17" s="1"/>
  <c r="I176" i="17"/>
  <c r="F176" i="17"/>
  <c r="O175" i="17"/>
  <c r="N175" i="17"/>
  <c r="M175" i="17"/>
  <c r="K175" i="17"/>
  <c r="J175" i="17"/>
  <c r="H175" i="17"/>
  <c r="G175" i="17"/>
  <c r="F175" i="17"/>
  <c r="E175" i="17"/>
  <c r="O173" i="17"/>
  <c r="L173" i="17"/>
  <c r="I173" i="17"/>
  <c r="F173" i="17"/>
  <c r="O172" i="17"/>
  <c r="O171" i="17" s="1"/>
  <c r="L172" i="17"/>
  <c r="I172" i="17"/>
  <c r="F172" i="17"/>
  <c r="F171" i="17" s="1"/>
  <c r="N171" i="17"/>
  <c r="M171" i="17"/>
  <c r="K171" i="17"/>
  <c r="J171" i="17"/>
  <c r="H171" i="17"/>
  <c r="G171" i="17"/>
  <c r="E171" i="17"/>
  <c r="O170" i="17"/>
  <c r="L170" i="17"/>
  <c r="I170" i="17"/>
  <c r="F170" i="17"/>
  <c r="O169" i="17"/>
  <c r="L169" i="17"/>
  <c r="I169" i="17"/>
  <c r="F169" i="17"/>
  <c r="O168" i="17"/>
  <c r="L168" i="17"/>
  <c r="I168" i="17"/>
  <c r="F168" i="17"/>
  <c r="O167" i="17"/>
  <c r="O166" i="17" s="1"/>
  <c r="L167" i="17"/>
  <c r="I167" i="17"/>
  <c r="F167" i="17"/>
  <c r="N166" i="17"/>
  <c r="M166" i="17"/>
  <c r="K166" i="17"/>
  <c r="J166" i="17"/>
  <c r="H166" i="17"/>
  <c r="G166" i="17"/>
  <c r="E166" i="17"/>
  <c r="O165" i="17"/>
  <c r="L165" i="17"/>
  <c r="I165" i="17"/>
  <c r="F165" i="17"/>
  <c r="O164" i="17"/>
  <c r="L164" i="17"/>
  <c r="I164" i="17"/>
  <c r="F164" i="17"/>
  <c r="O163" i="17"/>
  <c r="L163" i="17"/>
  <c r="L162" i="17" s="1"/>
  <c r="I163" i="17"/>
  <c r="F163" i="17"/>
  <c r="O162" i="17"/>
  <c r="N162" i="17"/>
  <c r="N161" i="17" s="1"/>
  <c r="N160" i="17" s="1"/>
  <c r="M162" i="17"/>
  <c r="M161" i="17" s="1"/>
  <c r="K162" i="17"/>
  <c r="K161" i="17" s="1"/>
  <c r="K160" i="17" s="1"/>
  <c r="J162" i="17"/>
  <c r="J161" i="17" s="1"/>
  <c r="H162" i="17"/>
  <c r="G162" i="17"/>
  <c r="G161" i="17" s="1"/>
  <c r="G160" i="17" s="1"/>
  <c r="E162" i="17"/>
  <c r="E161" i="17" s="1"/>
  <c r="E160" i="17" s="1"/>
  <c r="O159" i="17"/>
  <c r="L159" i="17"/>
  <c r="I159" i="17"/>
  <c r="F159" i="17"/>
  <c r="O158" i="17"/>
  <c r="L158" i="17"/>
  <c r="I158" i="17"/>
  <c r="F158" i="17"/>
  <c r="O157" i="17"/>
  <c r="L157" i="17"/>
  <c r="I157" i="17"/>
  <c r="F157" i="17"/>
  <c r="O156" i="17"/>
  <c r="L156" i="17"/>
  <c r="I156" i="17"/>
  <c r="F156" i="17"/>
  <c r="O155" i="17"/>
  <c r="L155" i="17"/>
  <c r="I155" i="17"/>
  <c r="F155" i="17"/>
  <c r="O154" i="17"/>
  <c r="L154" i="17"/>
  <c r="L153" i="17" s="1"/>
  <c r="L152" i="17" s="1"/>
  <c r="I154" i="17"/>
  <c r="I153" i="17" s="1"/>
  <c r="F154" i="17"/>
  <c r="N153" i="17"/>
  <c r="N152" i="17" s="1"/>
  <c r="M153" i="17"/>
  <c r="M152" i="17" s="1"/>
  <c r="K153" i="17"/>
  <c r="K152" i="17" s="1"/>
  <c r="J153" i="17"/>
  <c r="J152" i="17" s="1"/>
  <c r="H153" i="17"/>
  <c r="H152" i="17" s="1"/>
  <c r="G153" i="17"/>
  <c r="G152" i="17" s="1"/>
  <c r="E153" i="17"/>
  <c r="E152" i="17" s="1"/>
  <c r="O151" i="17"/>
  <c r="L151" i="17"/>
  <c r="I151" i="17"/>
  <c r="F151" i="17"/>
  <c r="O150" i="17"/>
  <c r="L150" i="17"/>
  <c r="I150" i="17"/>
  <c r="F150" i="17"/>
  <c r="O149" i="17"/>
  <c r="L149" i="17"/>
  <c r="I149" i="17"/>
  <c r="F149" i="17"/>
  <c r="O148" i="17"/>
  <c r="L148" i="17"/>
  <c r="L147" i="17" s="1"/>
  <c r="I148" i="17"/>
  <c r="I147" i="17" s="1"/>
  <c r="F148" i="17"/>
  <c r="N147" i="17"/>
  <c r="M147" i="17"/>
  <c r="K147" i="17"/>
  <c r="J147" i="17"/>
  <c r="H147" i="17"/>
  <c r="G147" i="17"/>
  <c r="E147" i="17"/>
  <c r="O146" i="17"/>
  <c r="L146" i="17"/>
  <c r="I146" i="17"/>
  <c r="F146" i="17"/>
  <c r="O145" i="17"/>
  <c r="L145" i="17"/>
  <c r="I145" i="17"/>
  <c r="F145" i="17"/>
  <c r="O144" i="17"/>
  <c r="L144" i="17"/>
  <c r="I144" i="17"/>
  <c r="F144" i="17"/>
  <c r="O143" i="17"/>
  <c r="L143" i="17"/>
  <c r="I143" i="17"/>
  <c r="F143" i="17"/>
  <c r="O142" i="17"/>
  <c r="L142" i="17"/>
  <c r="I142" i="17"/>
  <c r="F142" i="17"/>
  <c r="O141" i="17"/>
  <c r="L141" i="17"/>
  <c r="I141" i="17"/>
  <c r="F141" i="17"/>
  <c r="O140" i="17"/>
  <c r="L140" i="17"/>
  <c r="I140" i="17"/>
  <c r="F140" i="17"/>
  <c r="O139" i="17"/>
  <c r="L139" i="17"/>
  <c r="I139" i="17"/>
  <c r="I138" i="17" s="1"/>
  <c r="F139" i="17"/>
  <c r="N138" i="17"/>
  <c r="M138" i="17"/>
  <c r="K138" i="17"/>
  <c r="J138" i="17"/>
  <c r="H138" i="17"/>
  <c r="G138" i="17"/>
  <c r="E138" i="17"/>
  <c r="O137" i="17"/>
  <c r="L137" i="17"/>
  <c r="I137" i="17"/>
  <c r="F137" i="17"/>
  <c r="O136" i="17"/>
  <c r="L136" i="17"/>
  <c r="I136" i="17"/>
  <c r="F136" i="17"/>
  <c r="O135" i="17"/>
  <c r="O134" i="17" s="1"/>
  <c r="L135" i="17"/>
  <c r="I135" i="17"/>
  <c r="F135" i="17"/>
  <c r="F134" i="17" s="1"/>
  <c r="N134" i="17"/>
  <c r="M134" i="17"/>
  <c r="K134" i="17"/>
  <c r="J134" i="17"/>
  <c r="H134" i="17"/>
  <c r="G134" i="17"/>
  <c r="E134" i="17"/>
  <c r="O133" i="17"/>
  <c r="L133" i="17"/>
  <c r="I133" i="17"/>
  <c r="F133" i="17"/>
  <c r="O132" i="17"/>
  <c r="L132" i="17"/>
  <c r="I132" i="17"/>
  <c r="I131" i="17" s="1"/>
  <c r="F132" i="17"/>
  <c r="F131" i="17" s="1"/>
  <c r="N131" i="17"/>
  <c r="M131" i="17"/>
  <c r="K131" i="17"/>
  <c r="J131" i="17"/>
  <c r="H131" i="17"/>
  <c r="G131" i="17"/>
  <c r="E131" i="17"/>
  <c r="O130" i="17"/>
  <c r="L130" i="17"/>
  <c r="I130" i="17"/>
  <c r="F130" i="17"/>
  <c r="O129" i="17"/>
  <c r="L129" i="17"/>
  <c r="I129" i="17"/>
  <c r="F129" i="17"/>
  <c r="O128" i="17"/>
  <c r="L128" i="17"/>
  <c r="I128" i="17"/>
  <c r="F128" i="17"/>
  <c r="O127" i="17"/>
  <c r="L127" i="17"/>
  <c r="L126" i="17" s="1"/>
  <c r="I127" i="17"/>
  <c r="I126" i="17" s="1"/>
  <c r="F127" i="17"/>
  <c r="N126" i="17"/>
  <c r="M126" i="17"/>
  <c r="K126" i="17"/>
  <c r="J126" i="17"/>
  <c r="H126" i="17"/>
  <c r="G126" i="17"/>
  <c r="E126" i="17"/>
  <c r="O125" i="17"/>
  <c r="L125" i="17"/>
  <c r="I125" i="17"/>
  <c r="F125" i="17"/>
  <c r="O124" i="17"/>
  <c r="L124" i="17"/>
  <c r="I124" i="17"/>
  <c r="F124" i="17"/>
  <c r="O123" i="17"/>
  <c r="L123" i="17"/>
  <c r="I123" i="17"/>
  <c r="F123" i="17"/>
  <c r="O122" i="17"/>
  <c r="L122" i="17"/>
  <c r="I122" i="17"/>
  <c r="I121" i="17" s="1"/>
  <c r="F122" i="17"/>
  <c r="F121" i="17" s="1"/>
  <c r="N121" i="17"/>
  <c r="M121" i="17"/>
  <c r="K121" i="17"/>
  <c r="J121" i="17"/>
  <c r="H121" i="17"/>
  <c r="G121" i="17"/>
  <c r="E121" i="17"/>
  <c r="O119" i="17"/>
  <c r="L119" i="17"/>
  <c r="I119" i="17"/>
  <c r="F119" i="17"/>
  <c r="O118" i="17"/>
  <c r="L118" i="17"/>
  <c r="I118" i="17"/>
  <c r="F118" i="17"/>
  <c r="O117" i="17"/>
  <c r="L117" i="17"/>
  <c r="I117" i="17"/>
  <c r="F117" i="17"/>
  <c r="O116" i="17"/>
  <c r="L116" i="17"/>
  <c r="I116" i="17"/>
  <c r="F116" i="17"/>
  <c r="O115" i="17"/>
  <c r="L115" i="17"/>
  <c r="I115" i="17"/>
  <c r="I114" i="17" s="1"/>
  <c r="F115" i="17"/>
  <c r="O114" i="17"/>
  <c r="N114" i="17"/>
  <c r="M114" i="17"/>
  <c r="K114" i="17"/>
  <c r="J114" i="17"/>
  <c r="H114" i="17"/>
  <c r="G114" i="17"/>
  <c r="E114" i="17"/>
  <c r="O113" i="17"/>
  <c r="L113" i="17"/>
  <c r="I113" i="17"/>
  <c r="F113" i="17"/>
  <c r="O112" i="17"/>
  <c r="L112" i="17"/>
  <c r="I112" i="17"/>
  <c r="F112" i="17"/>
  <c r="O111" i="17"/>
  <c r="L111" i="17"/>
  <c r="I111" i="17"/>
  <c r="F111" i="17"/>
  <c r="O110" i="17"/>
  <c r="L110" i="17"/>
  <c r="I110" i="17"/>
  <c r="F110" i="17"/>
  <c r="O109" i="17"/>
  <c r="L109" i="17"/>
  <c r="L108" i="17" s="1"/>
  <c r="I109" i="17"/>
  <c r="F109" i="17"/>
  <c r="F108" i="17" s="1"/>
  <c r="N108" i="17"/>
  <c r="M108" i="17"/>
  <c r="K108" i="17"/>
  <c r="J108" i="17"/>
  <c r="H108" i="17"/>
  <c r="G108" i="17"/>
  <c r="E108" i="17"/>
  <c r="O107" i="17"/>
  <c r="L107" i="17"/>
  <c r="I107" i="17"/>
  <c r="F107" i="17"/>
  <c r="O106" i="17"/>
  <c r="L106" i="17"/>
  <c r="I106" i="17"/>
  <c r="F106" i="17"/>
  <c r="O105" i="17"/>
  <c r="L105" i="17"/>
  <c r="I105" i="17"/>
  <c r="F105" i="17"/>
  <c r="O104" i="17"/>
  <c r="L104" i="17"/>
  <c r="I104" i="17"/>
  <c r="F104" i="17"/>
  <c r="O103" i="17"/>
  <c r="L103" i="17"/>
  <c r="I103" i="17"/>
  <c r="F103" i="17"/>
  <c r="O102" i="17"/>
  <c r="L102" i="17"/>
  <c r="I102" i="17"/>
  <c r="F102" i="17"/>
  <c r="O101" i="17"/>
  <c r="L101" i="17"/>
  <c r="I101" i="17"/>
  <c r="F101" i="17"/>
  <c r="O100" i="17"/>
  <c r="O99" i="17" s="1"/>
  <c r="L100" i="17"/>
  <c r="I100" i="17"/>
  <c r="F100" i="17"/>
  <c r="N99" i="17"/>
  <c r="M99" i="17"/>
  <c r="K99" i="17"/>
  <c r="J99" i="17"/>
  <c r="H99" i="17"/>
  <c r="G99" i="17"/>
  <c r="E99" i="17"/>
  <c r="O98" i="17"/>
  <c r="L98" i="17"/>
  <c r="I98" i="17"/>
  <c r="F98" i="17"/>
  <c r="O97" i="17"/>
  <c r="L97" i="17"/>
  <c r="I97" i="17"/>
  <c r="F97" i="17"/>
  <c r="O96" i="17"/>
  <c r="L96" i="17"/>
  <c r="I96" i="17"/>
  <c r="F96" i="17"/>
  <c r="O95" i="17"/>
  <c r="L95" i="17"/>
  <c r="I95" i="17"/>
  <c r="F95" i="17"/>
  <c r="O94" i="17"/>
  <c r="L94" i="17"/>
  <c r="I94" i="17"/>
  <c r="F94" i="17"/>
  <c r="O93" i="17"/>
  <c r="L93" i="17"/>
  <c r="I93" i="17"/>
  <c r="F93" i="17"/>
  <c r="O92" i="17"/>
  <c r="L92" i="17"/>
  <c r="I92" i="17"/>
  <c r="F92" i="17"/>
  <c r="N91" i="17"/>
  <c r="M91" i="17"/>
  <c r="K91" i="17"/>
  <c r="J91" i="17"/>
  <c r="H91" i="17"/>
  <c r="G91" i="17"/>
  <c r="E91" i="17"/>
  <c r="O90" i="17"/>
  <c r="L90" i="17"/>
  <c r="I90" i="17"/>
  <c r="F90" i="17"/>
  <c r="O89" i="17"/>
  <c r="L89" i="17"/>
  <c r="I89" i="17"/>
  <c r="F89" i="17"/>
  <c r="O88" i="17"/>
  <c r="L88" i="17"/>
  <c r="I88" i="17"/>
  <c r="F88" i="17"/>
  <c r="O87" i="17"/>
  <c r="L87" i="17"/>
  <c r="I87" i="17"/>
  <c r="F87" i="17"/>
  <c r="O86" i="17"/>
  <c r="O85" i="17" s="1"/>
  <c r="L86" i="17"/>
  <c r="I86" i="17"/>
  <c r="F86" i="17"/>
  <c r="N85" i="17"/>
  <c r="M85" i="17"/>
  <c r="K85" i="17"/>
  <c r="J85" i="17"/>
  <c r="H85" i="17"/>
  <c r="G85" i="17"/>
  <c r="E85" i="17"/>
  <c r="O84" i="17"/>
  <c r="L84" i="17"/>
  <c r="I84" i="17"/>
  <c r="F84" i="17"/>
  <c r="O82" i="17"/>
  <c r="L82" i="17"/>
  <c r="I82" i="17"/>
  <c r="F82" i="17"/>
  <c r="O81" i="17"/>
  <c r="L81" i="17"/>
  <c r="L80" i="17" s="1"/>
  <c r="I81" i="17"/>
  <c r="I80" i="17" s="1"/>
  <c r="F81" i="17"/>
  <c r="O80" i="17"/>
  <c r="N80" i="17"/>
  <c r="M80" i="17"/>
  <c r="K80" i="17"/>
  <c r="J80" i="17"/>
  <c r="H80" i="17"/>
  <c r="G80" i="17"/>
  <c r="F80" i="17"/>
  <c r="E80" i="17"/>
  <c r="O79" i="17"/>
  <c r="L79" i="17"/>
  <c r="I79" i="17"/>
  <c r="F79" i="17"/>
  <c r="O78" i="17"/>
  <c r="L78" i="17"/>
  <c r="L77" i="17" s="1"/>
  <c r="I78" i="17"/>
  <c r="I77" i="17" s="1"/>
  <c r="F78" i="17"/>
  <c r="N77" i="17"/>
  <c r="M77" i="17"/>
  <c r="K77" i="17"/>
  <c r="J77" i="17"/>
  <c r="H77" i="17"/>
  <c r="G77" i="17"/>
  <c r="E77" i="17"/>
  <c r="E76" i="17" s="1"/>
  <c r="O74" i="17"/>
  <c r="L74" i="17"/>
  <c r="I74" i="17"/>
  <c r="F74" i="17"/>
  <c r="O73" i="17"/>
  <c r="L73" i="17"/>
  <c r="I73" i="17"/>
  <c r="F73" i="17"/>
  <c r="O72" i="17"/>
  <c r="L72" i="17"/>
  <c r="I72" i="17"/>
  <c r="F72" i="17"/>
  <c r="O71" i="17"/>
  <c r="L71" i="17"/>
  <c r="I71" i="17"/>
  <c r="F71" i="17"/>
  <c r="O70" i="17"/>
  <c r="L70" i="17"/>
  <c r="I70" i="17"/>
  <c r="I69" i="17" s="1"/>
  <c r="F70" i="17"/>
  <c r="N69" i="17"/>
  <c r="N67" i="17" s="1"/>
  <c r="M69" i="17"/>
  <c r="M67" i="17" s="1"/>
  <c r="K69" i="17"/>
  <c r="K67" i="17" s="1"/>
  <c r="J69" i="17"/>
  <c r="J67" i="17" s="1"/>
  <c r="H69" i="17"/>
  <c r="H67" i="17" s="1"/>
  <c r="G69" i="17"/>
  <c r="G67" i="17" s="1"/>
  <c r="E69" i="17"/>
  <c r="E67" i="17" s="1"/>
  <c r="O68" i="17"/>
  <c r="L68" i="17"/>
  <c r="I68" i="17"/>
  <c r="F68" i="17"/>
  <c r="O66" i="17"/>
  <c r="L66" i="17"/>
  <c r="I66" i="17"/>
  <c r="F66" i="17"/>
  <c r="O65" i="17"/>
  <c r="L65" i="17"/>
  <c r="I65" i="17"/>
  <c r="F65" i="17"/>
  <c r="O64" i="17"/>
  <c r="L64" i="17"/>
  <c r="I64" i="17"/>
  <c r="F64" i="17"/>
  <c r="O63" i="17"/>
  <c r="L63" i="17"/>
  <c r="I63" i="17"/>
  <c r="F63" i="17"/>
  <c r="O62" i="17"/>
  <c r="L62" i="17"/>
  <c r="I62" i="17"/>
  <c r="F62" i="17"/>
  <c r="O61" i="17"/>
  <c r="L61" i="17"/>
  <c r="I61" i="17"/>
  <c r="F61" i="17"/>
  <c r="O60" i="17"/>
  <c r="L60" i="17"/>
  <c r="I60" i="17"/>
  <c r="F60" i="17"/>
  <c r="O59" i="17"/>
  <c r="O58" i="17" s="1"/>
  <c r="L59" i="17"/>
  <c r="L58" i="17" s="1"/>
  <c r="I59" i="17"/>
  <c r="F59" i="17"/>
  <c r="F58" i="17" s="1"/>
  <c r="N58" i="17"/>
  <c r="M58" i="17"/>
  <c r="K58" i="17"/>
  <c r="J58" i="17"/>
  <c r="J54" i="17" s="1"/>
  <c r="H58" i="17"/>
  <c r="G58" i="17"/>
  <c r="E58" i="17"/>
  <c r="O57" i="17"/>
  <c r="L57" i="17"/>
  <c r="I57" i="17"/>
  <c r="F57" i="17"/>
  <c r="O56" i="17"/>
  <c r="L56" i="17"/>
  <c r="L55" i="17" s="1"/>
  <c r="L54" i="17" s="1"/>
  <c r="I56" i="17"/>
  <c r="I55" i="17" s="1"/>
  <c r="F56" i="17"/>
  <c r="N55" i="17"/>
  <c r="M55" i="17"/>
  <c r="K55" i="17"/>
  <c r="J55" i="17"/>
  <c r="H55" i="17"/>
  <c r="G55" i="17"/>
  <c r="E55" i="17"/>
  <c r="E54" i="17"/>
  <c r="O47" i="17"/>
  <c r="C47" i="17" s="1"/>
  <c r="O46" i="17"/>
  <c r="C46" i="17" s="1"/>
  <c r="N45" i="17"/>
  <c r="M45" i="17"/>
  <c r="L44" i="17"/>
  <c r="L43" i="17" s="1"/>
  <c r="I44" i="17"/>
  <c r="I43" i="17" s="1"/>
  <c r="F44" i="17"/>
  <c r="K43" i="17"/>
  <c r="J43" i="17"/>
  <c r="H43" i="17"/>
  <c r="G43" i="17"/>
  <c r="E43" i="17"/>
  <c r="F42" i="17"/>
  <c r="F41" i="17" s="1"/>
  <c r="E41" i="17"/>
  <c r="L40" i="17"/>
  <c r="C40" i="17" s="1"/>
  <c r="L39" i="17"/>
  <c r="C39" i="17" s="1"/>
  <c r="L38" i="17"/>
  <c r="C38" i="17" s="1"/>
  <c r="L37" i="17"/>
  <c r="C37" i="17" s="1"/>
  <c r="K36" i="17"/>
  <c r="J36" i="17"/>
  <c r="L35" i="17"/>
  <c r="C35" i="17" s="1"/>
  <c r="L34" i="17"/>
  <c r="C34" i="17" s="1"/>
  <c r="K33" i="17"/>
  <c r="J33" i="17"/>
  <c r="L32" i="17"/>
  <c r="C32" i="17" s="1"/>
  <c r="K31" i="17"/>
  <c r="J31" i="17"/>
  <c r="L30" i="17"/>
  <c r="C30" i="17" s="1"/>
  <c r="L29" i="17"/>
  <c r="C29" i="17" s="1"/>
  <c r="L28" i="17"/>
  <c r="C28" i="17" s="1"/>
  <c r="K27" i="17"/>
  <c r="J27" i="17"/>
  <c r="F25" i="17"/>
  <c r="C25" i="17" s="1"/>
  <c r="I24" i="17"/>
  <c r="F24" i="17"/>
  <c r="O23" i="17"/>
  <c r="L23" i="17"/>
  <c r="I23" i="17"/>
  <c r="F23" i="17"/>
  <c r="O22" i="17"/>
  <c r="O21" i="17" s="1"/>
  <c r="L22" i="17"/>
  <c r="L21" i="17" s="1"/>
  <c r="I22" i="17"/>
  <c r="I21" i="17" s="1"/>
  <c r="F22" i="17"/>
  <c r="N21" i="17"/>
  <c r="N275" i="17" s="1"/>
  <c r="M21" i="17"/>
  <c r="K21" i="17"/>
  <c r="J21" i="17"/>
  <c r="H21" i="17"/>
  <c r="H275" i="17" s="1"/>
  <c r="H274" i="17" s="1"/>
  <c r="G21" i="17"/>
  <c r="F21" i="17"/>
  <c r="E21" i="17"/>
  <c r="J160" i="17" l="1"/>
  <c r="D252" i="17"/>
  <c r="D76" i="17"/>
  <c r="D274" i="17"/>
  <c r="D212" i="17"/>
  <c r="D240" i="17"/>
  <c r="N54" i="17"/>
  <c r="N53" i="17" s="1"/>
  <c r="E174" i="17"/>
  <c r="O269" i="17"/>
  <c r="D53" i="17"/>
  <c r="D120" i="17"/>
  <c r="M182" i="17"/>
  <c r="I269" i="17"/>
  <c r="D211" i="17"/>
  <c r="G20" i="17"/>
  <c r="N20" i="17"/>
  <c r="H54" i="17"/>
  <c r="H76" i="17"/>
  <c r="C159" i="17"/>
  <c r="C258" i="17"/>
  <c r="D83" i="17"/>
  <c r="G174" i="17"/>
  <c r="C86" i="17"/>
  <c r="M83" i="17"/>
  <c r="C100" i="17"/>
  <c r="C124" i="17"/>
  <c r="N120" i="17"/>
  <c r="J174" i="17"/>
  <c r="G187" i="17"/>
  <c r="C229" i="17"/>
  <c r="C271" i="17"/>
  <c r="C284" i="17"/>
  <c r="M275" i="17"/>
  <c r="M274" i="17" s="1"/>
  <c r="G54" i="17"/>
  <c r="M54" i="17"/>
  <c r="M53" i="17" s="1"/>
  <c r="C60" i="17"/>
  <c r="C64" i="17"/>
  <c r="E83" i="17"/>
  <c r="K83" i="17"/>
  <c r="C113" i="17"/>
  <c r="C140" i="17"/>
  <c r="C167" i="17"/>
  <c r="C172" i="17"/>
  <c r="C189" i="17"/>
  <c r="C206" i="17"/>
  <c r="E187" i="17"/>
  <c r="K187" i="17"/>
  <c r="C208" i="17"/>
  <c r="C213" i="17"/>
  <c r="I233" i="17"/>
  <c r="I232" i="17" s="1"/>
  <c r="C242" i="17"/>
  <c r="D20" i="17"/>
  <c r="D181" i="17"/>
  <c r="D75" i="17"/>
  <c r="D174" i="17"/>
  <c r="E53" i="17"/>
  <c r="L99" i="17"/>
  <c r="C42" i="17"/>
  <c r="C71" i="17"/>
  <c r="C74" i="17"/>
  <c r="C95" i="17"/>
  <c r="C156" i="17"/>
  <c r="M160" i="17"/>
  <c r="M174" i="17"/>
  <c r="K174" i="17"/>
  <c r="E182" i="17"/>
  <c r="K182" i="17"/>
  <c r="C185" i="17"/>
  <c r="C193" i="17"/>
  <c r="C202" i="17"/>
  <c r="C224" i="17"/>
  <c r="C251" i="17"/>
  <c r="C255" i="17"/>
  <c r="E252" i="17"/>
  <c r="C262" i="17"/>
  <c r="C280" i="17"/>
  <c r="C79" i="17"/>
  <c r="C90" i="17"/>
  <c r="N83" i="17"/>
  <c r="C111" i="17"/>
  <c r="C112" i="17"/>
  <c r="C133" i="17"/>
  <c r="C144" i="17"/>
  <c r="G182" i="17"/>
  <c r="C197" i="17"/>
  <c r="C220" i="17"/>
  <c r="C235" i="17"/>
  <c r="O233" i="17"/>
  <c r="I250" i="17"/>
  <c r="L131" i="17"/>
  <c r="E275" i="17"/>
  <c r="E274" i="17" s="1"/>
  <c r="J275" i="17"/>
  <c r="J274" i="17" s="1"/>
  <c r="C24" i="17"/>
  <c r="K26" i="17"/>
  <c r="K20" i="17" s="1"/>
  <c r="J26" i="17"/>
  <c r="J20" i="17" s="1"/>
  <c r="C57" i="17"/>
  <c r="C66" i="17"/>
  <c r="G76" i="17"/>
  <c r="M76" i="17"/>
  <c r="C104" i="17"/>
  <c r="C118" i="17"/>
  <c r="C129" i="17"/>
  <c r="C150" i="17"/>
  <c r="N174" i="17"/>
  <c r="O199" i="17"/>
  <c r="H212" i="17"/>
  <c r="C239" i="17"/>
  <c r="C246" i="17"/>
  <c r="O253" i="17"/>
  <c r="O252" i="17" s="1"/>
  <c r="O276" i="17"/>
  <c r="L275" i="17"/>
  <c r="I67" i="17"/>
  <c r="K120" i="17"/>
  <c r="C180" i="17"/>
  <c r="N274" i="17"/>
  <c r="L33" i="17"/>
  <c r="C33" i="17" s="1"/>
  <c r="H53" i="17"/>
  <c r="N76" i="17"/>
  <c r="L76" i="17"/>
  <c r="C89" i="17"/>
  <c r="J83" i="17"/>
  <c r="C93" i="17"/>
  <c r="O91" i="17"/>
  <c r="C130" i="17"/>
  <c r="G120" i="17"/>
  <c r="C136" i="17"/>
  <c r="C142" i="17"/>
  <c r="C143" i="17"/>
  <c r="C163" i="17"/>
  <c r="C169" i="17"/>
  <c r="I171" i="17"/>
  <c r="L171" i="17"/>
  <c r="H174" i="17"/>
  <c r="N187" i="17"/>
  <c r="N182" i="17" s="1"/>
  <c r="L199" i="17"/>
  <c r="J212" i="17"/>
  <c r="J211" i="17" s="1"/>
  <c r="N212" i="17"/>
  <c r="N211" i="17" s="1"/>
  <c r="L219" i="17"/>
  <c r="C226" i="17"/>
  <c r="M212" i="17"/>
  <c r="M211" i="17" s="1"/>
  <c r="I227" i="17"/>
  <c r="C236" i="17"/>
  <c r="C237" i="17"/>
  <c r="C238" i="17"/>
  <c r="F257" i="17"/>
  <c r="C281" i="17"/>
  <c r="E212" i="17"/>
  <c r="H20" i="17"/>
  <c r="K275" i="17"/>
  <c r="K274" i="17" s="1"/>
  <c r="C23" i="17"/>
  <c r="L36" i="17"/>
  <c r="C36" i="17" s="1"/>
  <c r="C56" i="17"/>
  <c r="O55" i="17"/>
  <c r="O54" i="17" s="1"/>
  <c r="C62" i="17"/>
  <c r="J76" i="17"/>
  <c r="I85" i="17"/>
  <c r="C96" i="17"/>
  <c r="C98" i="17"/>
  <c r="C103" i="17"/>
  <c r="O121" i="17"/>
  <c r="H120" i="17"/>
  <c r="L134" i="17"/>
  <c r="C149" i="17"/>
  <c r="C155" i="17"/>
  <c r="C157" i="17"/>
  <c r="C158" i="17"/>
  <c r="I162" i="17"/>
  <c r="I166" i="17"/>
  <c r="C177" i="17"/>
  <c r="H182" i="17"/>
  <c r="C194" i="17"/>
  <c r="C196" i="17"/>
  <c r="J187" i="17"/>
  <c r="J182" i="17" s="1"/>
  <c r="C200" i="17"/>
  <c r="C209" i="17"/>
  <c r="C210" i="17"/>
  <c r="G212" i="17"/>
  <c r="G211" i="17" s="1"/>
  <c r="G181" i="17" s="1"/>
  <c r="K212" i="17"/>
  <c r="H240" i="17"/>
  <c r="L245" i="17"/>
  <c r="C250" i="17"/>
  <c r="C259" i="17"/>
  <c r="C261" i="17"/>
  <c r="G53" i="17"/>
  <c r="O161" i="17"/>
  <c r="O160" i="17" s="1"/>
  <c r="G275" i="17"/>
  <c r="G274" i="17" s="1"/>
  <c r="E20" i="17"/>
  <c r="C44" i="17"/>
  <c r="K54" i="17"/>
  <c r="K53" i="17" s="1"/>
  <c r="C61" i="17"/>
  <c r="C63" i="17"/>
  <c r="C65" i="17"/>
  <c r="F69" i="17"/>
  <c r="F67" i="17" s="1"/>
  <c r="J53" i="17"/>
  <c r="C70" i="17"/>
  <c r="I76" i="17"/>
  <c r="C80" i="17"/>
  <c r="K76" i="17"/>
  <c r="C81" i="17"/>
  <c r="C82" i="17"/>
  <c r="H83" i="17"/>
  <c r="H75" i="17" s="1"/>
  <c r="L85" i="17"/>
  <c r="L91" i="17"/>
  <c r="C101" i="17"/>
  <c r="C106" i="17"/>
  <c r="C107" i="17"/>
  <c r="C109" i="17"/>
  <c r="L114" i="17"/>
  <c r="C123" i="17"/>
  <c r="J120" i="17"/>
  <c r="C127" i="17"/>
  <c r="C128" i="17"/>
  <c r="O131" i="17"/>
  <c r="C131" i="17" s="1"/>
  <c r="C135" i="17"/>
  <c r="O138" i="17"/>
  <c r="L138" i="17"/>
  <c r="C145" i="17"/>
  <c r="I152" i="17"/>
  <c r="H161" i="17"/>
  <c r="H160" i="17" s="1"/>
  <c r="L166" i="17"/>
  <c r="L161" i="17" s="1"/>
  <c r="L188" i="17"/>
  <c r="C198" i="17"/>
  <c r="I199" i="17"/>
  <c r="C204" i="17"/>
  <c r="C205" i="17"/>
  <c r="C218" i="17"/>
  <c r="O227" i="17"/>
  <c r="O212" i="17" s="1"/>
  <c r="L233" i="17"/>
  <c r="L232" i="17" s="1"/>
  <c r="H252" i="17"/>
  <c r="O275" i="17"/>
  <c r="O274" i="17" s="1"/>
  <c r="C41" i="17"/>
  <c r="I275" i="17"/>
  <c r="I20" i="17"/>
  <c r="L27" i="17"/>
  <c r="F43" i="17"/>
  <c r="C43" i="17" s="1"/>
  <c r="L69" i="17"/>
  <c r="L67" i="17" s="1"/>
  <c r="L53" i="17" s="1"/>
  <c r="I216" i="17"/>
  <c r="C217" i="17"/>
  <c r="C244" i="17"/>
  <c r="F241" i="17"/>
  <c r="F265" i="17"/>
  <c r="C277" i="17"/>
  <c r="L276" i="17"/>
  <c r="F55" i="17"/>
  <c r="C59" i="17"/>
  <c r="C68" i="17"/>
  <c r="C72" i="17"/>
  <c r="O77" i="17"/>
  <c r="O76" i="17" s="1"/>
  <c r="G83" i="17"/>
  <c r="G75" i="17" s="1"/>
  <c r="G52" i="17" s="1"/>
  <c r="C87" i="17"/>
  <c r="C88" i="17"/>
  <c r="C102" i="17"/>
  <c r="C110" i="17"/>
  <c r="C116" i="17"/>
  <c r="C117" i="17"/>
  <c r="F114" i="17"/>
  <c r="C114" i="17" s="1"/>
  <c r="C122" i="17"/>
  <c r="O126" i="17"/>
  <c r="C137" i="17"/>
  <c r="E120" i="17"/>
  <c r="E75" i="17" s="1"/>
  <c r="C139" i="17"/>
  <c r="F138" i="17"/>
  <c r="C151" i="17"/>
  <c r="O178" i="17"/>
  <c r="O174" i="17" s="1"/>
  <c r="C179" i="17"/>
  <c r="C201" i="17"/>
  <c r="F199" i="17"/>
  <c r="C256" i="17"/>
  <c r="F253" i="17"/>
  <c r="C260" i="17"/>
  <c r="I257" i="17"/>
  <c r="I253" i="17" s="1"/>
  <c r="I252" i="17" s="1"/>
  <c r="C148" i="17"/>
  <c r="F147" i="17"/>
  <c r="C22" i="17"/>
  <c r="O45" i="17"/>
  <c r="O20" i="17" s="1"/>
  <c r="I58" i="17"/>
  <c r="I54" i="17" s="1"/>
  <c r="C73" i="17"/>
  <c r="C78" i="17"/>
  <c r="F77" i="17"/>
  <c r="C92" i="17"/>
  <c r="C94" i="17"/>
  <c r="F91" i="17"/>
  <c r="L174" i="17"/>
  <c r="C21" i="17"/>
  <c r="L31" i="17"/>
  <c r="C31" i="17" s="1"/>
  <c r="M20" i="17"/>
  <c r="O69" i="17"/>
  <c r="O67" i="17" s="1"/>
  <c r="O53" i="17" s="1"/>
  <c r="C84" i="17"/>
  <c r="I91" i="17"/>
  <c r="C97" i="17"/>
  <c r="C105" i="17"/>
  <c r="O108" i="17"/>
  <c r="C119" i="17"/>
  <c r="L121" i="17"/>
  <c r="C125" i="17"/>
  <c r="F126" i="17"/>
  <c r="C132" i="17"/>
  <c r="M120" i="17"/>
  <c r="C141" i="17"/>
  <c r="C146" i="17"/>
  <c r="O147" i="17"/>
  <c r="C154" i="17"/>
  <c r="I99" i="17"/>
  <c r="I108" i="17"/>
  <c r="C115" i="17"/>
  <c r="I134" i="17"/>
  <c r="C134" i="17" s="1"/>
  <c r="F153" i="17"/>
  <c r="C168" i="17"/>
  <c r="C170" i="17"/>
  <c r="F166" i="17"/>
  <c r="C166" i="17" s="1"/>
  <c r="C173" i="17"/>
  <c r="C186" i="17"/>
  <c r="F183" i="17"/>
  <c r="O188" i="17"/>
  <c r="O187" i="17" s="1"/>
  <c r="O182" i="17" s="1"/>
  <c r="K211" i="17"/>
  <c r="K181" i="17" s="1"/>
  <c r="C215" i="17"/>
  <c r="C221" i="17"/>
  <c r="C223" i="17"/>
  <c r="F219" i="17"/>
  <c r="L227" i="17"/>
  <c r="C230" i="17"/>
  <c r="C243" i="17"/>
  <c r="I241" i="17"/>
  <c r="C263" i="17"/>
  <c r="I267" i="17"/>
  <c r="I266" i="17" s="1"/>
  <c r="I265" i="17" s="1"/>
  <c r="C268" i="17"/>
  <c r="C270" i="17"/>
  <c r="F269" i="17"/>
  <c r="F85" i="17"/>
  <c r="F99" i="17"/>
  <c r="O153" i="17"/>
  <c r="O152" i="17" s="1"/>
  <c r="F174" i="17"/>
  <c r="C190" i="17"/>
  <c r="C191" i="17"/>
  <c r="C192" i="17"/>
  <c r="F188" i="17"/>
  <c r="C203" i="17"/>
  <c r="F216" i="17"/>
  <c r="C222" i="17"/>
  <c r="I219" i="17"/>
  <c r="C225" i="17"/>
  <c r="E211" i="17"/>
  <c r="E181" i="17" s="1"/>
  <c r="C228" i="17"/>
  <c r="F227" i="17"/>
  <c r="L240" i="17"/>
  <c r="C247" i="17"/>
  <c r="C249" i="17"/>
  <c r="F245" i="17"/>
  <c r="C254" i="17"/>
  <c r="L253" i="17"/>
  <c r="L252" i="17" s="1"/>
  <c r="C264" i="17"/>
  <c r="C278" i="17"/>
  <c r="C279" i="17"/>
  <c r="F276" i="17"/>
  <c r="C164" i="17"/>
  <c r="C165" i="17"/>
  <c r="F162" i="17"/>
  <c r="I175" i="17"/>
  <c r="I174" i="17" s="1"/>
  <c r="C176" i="17"/>
  <c r="I188" i="17"/>
  <c r="C195" i="17"/>
  <c r="N181" i="17"/>
  <c r="C207" i="17"/>
  <c r="C214" i="17"/>
  <c r="C231" i="17"/>
  <c r="C234" i="17"/>
  <c r="F233" i="17"/>
  <c r="O232" i="17"/>
  <c r="C248" i="17"/>
  <c r="I245" i="17"/>
  <c r="I276" i="17"/>
  <c r="C282" i="17"/>
  <c r="C184" i="17"/>
  <c r="J75" i="17" l="1"/>
  <c r="J52" i="17" s="1"/>
  <c r="K75" i="17"/>
  <c r="N75" i="17"/>
  <c r="D52" i="17"/>
  <c r="D51" i="17" s="1"/>
  <c r="D273" i="17" s="1"/>
  <c r="C267" i="17"/>
  <c r="O83" i="17"/>
  <c r="M181" i="17"/>
  <c r="L120" i="17"/>
  <c r="C121" i="17"/>
  <c r="C91" i="17"/>
  <c r="N52" i="17"/>
  <c r="C99" i="17"/>
  <c r="L83" i="17"/>
  <c r="H211" i="17"/>
  <c r="H272" i="17" s="1"/>
  <c r="D272" i="17"/>
  <c r="C67" i="17"/>
  <c r="H52" i="17"/>
  <c r="L212" i="17"/>
  <c r="L211" i="17" s="1"/>
  <c r="M75" i="17"/>
  <c r="M52" i="17" s="1"/>
  <c r="O120" i="17"/>
  <c r="O75" i="17" s="1"/>
  <c r="O52" i="17" s="1"/>
  <c r="C138" i="17"/>
  <c r="I187" i="17"/>
  <c r="I182" i="17" s="1"/>
  <c r="C147" i="17"/>
  <c r="C227" i="17"/>
  <c r="G51" i="17"/>
  <c r="G50" i="17" s="1"/>
  <c r="I83" i="17"/>
  <c r="I53" i="17"/>
  <c r="C266" i="17"/>
  <c r="L160" i="17"/>
  <c r="M272" i="17"/>
  <c r="C245" i="17"/>
  <c r="I240" i="17"/>
  <c r="J272" i="17"/>
  <c r="L75" i="17"/>
  <c r="L52" i="17" s="1"/>
  <c r="C276" i="17"/>
  <c r="C85" i="17"/>
  <c r="C108" i="17"/>
  <c r="C178" i="17"/>
  <c r="C257" i="17"/>
  <c r="C199" i="17"/>
  <c r="L274" i="17"/>
  <c r="C69" i="17"/>
  <c r="F20" i="17"/>
  <c r="L187" i="17"/>
  <c r="L182" i="17" s="1"/>
  <c r="K52" i="17"/>
  <c r="K51" i="17" s="1"/>
  <c r="J181" i="17"/>
  <c r="J51" i="17" s="1"/>
  <c r="N51" i="17"/>
  <c r="N50" i="17" s="1"/>
  <c r="I161" i="17"/>
  <c r="I160" i="17" s="1"/>
  <c r="C171" i="17"/>
  <c r="G273" i="17"/>
  <c r="E52" i="17"/>
  <c r="E51" i="17" s="1"/>
  <c r="E272" i="17"/>
  <c r="F161" i="17"/>
  <c r="C162" i="17"/>
  <c r="F187" i="17"/>
  <c r="C188" i="17"/>
  <c r="C219" i="17"/>
  <c r="F240" i="17"/>
  <c r="C240" i="17" s="1"/>
  <c r="C241" i="17"/>
  <c r="C233" i="17"/>
  <c r="F232" i="17"/>
  <c r="C232" i="17" s="1"/>
  <c r="C216" i="17"/>
  <c r="F212" i="17"/>
  <c r="C174" i="17"/>
  <c r="C175" i="17"/>
  <c r="C77" i="17"/>
  <c r="F76" i="17"/>
  <c r="C45" i="17"/>
  <c r="N272" i="17"/>
  <c r="G272" i="17"/>
  <c r="I274" i="17"/>
  <c r="K272" i="17"/>
  <c r="O211" i="17"/>
  <c r="O181" i="17" s="1"/>
  <c r="C269" i="17"/>
  <c r="F275" i="17"/>
  <c r="I120" i="17"/>
  <c r="I75" i="17" s="1"/>
  <c r="F252" i="17"/>
  <c r="C252" i="17" s="1"/>
  <c r="C253" i="17"/>
  <c r="C55" i="17"/>
  <c r="F54" i="17"/>
  <c r="C265" i="17"/>
  <c r="C58" i="17"/>
  <c r="C183" i="17"/>
  <c r="C153" i="17"/>
  <c r="F152" i="17"/>
  <c r="C152" i="17" s="1"/>
  <c r="C126" i="17"/>
  <c r="F120" i="17"/>
  <c r="F83" i="17"/>
  <c r="I212" i="17"/>
  <c r="I211" i="17" s="1"/>
  <c r="L26" i="17"/>
  <c r="C27" i="17"/>
  <c r="D50" i="17" l="1"/>
  <c r="C187" i="17"/>
  <c r="I181" i="17"/>
  <c r="M51" i="17"/>
  <c r="M50" i="17" s="1"/>
  <c r="H181" i="17"/>
  <c r="H51" i="17" s="1"/>
  <c r="F182" i="17"/>
  <c r="C182" i="17" s="1"/>
  <c r="C83" i="17"/>
  <c r="L181" i="17"/>
  <c r="L51" i="17" s="1"/>
  <c r="I52" i="17"/>
  <c r="J50" i="17"/>
  <c r="J273" i="17"/>
  <c r="K50" i="17"/>
  <c r="K273" i="17"/>
  <c r="L272" i="17"/>
  <c r="N273" i="17"/>
  <c r="O51" i="17"/>
  <c r="O50" i="17" s="1"/>
  <c r="I51" i="17"/>
  <c r="L20" i="17"/>
  <c r="C20" i="17" s="1"/>
  <c r="C26" i="17"/>
  <c r="C120" i="17"/>
  <c r="C54" i="17"/>
  <c r="F53" i="17"/>
  <c r="I272" i="17"/>
  <c r="F75" i="17"/>
  <c r="C75" i="17" s="1"/>
  <c r="C76" i="17"/>
  <c r="E273" i="17"/>
  <c r="E50" i="17"/>
  <c r="F160" i="17"/>
  <c r="C160" i="17" s="1"/>
  <c r="C161" i="17"/>
  <c r="C275" i="17"/>
  <c r="O272" i="17"/>
  <c r="F211" i="17"/>
  <c r="C212" i="17"/>
  <c r="H273" i="17" l="1"/>
  <c r="H50" i="17"/>
  <c r="O273" i="17"/>
  <c r="M273" i="17"/>
  <c r="L50" i="17"/>
  <c r="L273" i="17"/>
  <c r="F181" i="17"/>
  <c r="C181" i="17" s="1"/>
  <c r="C211" i="17"/>
  <c r="F272" i="17"/>
  <c r="C272" i="17" s="1"/>
  <c r="C53" i="17"/>
  <c r="F52" i="17"/>
  <c r="I273" i="17"/>
  <c r="I50" i="17"/>
  <c r="C52" i="17" l="1"/>
  <c r="F51" i="17"/>
  <c r="F273" i="17" l="1"/>
  <c r="C273" i="17" s="1"/>
  <c r="C51" i="17"/>
  <c r="F50" i="17"/>
  <c r="C50" i="17" s="1"/>
  <c r="O284" i="15" l="1"/>
  <c r="L284" i="15"/>
  <c r="I284" i="15"/>
  <c r="F284" i="15"/>
  <c r="O283" i="15"/>
  <c r="L283" i="15"/>
  <c r="I283" i="15"/>
  <c r="F283" i="15"/>
  <c r="O282" i="15"/>
  <c r="L282" i="15"/>
  <c r="I282" i="15"/>
  <c r="F282" i="15"/>
  <c r="O281" i="15"/>
  <c r="L281" i="15"/>
  <c r="I281" i="15"/>
  <c r="F281" i="15"/>
  <c r="C281" i="15" s="1"/>
  <c r="O280" i="15"/>
  <c r="L280" i="15"/>
  <c r="I280" i="15"/>
  <c r="F280" i="15"/>
  <c r="O279" i="15"/>
  <c r="L279" i="15"/>
  <c r="I279" i="15"/>
  <c r="F279" i="15"/>
  <c r="O278" i="15"/>
  <c r="L278" i="15"/>
  <c r="I278" i="15"/>
  <c r="F278" i="15"/>
  <c r="O277" i="15"/>
  <c r="L277" i="15"/>
  <c r="I277" i="15"/>
  <c r="F277" i="15"/>
  <c r="N276" i="15"/>
  <c r="M276" i="15"/>
  <c r="L276" i="15"/>
  <c r="K276" i="15"/>
  <c r="J276" i="15"/>
  <c r="H276" i="15"/>
  <c r="G276" i="15"/>
  <c r="E276" i="15"/>
  <c r="D276" i="15"/>
  <c r="O271" i="15"/>
  <c r="L271" i="15"/>
  <c r="I271" i="15"/>
  <c r="F271" i="15"/>
  <c r="O270" i="15"/>
  <c r="L270" i="15"/>
  <c r="L269" i="15" s="1"/>
  <c r="I270" i="15"/>
  <c r="F270" i="15"/>
  <c r="F269" i="15" s="1"/>
  <c r="O269" i="15"/>
  <c r="N269" i="15"/>
  <c r="M269" i="15"/>
  <c r="K269" i="15"/>
  <c r="J269" i="15"/>
  <c r="H269" i="15"/>
  <c r="G269" i="15"/>
  <c r="E269" i="15"/>
  <c r="D269" i="15"/>
  <c r="O268" i="15"/>
  <c r="L268" i="15"/>
  <c r="L267" i="15" s="1"/>
  <c r="L266" i="15" s="1"/>
  <c r="L265" i="15" s="1"/>
  <c r="I268" i="15"/>
  <c r="F268" i="15"/>
  <c r="O267" i="15"/>
  <c r="O266" i="15" s="1"/>
  <c r="O265" i="15" s="1"/>
  <c r="N267" i="15"/>
  <c r="N266" i="15" s="1"/>
  <c r="N265" i="15" s="1"/>
  <c r="M267" i="15"/>
  <c r="M266" i="15" s="1"/>
  <c r="M265" i="15" s="1"/>
  <c r="K267" i="15"/>
  <c r="K266" i="15" s="1"/>
  <c r="K265" i="15" s="1"/>
  <c r="J267" i="15"/>
  <c r="J266" i="15" s="1"/>
  <c r="J265" i="15" s="1"/>
  <c r="I267" i="15"/>
  <c r="I266" i="15" s="1"/>
  <c r="I265" i="15" s="1"/>
  <c r="H267" i="15"/>
  <c r="H266" i="15" s="1"/>
  <c r="H265" i="15" s="1"/>
  <c r="G267" i="15"/>
  <c r="G266" i="15" s="1"/>
  <c r="G265" i="15" s="1"/>
  <c r="E267" i="15"/>
  <c r="E266" i="15" s="1"/>
  <c r="E265" i="15" s="1"/>
  <c r="D267" i="15"/>
  <c r="D266" i="15" s="1"/>
  <c r="D265" i="15" s="1"/>
  <c r="O264" i="15"/>
  <c r="L264" i="15"/>
  <c r="L263" i="15" s="1"/>
  <c r="I264" i="15"/>
  <c r="F264" i="15"/>
  <c r="O263" i="15"/>
  <c r="N263" i="15"/>
  <c r="M263" i="15"/>
  <c r="K263" i="15"/>
  <c r="J263" i="15"/>
  <c r="I263" i="15"/>
  <c r="H263" i="15"/>
  <c r="G263" i="15"/>
  <c r="E263" i="15"/>
  <c r="D263" i="15"/>
  <c r="O262" i="15"/>
  <c r="L262" i="15"/>
  <c r="I262" i="15"/>
  <c r="F262" i="15"/>
  <c r="O261" i="15"/>
  <c r="L261" i="15"/>
  <c r="I261" i="15"/>
  <c r="F261" i="15"/>
  <c r="O260" i="15"/>
  <c r="L260" i="15"/>
  <c r="I260" i="15"/>
  <c r="F260" i="15"/>
  <c r="O259" i="15"/>
  <c r="L259" i="15"/>
  <c r="I259" i="15"/>
  <c r="F259" i="15"/>
  <c r="O258" i="15"/>
  <c r="L258" i="15"/>
  <c r="L257" i="15" s="1"/>
  <c r="I258" i="15"/>
  <c r="F258" i="15"/>
  <c r="F257" i="15" s="1"/>
  <c r="O257" i="15"/>
  <c r="N257" i="15"/>
  <c r="M257" i="15"/>
  <c r="K257" i="15"/>
  <c r="K253" i="15" s="1"/>
  <c r="J257" i="15"/>
  <c r="J253" i="15" s="1"/>
  <c r="H257" i="15"/>
  <c r="H253" i="15" s="1"/>
  <c r="H252" i="15" s="1"/>
  <c r="G257" i="15"/>
  <c r="G253" i="15" s="1"/>
  <c r="E257" i="15"/>
  <c r="D257" i="15"/>
  <c r="D253" i="15" s="1"/>
  <c r="O256" i="15"/>
  <c r="L256" i="15"/>
  <c r="I256" i="15"/>
  <c r="F256" i="15"/>
  <c r="O255" i="15"/>
  <c r="L255" i="15"/>
  <c r="I255" i="15"/>
  <c r="F255" i="15"/>
  <c r="O254" i="15"/>
  <c r="L254" i="15"/>
  <c r="I254" i="15"/>
  <c r="F254" i="15"/>
  <c r="N253" i="15"/>
  <c r="N252" i="15" s="1"/>
  <c r="M253" i="15"/>
  <c r="E253" i="15"/>
  <c r="O251" i="15"/>
  <c r="O250" i="15" s="1"/>
  <c r="L251" i="15"/>
  <c r="L250" i="15" s="1"/>
  <c r="I251" i="15"/>
  <c r="F251" i="15"/>
  <c r="N250" i="15"/>
  <c r="M250" i="15"/>
  <c r="K250" i="15"/>
  <c r="J250" i="15"/>
  <c r="H250" i="15"/>
  <c r="G250" i="15"/>
  <c r="F250" i="15"/>
  <c r="E250" i="15"/>
  <c r="D250" i="15"/>
  <c r="O249" i="15"/>
  <c r="L249" i="15"/>
  <c r="I249" i="15"/>
  <c r="F249" i="15"/>
  <c r="O248" i="15"/>
  <c r="L248" i="15"/>
  <c r="I248" i="15"/>
  <c r="F248" i="15"/>
  <c r="O247" i="15"/>
  <c r="L247" i="15"/>
  <c r="I247" i="15"/>
  <c r="F247" i="15"/>
  <c r="O246" i="15"/>
  <c r="L246" i="15"/>
  <c r="L245" i="15" s="1"/>
  <c r="I246" i="15"/>
  <c r="F246" i="15"/>
  <c r="F245" i="15" s="1"/>
  <c r="N245" i="15"/>
  <c r="M245" i="15"/>
  <c r="K245" i="15"/>
  <c r="J245" i="15"/>
  <c r="H245" i="15"/>
  <c r="G245" i="15"/>
  <c r="E245" i="15"/>
  <c r="D245" i="15"/>
  <c r="O244" i="15"/>
  <c r="L244" i="15"/>
  <c r="I244" i="15"/>
  <c r="F244" i="15"/>
  <c r="O243" i="15"/>
  <c r="L243" i="15"/>
  <c r="I243" i="15"/>
  <c r="F243" i="15"/>
  <c r="O242" i="15"/>
  <c r="L242" i="15"/>
  <c r="L241" i="15" s="1"/>
  <c r="L240" i="15" s="1"/>
  <c r="I242" i="15"/>
  <c r="F242" i="15"/>
  <c r="F241" i="15" s="1"/>
  <c r="O241" i="15"/>
  <c r="N241" i="15"/>
  <c r="M241" i="15"/>
  <c r="K241" i="15"/>
  <c r="J241" i="15"/>
  <c r="H241" i="15"/>
  <c r="G241" i="15"/>
  <c r="E241" i="15"/>
  <c r="D241" i="15"/>
  <c r="O239" i="15"/>
  <c r="L239" i="15"/>
  <c r="I239" i="15"/>
  <c r="F239" i="15"/>
  <c r="O238" i="15"/>
  <c r="L238" i="15"/>
  <c r="I238" i="15"/>
  <c r="F238" i="15"/>
  <c r="O237" i="15"/>
  <c r="L237" i="15"/>
  <c r="I237" i="15"/>
  <c r="F237" i="15"/>
  <c r="O236" i="15"/>
  <c r="L236" i="15"/>
  <c r="I236" i="15"/>
  <c r="F236" i="15"/>
  <c r="O235" i="15"/>
  <c r="L235" i="15"/>
  <c r="I235" i="15"/>
  <c r="F235" i="15"/>
  <c r="O234" i="15"/>
  <c r="L234" i="15"/>
  <c r="L233" i="15" s="1"/>
  <c r="L232" i="15" s="1"/>
  <c r="I234" i="15"/>
  <c r="F234" i="15"/>
  <c r="F233" i="15" s="1"/>
  <c r="F232" i="15" s="1"/>
  <c r="N233" i="15"/>
  <c r="M233" i="15"/>
  <c r="M232" i="15" s="1"/>
  <c r="K233" i="15"/>
  <c r="K232" i="15" s="1"/>
  <c r="J233" i="15"/>
  <c r="J232" i="15" s="1"/>
  <c r="H233" i="15"/>
  <c r="G233" i="15"/>
  <c r="G232" i="15" s="1"/>
  <c r="E233" i="15"/>
  <c r="E232" i="15" s="1"/>
  <c r="D233" i="15"/>
  <c r="D232" i="15" s="1"/>
  <c r="N232" i="15"/>
  <c r="H232" i="15"/>
  <c r="O231" i="15"/>
  <c r="L231" i="15"/>
  <c r="I231" i="15"/>
  <c r="F231" i="15"/>
  <c r="O230" i="15"/>
  <c r="L230" i="15"/>
  <c r="I230" i="15"/>
  <c r="F230" i="15"/>
  <c r="O229" i="15"/>
  <c r="L229" i="15"/>
  <c r="I229" i="15"/>
  <c r="F229" i="15"/>
  <c r="O228" i="15"/>
  <c r="L228" i="15"/>
  <c r="I228" i="15"/>
  <c r="F228" i="15"/>
  <c r="N227" i="15"/>
  <c r="M227" i="15"/>
  <c r="K227" i="15"/>
  <c r="J227" i="15"/>
  <c r="H227" i="15"/>
  <c r="G227" i="15"/>
  <c r="E227" i="15"/>
  <c r="D227" i="15"/>
  <c r="O226" i="15"/>
  <c r="L226" i="15"/>
  <c r="I226" i="15"/>
  <c r="F226" i="15"/>
  <c r="O225" i="15"/>
  <c r="L225" i="15"/>
  <c r="I225" i="15"/>
  <c r="F225" i="15"/>
  <c r="O224" i="15"/>
  <c r="L224" i="15"/>
  <c r="I224" i="15"/>
  <c r="F224" i="15"/>
  <c r="O223" i="15"/>
  <c r="L223" i="15"/>
  <c r="I223" i="15"/>
  <c r="F223" i="15"/>
  <c r="O222" i="15"/>
  <c r="L222" i="15"/>
  <c r="I222" i="15"/>
  <c r="F222" i="15"/>
  <c r="O221" i="15"/>
  <c r="L221" i="15"/>
  <c r="I221" i="15"/>
  <c r="F221" i="15"/>
  <c r="O220" i="15"/>
  <c r="L220" i="15"/>
  <c r="I220" i="15"/>
  <c r="F220" i="15"/>
  <c r="N219" i="15"/>
  <c r="M219" i="15"/>
  <c r="K219" i="15"/>
  <c r="J219" i="15"/>
  <c r="I219" i="15"/>
  <c r="H219" i="15"/>
  <c r="G219" i="15"/>
  <c r="E219" i="15"/>
  <c r="D219" i="15"/>
  <c r="O218" i="15"/>
  <c r="L218" i="15"/>
  <c r="I218" i="15"/>
  <c r="F218" i="15"/>
  <c r="O217" i="15"/>
  <c r="O216" i="15" s="1"/>
  <c r="L217" i="15"/>
  <c r="I217" i="15"/>
  <c r="I216" i="15" s="1"/>
  <c r="F217" i="15"/>
  <c r="C217" i="15" s="1"/>
  <c r="N216" i="15"/>
  <c r="M216" i="15"/>
  <c r="K216" i="15"/>
  <c r="J216" i="15"/>
  <c r="H216" i="15"/>
  <c r="G216" i="15"/>
  <c r="E216" i="15"/>
  <c r="D216" i="15"/>
  <c r="O215" i="15"/>
  <c r="O214" i="15" s="1"/>
  <c r="L215" i="15"/>
  <c r="I215" i="15"/>
  <c r="F215" i="15"/>
  <c r="N214" i="15"/>
  <c r="M214" i="15"/>
  <c r="L214" i="15"/>
  <c r="K214" i="15"/>
  <c r="K212" i="15" s="1"/>
  <c r="J214" i="15"/>
  <c r="H214" i="15"/>
  <c r="G214" i="15"/>
  <c r="F214" i="15"/>
  <c r="E214" i="15"/>
  <c r="D214" i="15"/>
  <c r="O213" i="15"/>
  <c r="L213" i="15"/>
  <c r="I213" i="15"/>
  <c r="F213" i="15"/>
  <c r="O210" i="15"/>
  <c r="L210" i="15"/>
  <c r="I210" i="15"/>
  <c r="F210" i="15"/>
  <c r="O209" i="15"/>
  <c r="O208" i="15" s="1"/>
  <c r="L209" i="15"/>
  <c r="L208" i="15" s="1"/>
  <c r="I209" i="15"/>
  <c r="I208" i="15" s="1"/>
  <c r="F209" i="15"/>
  <c r="N208" i="15"/>
  <c r="M208" i="15"/>
  <c r="K208" i="15"/>
  <c r="J208" i="15"/>
  <c r="H208" i="15"/>
  <c r="G208" i="15"/>
  <c r="E208" i="15"/>
  <c r="D208" i="15"/>
  <c r="O207" i="15"/>
  <c r="L207" i="15"/>
  <c r="I207" i="15"/>
  <c r="F207" i="15"/>
  <c r="O206" i="15"/>
  <c r="L206" i="15"/>
  <c r="I206" i="15"/>
  <c r="F206" i="15"/>
  <c r="O205" i="15"/>
  <c r="L205" i="15"/>
  <c r="I205" i="15"/>
  <c r="F205" i="15"/>
  <c r="O204" i="15"/>
  <c r="L204" i="15"/>
  <c r="I204" i="15"/>
  <c r="F204" i="15"/>
  <c r="O203" i="15"/>
  <c r="L203" i="15"/>
  <c r="I203" i="15"/>
  <c r="F203" i="15"/>
  <c r="O202" i="15"/>
  <c r="L202" i="15"/>
  <c r="I202" i="15"/>
  <c r="F202" i="15"/>
  <c r="O201" i="15"/>
  <c r="L201" i="15"/>
  <c r="I201" i="15"/>
  <c r="F201" i="15"/>
  <c r="O200" i="15"/>
  <c r="L200" i="15"/>
  <c r="I200" i="15"/>
  <c r="F200" i="15"/>
  <c r="N199" i="15"/>
  <c r="M199" i="15"/>
  <c r="K199" i="15"/>
  <c r="J199" i="15"/>
  <c r="H199" i="15"/>
  <c r="G199" i="15"/>
  <c r="E199" i="15"/>
  <c r="D199" i="15"/>
  <c r="O198" i="15"/>
  <c r="L198" i="15"/>
  <c r="I198" i="15"/>
  <c r="F198" i="15"/>
  <c r="O197" i="15"/>
  <c r="L197" i="15"/>
  <c r="I197" i="15"/>
  <c r="F197" i="15"/>
  <c r="O196" i="15"/>
  <c r="L196" i="15"/>
  <c r="I196" i="15"/>
  <c r="F196" i="15"/>
  <c r="O195" i="15"/>
  <c r="L195" i="15"/>
  <c r="I195" i="15"/>
  <c r="F195" i="15"/>
  <c r="O194" i="15"/>
  <c r="L194" i="15"/>
  <c r="I194" i="15"/>
  <c r="F194" i="15"/>
  <c r="O193" i="15"/>
  <c r="L193" i="15"/>
  <c r="I193" i="15"/>
  <c r="F193" i="15"/>
  <c r="O192" i="15"/>
  <c r="L192" i="15"/>
  <c r="I192" i="15"/>
  <c r="F192" i="15"/>
  <c r="O191" i="15"/>
  <c r="L191" i="15"/>
  <c r="I191" i="15"/>
  <c r="F191" i="15"/>
  <c r="O190" i="15"/>
  <c r="L190" i="15"/>
  <c r="I190" i="15"/>
  <c r="F190" i="15"/>
  <c r="O189" i="15"/>
  <c r="O188" i="15" s="1"/>
  <c r="L189" i="15"/>
  <c r="I189" i="15"/>
  <c r="F189" i="15"/>
  <c r="N188" i="15"/>
  <c r="M188" i="15"/>
  <c r="K188" i="15"/>
  <c r="K187" i="15" s="1"/>
  <c r="J188" i="15"/>
  <c r="H188" i="15"/>
  <c r="G188" i="15"/>
  <c r="G187" i="15" s="1"/>
  <c r="E188" i="15"/>
  <c r="D188" i="15"/>
  <c r="O186" i="15"/>
  <c r="L186" i="15"/>
  <c r="I186" i="15"/>
  <c r="F186" i="15"/>
  <c r="O185" i="15"/>
  <c r="L185" i="15"/>
  <c r="I185" i="15"/>
  <c r="F185" i="15"/>
  <c r="O184" i="15"/>
  <c r="L184" i="15"/>
  <c r="I184" i="15"/>
  <c r="I183" i="15" s="1"/>
  <c r="F184" i="15"/>
  <c r="N183" i="15"/>
  <c r="M183" i="15"/>
  <c r="K183" i="15"/>
  <c r="J183" i="15"/>
  <c r="H183" i="15"/>
  <c r="G183" i="15"/>
  <c r="E183" i="15"/>
  <c r="D183" i="15"/>
  <c r="O180" i="15"/>
  <c r="O179" i="15" s="1"/>
  <c r="O178" i="15" s="1"/>
  <c r="L180" i="15"/>
  <c r="L179" i="15" s="1"/>
  <c r="I180" i="15"/>
  <c r="I179" i="15" s="1"/>
  <c r="I178" i="15" s="1"/>
  <c r="F180" i="15"/>
  <c r="F179" i="15" s="1"/>
  <c r="F178" i="15" s="1"/>
  <c r="N179" i="15"/>
  <c r="N178" i="15" s="1"/>
  <c r="M179" i="15"/>
  <c r="M178" i="15" s="1"/>
  <c r="K179" i="15"/>
  <c r="K178" i="15" s="1"/>
  <c r="J179" i="15"/>
  <c r="J178" i="15" s="1"/>
  <c r="H179" i="15"/>
  <c r="H178" i="15" s="1"/>
  <c r="G179" i="15"/>
  <c r="G178" i="15" s="1"/>
  <c r="E179" i="15"/>
  <c r="E178" i="15" s="1"/>
  <c r="D179" i="15"/>
  <c r="D178" i="15" s="1"/>
  <c r="O177" i="15"/>
  <c r="L177" i="15"/>
  <c r="I177" i="15"/>
  <c r="F177" i="15"/>
  <c r="O176" i="15"/>
  <c r="L176" i="15"/>
  <c r="L175" i="15" s="1"/>
  <c r="I176" i="15"/>
  <c r="I175" i="15" s="1"/>
  <c r="F176" i="15"/>
  <c r="O175" i="15"/>
  <c r="N175" i="15"/>
  <c r="M175" i="15"/>
  <c r="K175" i="15"/>
  <c r="J175" i="15"/>
  <c r="H175" i="15"/>
  <c r="G175" i="15"/>
  <c r="F175" i="15"/>
  <c r="E175" i="15"/>
  <c r="D175" i="15"/>
  <c r="O173" i="15"/>
  <c r="L173" i="15"/>
  <c r="I173" i="15"/>
  <c r="F173" i="15"/>
  <c r="O172" i="15"/>
  <c r="L172" i="15"/>
  <c r="L171" i="15" s="1"/>
  <c r="I172" i="15"/>
  <c r="I171" i="15" s="1"/>
  <c r="F172" i="15"/>
  <c r="O171" i="15"/>
  <c r="N171" i="15"/>
  <c r="M171" i="15"/>
  <c r="K171" i="15"/>
  <c r="J171" i="15"/>
  <c r="H171" i="15"/>
  <c r="G171" i="15"/>
  <c r="F171" i="15"/>
  <c r="E171" i="15"/>
  <c r="D171" i="15"/>
  <c r="O170" i="15"/>
  <c r="L170" i="15"/>
  <c r="I170" i="15"/>
  <c r="F170" i="15"/>
  <c r="O169" i="15"/>
  <c r="L169" i="15"/>
  <c r="I169" i="15"/>
  <c r="F169" i="15"/>
  <c r="O168" i="15"/>
  <c r="L168" i="15"/>
  <c r="I168" i="15"/>
  <c r="F168" i="15"/>
  <c r="O167" i="15"/>
  <c r="O166" i="15" s="1"/>
  <c r="L167" i="15"/>
  <c r="I167" i="15"/>
  <c r="I166" i="15" s="1"/>
  <c r="F167" i="15"/>
  <c r="N166" i="15"/>
  <c r="M166" i="15"/>
  <c r="K166" i="15"/>
  <c r="J166" i="15"/>
  <c r="H166" i="15"/>
  <c r="G166" i="15"/>
  <c r="E166" i="15"/>
  <c r="D166" i="15"/>
  <c r="O165" i="15"/>
  <c r="L165" i="15"/>
  <c r="I165" i="15"/>
  <c r="F165" i="15"/>
  <c r="O164" i="15"/>
  <c r="L164" i="15"/>
  <c r="I164" i="15"/>
  <c r="F164" i="15"/>
  <c r="O163" i="15"/>
  <c r="O162" i="15" s="1"/>
  <c r="L163" i="15"/>
  <c r="L162" i="15" s="1"/>
  <c r="I163" i="15"/>
  <c r="I162" i="15" s="1"/>
  <c r="F163" i="15"/>
  <c r="N162" i="15"/>
  <c r="N161" i="15" s="1"/>
  <c r="M162" i="15"/>
  <c r="K162" i="15"/>
  <c r="K161" i="15" s="1"/>
  <c r="J162" i="15"/>
  <c r="J161" i="15" s="1"/>
  <c r="J160" i="15" s="1"/>
  <c r="H162" i="15"/>
  <c r="G162" i="15"/>
  <c r="E162" i="15"/>
  <c r="E161" i="15" s="1"/>
  <c r="D162" i="15"/>
  <c r="O159" i="15"/>
  <c r="L159" i="15"/>
  <c r="I159" i="15"/>
  <c r="F159" i="15"/>
  <c r="O158" i="15"/>
  <c r="L158" i="15"/>
  <c r="I158" i="15"/>
  <c r="F158" i="15"/>
  <c r="O157" i="15"/>
  <c r="L157" i="15"/>
  <c r="I157" i="15"/>
  <c r="F157" i="15"/>
  <c r="O156" i="15"/>
  <c r="L156" i="15"/>
  <c r="I156" i="15"/>
  <c r="F156" i="15"/>
  <c r="O155" i="15"/>
  <c r="L155" i="15"/>
  <c r="I155" i="15"/>
  <c r="F155" i="15"/>
  <c r="O154" i="15"/>
  <c r="L154" i="15"/>
  <c r="I154" i="15"/>
  <c r="F154" i="15"/>
  <c r="N153" i="15"/>
  <c r="M153" i="15"/>
  <c r="M152" i="15" s="1"/>
  <c r="K153" i="15"/>
  <c r="K152" i="15" s="1"/>
  <c r="J153" i="15"/>
  <c r="J152" i="15" s="1"/>
  <c r="H153" i="15"/>
  <c r="H152" i="15" s="1"/>
  <c r="G153" i="15"/>
  <c r="G152" i="15" s="1"/>
  <c r="E153" i="15"/>
  <c r="E152" i="15" s="1"/>
  <c r="D153" i="15"/>
  <c r="D152" i="15" s="1"/>
  <c r="N152" i="15"/>
  <c r="O151" i="15"/>
  <c r="L151" i="15"/>
  <c r="I151" i="15"/>
  <c r="F151" i="15"/>
  <c r="O150" i="15"/>
  <c r="L150" i="15"/>
  <c r="I150" i="15"/>
  <c r="F150" i="15"/>
  <c r="O149" i="15"/>
  <c r="L149" i="15"/>
  <c r="I149" i="15"/>
  <c r="F149" i="15"/>
  <c r="O148" i="15"/>
  <c r="L148" i="15"/>
  <c r="L147" i="15" s="1"/>
  <c r="I148" i="15"/>
  <c r="I147" i="15" s="1"/>
  <c r="F148" i="15"/>
  <c r="O147" i="15"/>
  <c r="N147" i="15"/>
  <c r="M147" i="15"/>
  <c r="K147" i="15"/>
  <c r="J147" i="15"/>
  <c r="H147" i="15"/>
  <c r="G147" i="15"/>
  <c r="F147" i="15"/>
  <c r="E147" i="15"/>
  <c r="D147" i="15"/>
  <c r="O146" i="15"/>
  <c r="L146" i="15"/>
  <c r="I146" i="15"/>
  <c r="F146" i="15"/>
  <c r="O145" i="15"/>
  <c r="L145" i="15"/>
  <c r="I145" i="15"/>
  <c r="F145" i="15"/>
  <c r="O144" i="15"/>
  <c r="L144" i="15"/>
  <c r="I144" i="15"/>
  <c r="F144" i="15"/>
  <c r="O143" i="15"/>
  <c r="L143" i="15"/>
  <c r="I143" i="15"/>
  <c r="F143" i="15"/>
  <c r="O142" i="15"/>
  <c r="L142" i="15"/>
  <c r="I142" i="15"/>
  <c r="F142" i="15"/>
  <c r="O141" i="15"/>
  <c r="L141" i="15"/>
  <c r="I141" i="15"/>
  <c r="F141" i="15"/>
  <c r="O140" i="15"/>
  <c r="L140" i="15"/>
  <c r="I140" i="15"/>
  <c r="F140" i="15"/>
  <c r="O139" i="15"/>
  <c r="L139" i="15"/>
  <c r="I139" i="15"/>
  <c r="I138" i="15" s="1"/>
  <c r="F139" i="15"/>
  <c r="N138" i="15"/>
  <c r="M138" i="15"/>
  <c r="K138" i="15"/>
  <c r="J138" i="15"/>
  <c r="H138" i="15"/>
  <c r="G138" i="15"/>
  <c r="E138" i="15"/>
  <c r="D138" i="15"/>
  <c r="O137" i="15"/>
  <c r="L137" i="15"/>
  <c r="I137" i="15"/>
  <c r="F137" i="15"/>
  <c r="O136" i="15"/>
  <c r="L136" i="15"/>
  <c r="I136" i="15"/>
  <c r="F136" i="15"/>
  <c r="O135" i="15"/>
  <c r="O134" i="15" s="1"/>
  <c r="L135" i="15"/>
  <c r="L134" i="15" s="1"/>
  <c r="I135" i="15"/>
  <c r="I134" i="15" s="1"/>
  <c r="F135" i="15"/>
  <c r="N134" i="15"/>
  <c r="M134" i="15"/>
  <c r="K134" i="15"/>
  <c r="J134" i="15"/>
  <c r="H134" i="15"/>
  <c r="G134" i="15"/>
  <c r="E134" i="15"/>
  <c r="D134" i="15"/>
  <c r="O133" i="15"/>
  <c r="L133" i="15"/>
  <c r="I133" i="15"/>
  <c r="F133" i="15"/>
  <c r="O132" i="15"/>
  <c r="L132" i="15"/>
  <c r="L131" i="15" s="1"/>
  <c r="I132" i="15"/>
  <c r="I131" i="15" s="1"/>
  <c r="F132" i="15"/>
  <c r="O131" i="15"/>
  <c r="N131" i="15"/>
  <c r="M131" i="15"/>
  <c r="K131" i="15"/>
  <c r="J131" i="15"/>
  <c r="H131" i="15"/>
  <c r="G131" i="15"/>
  <c r="F131" i="15"/>
  <c r="E131" i="15"/>
  <c r="D131" i="15"/>
  <c r="O130" i="15"/>
  <c r="L130" i="15"/>
  <c r="I130" i="15"/>
  <c r="F130" i="15"/>
  <c r="O129" i="15"/>
  <c r="L129" i="15"/>
  <c r="I129" i="15"/>
  <c r="F129" i="15"/>
  <c r="O128" i="15"/>
  <c r="L128" i="15"/>
  <c r="I128" i="15"/>
  <c r="F128" i="15"/>
  <c r="O127" i="15"/>
  <c r="O126" i="15" s="1"/>
  <c r="L127" i="15"/>
  <c r="I127" i="15"/>
  <c r="I126" i="15" s="1"/>
  <c r="F127" i="15"/>
  <c r="N126" i="15"/>
  <c r="M126" i="15"/>
  <c r="K126" i="15"/>
  <c r="J126" i="15"/>
  <c r="H126" i="15"/>
  <c r="G126" i="15"/>
  <c r="E126" i="15"/>
  <c r="D126" i="15"/>
  <c r="O125" i="15"/>
  <c r="L125" i="15"/>
  <c r="I125" i="15"/>
  <c r="F125" i="15"/>
  <c r="O124" i="15"/>
  <c r="L124" i="15"/>
  <c r="I124" i="15"/>
  <c r="F124" i="15"/>
  <c r="O123" i="15"/>
  <c r="L123" i="15"/>
  <c r="I123" i="15"/>
  <c r="F123" i="15"/>
  <c r="O122" i="15"/>
  <c r="O121" i="15" s="1"/>
  <c r="L122" i="15"/>
  <c r="I122" i="15"/>
  <c r="F122" i="15"/>
  <c r="N121" i="15"/>
  <c r="M121" i="15"/>
  <c r="K121" i="15"/>
  <c r="J121" i="15"/>
  <c r="H121" i="15"/>
  <c r="G121" i="15"/>
  <c r="E121" i="15"/>
  <c r="D121" i="15"/>
  <c r="O119" i="15"/>
  <c r="L119" i="15"/>
  <c r="I119" i="15"/>
  <c r="F119" i="15"/>
  <c r="O118" i="15"/>
  <c r="L118" i="15"/>
  <c r="I118" i="15"/>
  <c r="F118" i="15"/>
  <c r="O117" i="15"/>
  <c r="L117" i="15"/>
  <c r="I117" i="15"/>
  <c r="F117" i="15"/>
  <c r="O116" i="15"/>
  <c r="L116" i="15"/>
  <c r="I116" i="15"/>
  <c r="F116" i="15"/>
  <c r="O115" i="15"/>
  <c r="O114" i="15" s="1"/>
  <c r="L115" i="15"/>
  <c r="I115" i="15"/>
  <c r="F115" i="15"/>
  <c r="N114" i="15"/>
  <c r="M114" i="15"/>
  <c r="K114" i="15"/>
  <c r="J114" i="15"/>
  <c r="H114" i="15"/>
  <c r="G114" i="15"/>
  <c r="E114" i="15"/>
  <c r="D114" i="15"/>
  <c r="O113" i="15"/>
  <c r="L113" i="15"/>
  <c r="I113" i="15"/>
  <c r="F113" i="15"/>
  <c r="O112" i="15"/>
  <c r="L112" i="15"/>
  <c r="I112" i="15"/>
  <c r="F112" i="15"/>
  <c r="O111" i="15"/>
  <c r="L111" i="15"/>
  <c r="I111" i="15"/>
  <c r="F111" i="15"/>
  <c r="O110" i="15"/>
  <c r="L110" i="15"/>
  <c r="I110" i="15"/>
  <c r="F110" i="15"/>
  <c r="O109" i="15"/>
  <c r="L109" i="15"/>
  <c r="I109" i="15"/>
  <c r="I108" i="15" s="1"/>
  <c r="F109" i="15"/>
  <c r="F108" i="15" s="1"/>
  <c r="N108" i="15"/>
  <c r="M108" i="15"/>
  <c r="K108" i="15"/>
  <c r="J108" i="15"/>
  <c r="H108" i="15"/>
  <c r="G108" i="15"/>
  <c r="E108" i="15"/>
  <c r="D108" i="15"/>
  <c r="O107" i="15"/>
  <c r="L107" i="15"/>
  <c r="I107" i="15"/>
  <c r="F107" i="15"/>
  <c r="O106" i="15"/>
  <c r="L106" i="15"/>
  <c r="I106" i="15"/>
  <c r="F106" i="15"/>
  <c r="O105" i="15"/>
  <c r="L105" i="15"/>
  <c r="I105" i="15"/>
  <c r="F105" i="15"/>
  <c r="O104" i="15"/>
  <c r="L104" i="15"/>
  <c r="I104" i="15"/>
  <c r="F104" i="15"/>
  <c r="O103" i="15"/>
  <c r="L103" i="15"/>
  <c r="I103" i="15"/>
  <c r="F103" i="15"/>
  <c r="O102" i="15"/>
  <c r="L102" i="15"/>
  <c r="I102" i="15"/>
  <c r="F102" i="15"/>
  <c r="O101" i="15"/>
  <c r="L101" i="15"/>
  <c r="I101" i="15"/>
  <c r="F101" i="15"/>
  <c r="O100" i="15"/>
  <c r="L100" i="15"/>
  <c r="I100" i="15"/>
  <c r="I99" i="15" s="1"/>
  <c r="F100" i="15"/>
  <c r="N99" i="15"/>
  <c r="M99" i="15"/>
  <c r="K99" i="15"/>
  <c r="J99" i="15"/>
  <c r="H99" i="15"/>
  <c r="G99" i="15"/>
  <c r="E99" i="15"/>
  <c r="D99" i="15"/>
  <c r="O98" i="15"/>
  <c r="L98" i="15"/>
  <c r="I98" i="15"/>
  <c r="F98" i="15"/>
  <c r="O97" i="15"/>
  <c r="L97" i="15"/>
  <c r="I97" i="15"/>
  <c r="F97" i="15"/>
  <c r="O96" i="15"/>
  <c r="L96" i="15"/>
  <c r="I96" i="15"/>
  <c r="F96" i="15"/>
  <c r="O95" i="15"/>
  <c r="L95" i="15"/>
  <c r="I95" i="15"/>
  <c r="F95" i="15"/>
  <c r="O94" i="15"/>
  <c r="L94" i="15"/>
  <c r="I94" i="15"/>
  <c r="F94" i="15"/>
  <c r="O93" i="15"/>
  <c r="L93" i="15"/>
  <c r="I93" i="15"/>
  <c r="F93" i="15"/>
  <c r="O92" i="15"/>
  <c r="L92" i="15"/>
  <c r="L91" i="15" s="1"/>
  <c r="I92" i="15"/>
  <c r="F92" i="15"/>
  <c r="N91" i="15"/>
  <c r="M91" i="15"/>
  <c r="K91" i="15"/>
  <c r="J91" i="15"/>
  <c r="H91" i="15"/>
  <c r="G91" i="15"/>
  <c r="E91" i="15"/>
  <c r="D91" i="15"/>
  <c r="O90" i="15"/>
  <c r="L90" i="15"/>
  <c r="I90" i="15"/>
  <c r="F90" i="15"/>
  <c r="O89" i="15"/>
  <c r="L89" i="15"/>
  <c r="I89" i="15"/>
  <c r="F89" i="15"/>
  <c r="O88" i="15"/>
  <c r="L88" i="15"/>
  <c r="I88" i="15"/>
  <c r="F88" i="15"/>
  <c r="O87" i="15"/>
  <c r="L87" i="15"/>
  <c r="I87" i="15"/>
  <c r="F87" i="15"/>
  <c r="O86" i="15"/>
  <c r="L86" i="15"/>
  <c r="I86" i="15"/>
  <c r="F86" i="15"/>
  <c r="N85" i="15"/>
  <c r="M85" i="15"/>
  <c r="M83" i="15" s="1"/>
  <c r="K85" i="15"/>
  <c r="J85" i="15"/>
  <c r="H85" i="15"/>
  <c r="H83" i="15" s="1"/>
  <c r="G85" i="15"/>
  <c r="E85" i="15"/>
  <c r="E83" i="15" s="1"/>
  <c r="D85" i="15"/>
  <c r="D83" i="15" s="1"/>
  <c r="O84" i="15"/>
  <c r="L84" i="15"/>
  <c r="I84" i="15"/>
  <c r="F84" i="15"/>
  <c r="O82" i="15"/>
  <c r="L82" i="15"/>
  <c r="I82" i="15"/>
  <c r="F82" i="15"/>
  <c r="O81" i="15"/>
  <c r="O80" i="15" s="1"/>
  <c r="L81" i="15"/>
  <c r="I81" i="15"/>
  <c r="I80" i="15" s="1"/>
  <c r="F81" i="15"/>
  <c r="N80" i="15"/>
  <c r="M80" i="15"/>
  <c r="K80" i="15"/>
  <c r="J80" i="15"/>
  <c r="H80" i="15"/>
  <c r="G80" i="15"/>
  <c r="F80" i="15"/>
  <c r="E80" i="15"/>
  <c r="D80" i="15"/>
  <c r="O79" i="15"/>
  <c r="L79" i="15"/>
  <c r="I79" i="15"/>
  <c r="F79" i="15"/>
  <c r="O78" i="15"/>
  <c r="O77" i="15" s="1"/>
  <c r="L78" i="15"/>
  <c r="L77" i="15" s="1"/>
  <c r="I78" i="15"/>
  <c r="F78" i="15"/>
  <c r="N77" i="15"/>
  <c r="M77" i="15"/>
  <c r="K77" i="15"/>
  <c r="J77" i="15"/>
  <c r="J76" i="15" s="1"/>
  <c r="I77" i="15"/>
  <c r="H77" i="15"/>
  <c r="G77" i="15"/>
  <c r="E77" i="15"/>
  <c r="E76" i="15" s="1"/>
  <c r="D77" i="15"/>
  <c r="O74" i="15"/>
  <c r="L74" i="15"/>
  <c r="I74" i="15"/>
  <c r="F74" i="15"/>
  <c r="O73" i="15"/>
  <c r="L73" i="15"/>
  <c r="I73" i="15"/>
  <c r="F73" i="15"/>
  <c r="O72" i="15"/>
  <c r="L72" i="15"/>
  <c r="I72" i="15"/>
  <c r="F72" i="15"/>
  <c r="O71" i="15"/>
  <c r="L71" i="15"/>
  <c r="I71" i="15"/>
  <c r="F71" i="15"/>
  <c r="O70" i="15"/>
  <c r="L70" i="15"/>
  <c r="I70" i="15"/>
  <c r="I69" i="15" s="1"/>
  <c r="F70" i="15"/>
  <c r="N69" i="15"/>
  <c r="M69" i="15"/>
  <c r="K69" i="15"/>
  <c r="K67" i="15" s="1"/>
  <c r="J69" i="15"/>
  <c r="J67" i="15" s="1"/>
  <c r="H69" i="15"/>
  <c r="H67" i="15" s="1"/>
  <c r="G69" i="15"/>
  <c r="G67" i="15" s="1"/>
  <c r="E69" i="15"/>
  <c r="D69" i="15"/>
  <c r="D67" i="15" s="1"/>
  <c r="O68" i="15"/>
  <c r="L68" i="15"/>
  <c r="I68" i="15"/>
  <c r="F68" i="15"/>
  <c r="N67" i="15"/>
  <c r="M67" i="15"/>
  <c r="E67" i="15"/>
  <c r="O66" i="15"/>
  <c r="L66" i="15"/>
  <c r="I66" i="15"/>
  <c r="F66" i="15"/>
  <c r="O65" i="15"/>
  <c r="L65" i="15"/>
  <c r="I65" i="15"/>
  <c r="F65" i="15"/>
  <c r="O64" i="15"/>
  <c r="L64" i="15"/>
  <c r="I64" i="15"/>
  <c r="F64" i="15"/>
  <c r="O63" i="15"/>
  <c r="L63" i="15"/>
  <c r="I63" i="15"/>
  <c r="F63" i="15"/>
  <c r="O62" i="15"/>
  <c r="L62" i="15"/>
  <c r="I62" i="15"/>
  <c r="F62" i="15"/>
  <c r="O61" i="15"/>
  <c r="L61" i="15"/>
  <c r="I61" i="15"/>
  <c r="F61" i="15"/>
  <c r="O60" i="15"/>
  <c r="L60" i="15"/>
  <c r="I60" i="15"/>
  <c r="F60" i="15"/>
  <c r="O59" i="15"/>
  <c r="L59" i="15"/>
  <c r="I59" i="15"/>
  <c r="F59" i="15"/>
  <c r="N58" i="15"/>
  <c r="M58" i="15"/>
  <c r="K58" i="15"/>
  <c r="J58" i="15"/>
  <c r="H58" i="15"/>
  <c r="G58" i="15"/>
  <c r="E58" i="15"/>
  <c r="D58" i="15"/>
  <c r="O57" i="15"/>
  <c r="L57" i="15"/>
  <c r="I57" i="15"/>
  <c r="F57" i="15"/>
  <c r="O56" i="15"/>
  <c r="L56" i="15"/>
  <c r="L55" i="15" s="1"/>
  <c r="I56" i="15"/>
  <c r="I55" i="15" s="1"/>
  <c r="F56" i="15"/>
  <c r="F55" i="15" s="1"/>
  <c r="N55" i="15"/>
  <c r="M55" i="15"/>
  <c r="M54" i="15" s="1"/>
  <c r="K55" i="15"/>
  <c r="K54" i="15" s="1"/>
  <c r="J55" i="15"/>
  <c r="H55" i="15"/>
  <c r="H54" i="15" s="1"/>
  <c r="G55" i="15"/>
  <c r="G54" i="15" s="1"/>
  <c r="E55" i="15"/>
  <c r="E54" i="15" s="1"/>
  <c r="E53" i="15" s="1"/>
  <c r="D55" i="15"/>
  <c r="N54" i="15"/>
  <c r="J54" i="15"/>
  <c r="O47" i="15"/>
  <c r="C47" i="15" s="1"/>
  <c r="O46" i="15"/>
  <c r="N45" i="15"/>
  <c r="M45" i="15"/>
  <c r="L44" i="15"/>
  <c r="L43" i="15" s="1"/>
  <c r="I44" i="15"/>
  <c r="F44" i="15"/>
  <c r="K43" i="15"/>
  <c r="J43" i="15"/>
  <c r="I43" i="15"/>
  <c r="H43" i="15"/>
  <c r="G43" i="15"/>
  <c r="E43" i="15"/>
  <c r="D43" i="15"/>
  <c r="F42" i="15"/>
  <c r="C42" i="15" s="1"/>
  <c r="E41" i="15"/>
  <c r="D41" i="15"/>
  <c r="L40" i="15"/>
  <c r="C40" i="15" s="1"/>
  <c r="L39" i="15"/>
  <c r="C39" i="15" s="1"/>
  <c r="L38" i="15"/>
  <c r="C38" i="15" s="1"/>
  <c r="L37" i="15"/>
  <c r="C37" i="15" s="1"/>
  <c r="K36" i="15"/>
  <c r="J36" i="15"/>
  <c r="L35" i="15"/>
  <c r="C35" i="15" s="1"/>
  <c r="L34" i="15"/>
  <c r="C34" i="15" s="1"/>
  <c r="K33" i="15"/>
  <c r="J33" i="15"/>
  <c r="L32" i="15"/>
  <c r="C32" i="15" s="1"/>
  <c r="K31" i="15"/>
  <c r="J31" i="15"/>
  <c r="L30" i="15"/>
  <c r="C30" i="15" s="1"/>
  <c r="L29" i="15"/>
  <c r="C29" i="15" s="1"/>
  <c r="L28" i="15"/>
  <c r="C28" i="15" s="1"/>
  <c r="K27" i="15"/>
  <c r="J27" i="15"/>
  <c r="F25" i="15"/>
  <c r="C25" i="15" s="1"/>
  <c r="I24" i="15"/>
  <c r="E24" i="15"/>
  <c r="F24" i="15" s="1"/>
  <c r="O23" i="15"/>
  <c r="L23" i="15"/>
  <c r="I23" i="15"/>
  <c r="F23" i="15"/>
  <c r="O22" i="15"/>
  <c r="O21" i="15" s="1"/>
  <c r="L22" i="15"/>
  <c r="L21" i="15" s="1"/>
  <c r="I22" i="15"/>
  <c r="F22" i="15"/>
  <c r="F21" i="15" s="1"/>
  <c r="F275" i="15" s="1"/>
  <c r="N21" i="15"/>
  <c r="N275" i="15" s="1"/>
  <c r="N274" i="15" s="1"/>
  <c r="M21" i="15"/>
  <c r="M20" i="15" s="1"/>
  <c r="K21" i="15"/>
  <c r="K275" i="15" s="1"/>
  <c r="J21" i="15"/>
  <c r="J275" i="15" s="1"/>
  <c r="J274" i="15" s="1"/>
  <c r="H21" i="15"/>
  <c r="H275" i="15" s="1"/>
  <c r="H274" i="15" s="1"/>
  <c r="G21" i="15"/>
  <c r="G20" i="15" s="1"/>
  <c r="E21" i="15"/>
  <c r="E275" i="15" s="1"/>
  <c r="D21" i="15"/>
  <c r="D275" i="15" s="1"/>
  <c r="D274" i="15" s="1"/>
  <c r="N53" i="15" l="1"/>
  <c r="H53" i="15"/>
  <c r="N160" i="15"/>
  <c r="H76" i="15"/>
  <c r="C143" i="15"/>
  <c r="C189" i="15"/>
  <c r="J240" i="15"/>
  <c r="N240" i="15"/>
  <c r="G252" i="15"/>
  <c r="L275" i="15"/>
  <c r="L274" i="15" s="1"/>
  <c r="C123" i="15"/>
  <c r="C127" i="15"/>
  <c r="C129" i="15"/>
  <c r="C130" i="15"/>
  <c r="C209" i="15"/>
  <c r="N174" i="15"/>
  <c r="F208" i="15"/>
  <c r="C249" i="15"/>
  <c r="F174" i="15"/>
  <c r="C71" i="15"/>
  <c r="C66" i="15"/>
  <c r="C73" i="15"/>
  <c r="D76" i="15"/>
  <c r="O76" i="15"/>
  <c r="M120" i="15"/>
  <c r="C159" i="15"/>
  <c r="J174" i="15"/>
  <c r="G182" i="15"/>
  <c r="D187" i="15"/>
  <c r="D182" i="15" s="1"/>
  <c r="J187" i="15"/>
  <c r="H240" i="15"/>
  <c r="D252" i="15"/>
  <c r="C277" i="15"/>
  <c r="C278" i="15"/>
  <c r="H174" i="15"/>
  <c r="C72" i="15"/>
  <c r="O69" i="15"/>
  <c r="O67" i="15" s="1"/>
  <c r="N120" i="15"/>
  <c r="L31" i="15"/>
  <c r="C31" i="15" s="1"/>
  <c r="O45" i="15"/>
  <c r="O20" i="15" s="1"/>
  <c r="C103" i="15"/>
  <c r="C201" i="15"/>
  <c r="C206" i="15"/>
  <c r="O233" i="15"/>
  <c r="O232" i="15" s="1"/>
  <c r="J182" i="15"/>
  <c r="C236" i="15"/>
  <c r="C44" i="15"/>
  <c r="K53" i="15"/>
  <c r="G76" i="15"/>
  <c r="C115" i="15"/>
  <c r="I121" i="15"/>
  <c r="K120" i="15"/>
  <c r="C155" i="15"/>
  <c r="I153" i="15"/>
  <c r="I152" i="15" s="1"/>
  <c r="C175" i="15"/>
  <c r="O183" i="15"/>
  <c r="O182" i="15" s="1"/>
  <c r="C193" i="15"/>
  <c r="O199" i="15"/>
  <c r="C213" i="15"/>
  <c r="H212" i="15"/>
  <c r="H211" i="15" s="1"/>
  <c r="G212" i="15"/>
  <c r="C221" i="15"/>
  <c r="C229" i="15"/>
  <c r="C230" i="15"/>
  <c r="E274" i="15"/>
  <c r="K274" i="15"/>
  <c r="M53" i="15"/>
  <c r="M76" i="15"/>
  <c r="M75" i="15" s="1"/>
  <c r="M52" i="15" s="1"/>
  <c r="C81" i="15"/>
  <c r="O91" i="15"/>
  <c r="C111" i="15"/>
  <c r="C151" i="15"/>
  <c r="C163" i="15"/>
  <c r="C197" i="15"/>
  <c r="E187" i="15"/>
  <c r="C205" i="15"/>
  <c r="C208" i="15"/>
  <c r="J212" i="15"/>
  <c r="J211" i="15" s="1"/>
  <c r="C225" i="15"/>
  <c r="O245" i="15"/>
  <c r="O240" i="15" s="1"/>
  <c r="E252" i="15"/>
  <c r="C256" i="15"/>
  <c r="J252" i="15"/>
  <c r="I85" i="15"/>
  <c r="M161" i="15"/>
  <c r="M160" i="15" s="1"/>
  <c r="O187" i="15"/>
  <c r="C237" i="15"/>
  <c r="G275" i="15"/>
  <c r="G274" i="15" s="1"/>
  <c r="M275" i="15"/>
  <c r="M274" i="15" s="1"/>
  <c r="K26" i="15"/>
  <c r="K20" i="15" s="1"/>
  <c r="F43" i="15"/>
  <c r="D54" i="15"/>
  <c r="D53" i="15" s="1"/>
  <c r="C60" i="15"/>
  <c r="C62" i="15"/>
  <c r="C65" i="15"/>
  <c r="C87" i="15"/>
  <c r="C107" i="15"/>
  <c r="C110" i="15"/>
  <c r="C119" i="15"/>
  <c r="C135" i="15"/>
  <c r="C136" i="15"/>
  <c r="J120" i="15"/>
  <c r="C142" i="15"/>
  <c r="K160" i="15"/>
  <c r="I161" i="15"/>
  <c r="I160" i="15" s="1"/>
  <c r="C171" i="15"/>
  <c r="M174" i="15"/>
  <c r="I174" i="15"/>
  <c r="C174" i="15" s="1"/>
  <c r="C185" i="15"/>
  <c r="K182" i="15"/>
  <c r="I199" i="15"/>
  <c r="N187" i="15"/>
  <c r="N182" i="15" s="1"/>
  <c r="E240" i="15"/>
  <c r="D240" i="15"/>
  <c r="C261" i="15"/>
  <c r="L178" i="15"/>
  <c r="L174" i="15" s="1"/>
  <c r="C179" i="15"/>
  <c r="L219" i="15"/>
  <c r="C22" i="15"/>
  <c r="J26" i="15"/>
  <c r="J20" i="15" s="1"/>
  <c r="D20" i="15"/>
  <c r="G53" i="15"/>
  <c r="C57" i="15"/>
  <c r="C63" i="15"/>
  <c r="G83" i="15"/>
  <c r="C98" i="15"/>
  <c r="J83" i="15"/>
  <c r="O99" i="15"/>
  <c r="C113" i="15"/>
  <c r="L121" i="15"/>
  <c r="G120" i="15"/>
  <c r="C131" i="15"/>
  <c r="C145" i="15"/>
  <c r="C146" i="15"/>
  <c r="L153" i="15"/>
  <c r="L152" i="15" s="1"/>
  <c r="E160" i="15"/>
  <c r="O161" i="15"/>
  <c r="O160" i="15" s="1"/>
  <c r="L166" i="15"/>
  <c r="L161" i="15" s="1"/>
  <c r="L160" i="15" s="1"/>
  <c r="C176" i="15"/>
  <c r="D174" i="15"/>
  <c r="C186" i="15"/>
  <c r="C204" i="15"/>
  <c r="D212" i="15"/>
  <c r="E212" i="15"/>
  <c r="O219" i="15"/>
  <c r="L227" i="15"/>
  <c r="C238" i="15"/>
  <c r="K252" i="15"/>
  <c r="C260" i="15"/>
  <c r="I276" i="15"/>
  <c r="C279" i="15"/>
  <c r="C282" i="15"/>
  <c r="L114" i="15"/>
  <c r="C59" i="15"/>
  <c r="L69" i="15"/>
  <c r="L67" i="15" s="1"/>
  <c r="K76" i="15"/>
  <c r="N76" i="15"/>
  <c r="L80" i="15"/>
  <c r="L76" i="15" s="1"/>
  <c r="K83" i="15"/>
  <c r="C88" i="15"/>
  <c r="C89" i="15"/>
  <c r="O85" i="15"/>
  <c r="C106" i="15"/>
  <c r="C117" i="15"/>
  <c r="C118" i="15"/>
  <c r="E120" i="15"/>
  <c r="E75" i="15" s="1"/>
  <c r="L126" i="15"/>
  <c r="C147" i="15"/>
  <c r="G161" i="15"/>
  <c r="G160" i="15" s="1"/>
  <c r="C164" i="15"/>
  <c r="C165" i="15"/>
  <c r="C167" i="15"/>
  <c r="G174" i="15"/>
  <c r="C196" i="15"/>
  <c r="M187" i="15"/>
  <c r="M182" i="15" s="1"/>
  <c r="L216" i="15"/>
  <c r="C222" i="15"/>
  <c r="C224" i="15"/>
  <c r="C239" i="15"/>
  <c r="C244" i="15"/>
  <c r="C248" i="15"/>
  <c r="L253" i="15"/>
  <c r="L252" i="15" s="1"/>
  <c r="C95" i="15"/>
  <c r="O174" i="15"/>
  <c r="E20" i="15"/>
  <c r="N20" i="15"/>
  <c r="C23" i="15"/>
  <c r="L27" i="15"/>
  <c r="C27" i="15" s="1"/>
  <c r="L33" i="15"/>
  <c r="L36" i="15"/>
  <c r="C36" i="15" s="1"/>
  <c r="C46" i="15"/>
  <c r="O55" i="15"/>
  <c r="C55" i="15" s="1"/>
  <c r="O58" i="15"/>
  <c r="I67" i="15"/>
  <c r="C79" i="15"/>
  <c r="C104" i="15"/>
  <c r="N83" i="15"/>
  <c r="O108" i="15"/>
  <c r="L108" i="15"/>
  <c r="C124" i="15"/>
  <c r="C125" i="15"/>
  <c r="O138" i="15"/>
  <c r="O120" i="15" s="1"/>
  <c r="C150" i="15"/>
  <c r="C156" i="15"/>
  <c r="C158" i="15"/>
  <c r="C169" i="15"/>
  <c r="C170" i="15"/>
  <c r="H187" i="15"/>
  <c r="H182" i="15" s="1"/>
  <c r="L188" i="15"/>
  <c r="C198" i="15"/>
  <c r="L199" i="15"/>
  <c r="C207" i="15"/>
  <c r="N212" i="15"/>
  <c r="F216" i="15"/>
  <c r="C223" i="15"/>
  <c r="O227" i="15"/>
  <c r="G240" i="15"/>
  <c r="G211" i="15" s="1"/>
  <c r="M240" i="15"/>
  <c r="O275" i="15"/>
  <c r="C24" i="15"/>
  <c r="C33" i="15"/>
  <c r="C61" i="15"/>
  <c r="C284" i="15"/>
  <c r="H20" i="15"/>
  <c r="I21" i="15"/>
  <c r="J53" i="15"/>
  <c r="I58" i="15"/>
  <c r="I54" i="15" s="1"/>
  <c r="C74" i="15"/>
  <c r="C78" i="15"/>
  <c r="F77" i="15"/>
  <c r="C82" i="15"/>
  <c r="L85" i="15"/>
  <c r="C90" i="15"/>
  <c r="C96" i="15"/>
  <c r="I91" i="15"/>
  <c r="C102" i="15"/>
  <c r="F99" i="15"/>
  <c r="I250" i="15"/>
  <c r="C250" i="15" s="1"/>
  <c r="C251" i="15"/>
  <c r="C80" i="15"/>
  <c r="F41" i="15"/>
  <c r="C41" i="15" s="1"/>
  <c r="F58" i="15"/>
  <c r="C84" i="15"/>
  <c r="C139" i="15"/>
  <c r="C56" i="15"/>
  <c r="C43" i="15"/>
  <c r="L58" i="15"/>
  <c r="L54" i="15" s="1"/>
  <c r="C64" i="15"/>
  <c r="C68" i="15"/>
  <c r="C70" i="15"/>
  <c r="F69" i="15"/>
  <c r="I76" i="15"/>
  <c r="C86" i="15"/>
  <c r="F85" i="15"/>
  <c r="F91" i="15"/>
  <c r="C91" i="15" s="1"/>
  <c r="L138" i="15"/>
  <c r="C92" i="15"/>
  <c r="C93" i="15"/>
  <c r="C94" i="15"/>
  <c r="L99" i="15"/>
  <c r="C105" i="15"/>
  <c r="C112" i="15"/>
  <c r="H120" i="15"/>
  <c r="C132" i="15"/>
  <c r="C133" i="15"/>
  <c r="C140" i="15"/>
  <c r="C141" i="15"/>
  <c r="C148" i="15"/>
  <c r="C149" i="15"/>
  <c r="O153" i="15"/>
  <c r="O152" i="15" s="1"/>
  <c r="H161" i="15"/>
  <c r="H160" i="15" s="1"/>
  <c r="C172" i="15"/>
  <c r="C173" i="15"/>
  <c r="C178" i="15"/>
  <c r="C231" i="15"/>
  <c r="I227" i="15"/>
  <c r="D120" i="15"/>
  <c r="D75" i="15" s="1"/>
  <c r="I120" i="15"/>
  <c r="C128" i="15"/>
  <c r="C144" i="15"/>
  <c r="C154" i="15"/>
  <c r="F153" i="15"/>
  <c r="D161" i="15"/>
  <c r="D160" i="15" s="1"/>
  <c r="C168" i="15"/>
  <c r="E174" i="15"/>
  <c r="C97" i="15"/>
  <c r="C100" i="15"/>
  <c r="C101" i="15"/>
  <c r="C109" i="15"/>
  <c r="C116" i="15"/>
  <c r="C122" i="15"/>
  <c r="F121" i="15"/>
  <c r="C137" i="15"/>
  <c r="C157" i="15"/>
  <c r="K174" i="15"/>
  <c r="C177" i="15"/>
  <c r="C200" i="15"/>
  <c r="F199" i="15"/>
  <c r="O253" i="15"/>
  <c r="O252" i="15" s="1"/>
  <c r="I114" i="15"/>
  <c r="C180" i="15"/>
  <c r="L183" i="15"/>
  <c r="C190" i="15"/>
  <c r="C191" i="15"/>
  <c r="C192" i="15"/>
  <c r="F188" i="15"/>
  <c r="C202" i="15"/>
  <c r="C203" i="15"/>
  <c r="M212" i="15"/>
  <c r="C226" i="15"/>
  <c r="C247" i="15"/>
  <c r="I245" i="15"/>
  <c r="C259" i="15"/>
  <c r="I257" i="15"/>
  <c r="I253" i="15" s="1"/>
  <c r="I252" i="15" s="1"/>
  <c r="C262" i="15"/>
  <c r="C271" i="15"/>
  <c r="I269" i="15"/>
  <c r="C269" i="15" s="1"/>
  <c r="C283" i="15"/>
  <c r="F114" i="15"/>
  <c r="F126" i="15"/>
  <c r="F134" i="15"/>
  <c r="C134" i="15" s="1"/>
  <c r="F138" i="15"/>
  <c r="F162" i="15"/>
  <c r="F166" i="15"/>
  <c r="I188" i="15"/>
  <c r="I187" i="15" s="1"/>
  <c r="I182" i="15" s="1"/>
  <c r="C194" i="15"/>
  <c r="C195" i="15"/>
  <c r="C210" i="15"/>
  <c r="O212" i="15"/>
  <c r="C218" i="15"/>
  <c r="C228" i="15"/>
  <c r="F227" i="15"/>
  <c r="K240" i="15"/>
  <c r="K211" i="15" s="1"/>
  <c r="K181" i="15" s="1"/>
  <c r="F240" i="15"/>
  <c r="F253" i="15"/>
  <c r="C268" i="15"/>
  <c r="F267" i="15"/>
  <c r="O276" i="15"/>
  <c r="E182" i="15"/>
  <c r="C184" i="15"/>
  <c r="F183" i="15"/>
  <c r="I214" i="15"/>
  <c r="C215" i="15"/>
  <c r="C220" i="15"/>
  <c r="F219" i="15"/>
  <c r="C235" i="15"/>
  <c r="I233" i="15"/>
  <c r="C243" i="15"/>
  <c r="I241" i="15"/>
  <c r="M252" i="15"/>
  <c r="C255" i="15"/>
  <c r="C264" i="15"/>
  <c r="F263" i="15"/>
  <c r="C263" i="15" s="1"/>
  <c r="C280" i="15"/>
  <c r="F276" i="15"/>
  <c r="C234" i="15"/>
  <c r="C242" i="15"/>
  <c r="C246" i="15"/>
  <c r="C254" i="15"/>
  <c r="C258" i="15"/>
  <c r="C270" i="15"/>
  <c r="C126" i="15" l="1"/>
  <c r="C245" i="15"/>
  <c r="N211" i="15"/>
  <c r="N181" i="15" s="1"/>
  <c r="C45" i="15"/>
  <c r="C138" i="15"/>
  <c r="H75" i="15"/>
  <c r="L53" i="15"/>
  <c r="C216" i="15"/>
  <c r="E211" i="15"/>
  <c r="E181" i="15"/>
  <c r="L26" i="15"/>
  <c r="L20" i="15" s="1"/>
  <c r="O211" i="15"/>
  <c r="C108" i="15"/>
  <c r="J75" i="15"/>
  <c r="J272" i="15" s="1"/>
  <c r="J181" i="15"/>
  <c r="C227" i="15"/>
  <c r="C166" i="15"/>
  <c r="I53" i="15"/>
  <c r="O54" i="15"/>
  <c r="O53" i="15" s="1"/>
  <c r="L212" i="15"/>
  <c r="L211" i="15" s="1"/>
  <c r="G75" i="15"/>
  <c r="G272" i="15" s="1"/>
  <c r="I212" i="15"/>
  <c r="M211" i="15"/>
  <c r="M272" i="15" s="1"/>
  <c r="D52" i="15"/>
  <c r="E272" i="15"/>
  <c r="C199" i="15"/>
  <c r="L120" i="15"/>
  <c r="D211" i="15"/>
  <c r="D181" i="15" s="1"/>
  <c r="D51" i="15" s="1"/>
  <c r="D273" i="15" s="1"/>
  <c r="G181" i="15"/>
  <c r="L83" i="15"/>
  <c r="L75" i="15" s="1"/>
  <c r="C257" i="15"/>
  <c r="L187" i="15"/>
  <c r="C219" i="15"/>
  <c r="H272" i="15"/>
  <c r="C114" i="15"/>
  <c r="L182" i="15"/>
  <c r="I83" i="15"/>
  <c r="I75" i="15" s="1"/>
  <c r="I52" i="15" s="1"/>
  <c r="O274" i="15"/>
  <c r="K75" i="15"/>
  <c r="K52" i="15" s="1"/>
  <c r="K51" i="15" s="1"/>
  <c r="K50" i="15" s="1"/>
  <c r="O83" i="15"/>
  <c r="O75" i="15" s="1"/>
  <c r="E52" i="15"/>
  <c r="H52" i="15"/>
  <c r="N75" i="15"/>
  <c r="C69" i="15"/>
  <c r="F67" i="15"/>
  <c r="C67" i="15" s="1"/>
  <c r="C153" i="15"/>
  <c r="F152" i="15"/>
  <c r="C152" i="15" s="1"/>
  <c r="C85" i="15"/>
  <c r="C99" i="15"/>
  <c r="I240" i="15"/>
  <c r="C241" i="15"/>
  <c r="C267" i="15"/>
  <c r="F266" i="15"/>
  <c r="H181" i="15"/>
  <c r="C77" i="15"/>
  <c r="F76" i="15"/>
  <c r="C276" i="15"/>
  <c r="I232" i="15"/>
  <c r="C232" i="15" s="1"/>
  <c r="C233" i="15"/>
  <c r="O181" i="15"/>
  <c r="C214" i="15"/>
  <c r="C188" i="15"/>
  <c r="F187" i="15"/>
  <c r="F274" i="15"/>
  <c r="C183" i="15"/>
  <c r="F252" i="15"/>
  <c r="C252" i="15" s="1"/>
  <c r="C253" i="15"/>
  <c r="C162" i="15"/>
  <c r="F161" i="15"/>
  <c r="F212" i="15"/>
  <c r="C121" i="15"/>
  <c r="F120" i="15"/>
  <c r="C120" i="15" s="1"/>
  <c r="K273" i="15"/>
  <c r="F83" i="15"/>
  <c r="C58" i="15"/>
  <c r="I275" i="15"/>
  <c r="C21" i="15"/>
  <c r="I20" i="15"/>
  <c r="F54" i="15"/>
  <c r="F20" i="15"/>
  <c r="C26" i="15" l="1"/>
  <c r="M181" i="15"/>
  <c r="M51" i="15" s="1"/>
  <c r="J52" i="15"/>
  <c r="J51" i="15" s="1"/>
  <c r="H51" i="15"/>
  <c r="H273" i="15" s="1"/>
  <c r="D272" i="15"/>
  <c r="E51" i="15"/>
  <c r="C187" i="15"/>
  <c r="G52" i="15"/>
  <c r="G51" i="15" s="1"/>
  <c r="G273" i="15" s="1"/>
  <c r="L272" i="15"/>
  <c r="C20" i="15"/>
  <c r="D50" i="15"/>
  <c r="L181" i="15"/>
  <c r="O272" i="15"/>
  <c r="O52" i="15"/>
  <c r="O51" i="15" s="1"/>
  <c r="I211" i="15"/>
  <c r="I272" i="15" s="1"/>
  <c r="K272" i="15"/>
  <c r="C240" i="15"/>
  <c r="C83" i="15"/>
  <c r="G50" i="15"/>
  <c r="N52" i="15"/>
  <c r="N51" i="15" s="1"/>
  <c r="N272" i="15"/>
  <c r="H50" i="15"/>
  <c r="C161" i="15"/>
  <c r="F160" i="15"/>
  <c r="C160" i="15" s="1"/>
  <c r="F265" i="15"/>
  <c r="C266" i="15"/>
  <c r="J50" i="15"/>
  <c r="J273" i="15"/>
  <c r="L52" i="15"/>
  <c r="F53" i="15"/>
  <c r="C54" i="15"/>
  <c r="C275" i="15"/>
  <c r="I274" i="15"/>
  <c r="C274" i="15" s="1"/>
  <c r="C212" i="15"/>
  <c r="F211" i="15"/>
  <c r="F182" i="15"/>
  <c r="F75" i="15"/>
  <c r="C75" i="15" s="1"/>
  <c r="C76" i="15"/>
  <c r="M273" i="15" l="1"/>
  <c r="M50" i="15"/>
  <c r="L51" i="15"/>
  <c r="L273" i="15" s="1"/>
  <c r="E50" i="15"/>
  <c r="E273" i="15"/>
  <c r="C211" i="15"/>
  <c r="I181" i="15"/>
  <c r="I51" i="15" s="1"/>
  <c r="I273" i="15" s="1"/>
  <c r="N50" i="15"/>
  <c r="N273" i="15"/>
  <c r="F181" i="15"/>
  <c r="C182" i="15"/>
  <c r="L50" i="15"/>
  <c r="C265" i="15"/>
  <c r="F272" i="15"/>
  <c r="C272" i="15" s="1"/>
  <c r="O50" i="15"/>
  <c r="O273" i="15"/>
  <c r="F52" i="15"/>
  <c r="C53" i="15"/>
  <c r="C181" i="15" l="1"/>
  <c r="I50" i="15"/>
  <c r="C52" i="15"/>
  <c r="F51" i="15"/>
  <c r="F273" i="15" l="1"/>
  <c r="C273" i="15" s="1"/>
  <c r="C51" i="15"/>
  <c r="F50" i="15"/>
  <c r="C50" i="15" s="1"/>
  <c r="O284" i="14" l="1"/>
  <c r="L284" i="14"/>
  <c r="I284" i="14"/>
  <c r="F284" i="14"/>
  <c r="O283" i="14"/>
  <c r="L283" i="14"/>
  <c r="I283" i="14"/>
  <c r="F283" i="14"/>
  <c r="O282" i="14"/>
  <c r="L282" i="14"/>
  <c r="I282" i="14"/>
  <c r="F282" i="14"/>
  <c r="O281" i="14"/>
  <c r="L281" i="14"/>
  <c r="I281" i="14"/>
  <c r="F281" i="14"/>
  <c r="O280" i="14"/>
  <c r="L280" i="14"/>
  <c r="I280" i="14"/>
  <c r="F280" i="14"/>
  <c r="O279" i="14"/>
  <c r="L279" i="14"/>
  <c r="I279" i="14"/>
  <c r="F279" i="14"/>
  <c r="O278" i="14"/>
  <c r="L278" i="14"/>
  <c r="I278" i="14"/>
  <c r="F278" i="14"/>
  <c r="O277" i="14"/>
  <c r="L277" i="14"/>
  <c r="I277" i="14"/>
  <c r="F277" i="14"/>
  <c r="N276" i="14"/>
  <c r="M276" i="14"/>
  <c r="K276" i="14"/>
  <c r="J276" i="14"/>
  <c r="H276" i="14"/>
  <c r="G276" i="14"/>
  <c r="E276" i="14"/>
  <c r="D276" i="14"/>
  <c r="O271" i="14"/>
  <c r="L271" i="14"/>
  <c r="I271" i="14"/>
  <c r="F271" i="14"/>
  <c r="O270" i="14"/>
  <c r="L270" i="14"/>
  <c r="L269" i="14" s="1"/>
  <c r="I270" i="14"/>
  <c r="F270" i="14"/>
  <c r="O269" i="14"/>
  <c r="N269" i="14"/>
  <c r="M269" i="14"/>
  <c r="K269" i="14"/>
  <c r="J269" i="14"/>
  <c r="H269" i="14"/>
  <c r="G269" i="14"/>
  <c r="F269" i="14"/>
  <c r="E269" i="14"/>
  <c r="D269" i="14"/>
  <c r="O268" i="14"/>
  <c r="L268" i="14"/>
  <c r="L267" i="14" s="1"/>
  <c r="L266" i="14" s="1"/>
  <c r="L265" i="14" s="1"/>
  <c r="I268" i="14"/>
  <c r="F268" i="14"/>
  <c r="O267" i="14"/>
  <c r="O266" i="14" s="1"/>
  <c r="O265" i="14" s="1"/>
  <c r="N267" i="14"/>
  <c r="N266" i="14" s="1"/>
  <c r="N265" i="14" s="1"/>
  <c r="M267" i="14"/>
  <c r="M266" i="14" s="1"/>
  <c r="M265" i="14" s="1"/>
  <c r="K267" i="14"/>
  <c r="K266" i="14" s="1"/>
  <c r="K265" i="14" s="1"/>
  <c r="J267" i="14"/>
  <c r="J266" i="14" s="1"/>
  <c r="J265" i="14" s="1"/>
  <c r="I267" i="14"/>
  <c r="I266" i="14" s="1"/>
  <c r="I265" i="14" s="1"/>
  <c r="H267" i="14"/>
  <c r="H266" i="14" s="1"/>
  <c r="H265" i="14" s="1"/>
  <c r="G267" i="14"/>
  <c r="E267" i="14"/>
  <c r="E266" i="14" s="1"/>
  <c r="E265" i="14" s="1"/>
  <c r="D267" i="14"/>
  <c r="D266" i="14" s="1"/>
  <c r="D265" i="14" s="1"/>
  <c r="G266" i="14"/>
  <c r="G265" i="14" s="1"/>
  <c r="O264" i="14"/>
  <c r="L264" i="14"/>
  <c r="L263" i="14" s="1"/>
  <c r="I264" i="14"/>
  <c r="F264" i="14"/>
  <c r="O263" i="14"/>
  <c r="N263" i="14"/>
  <c r="N252" i="14" s="1"/>
  <c r="M263" i="14"/>
  <c r="K263" i="14"/>
  <c r="J263" i="14"/>
  <c r="I263" i="14"/>
  <c r="H263" i="14"/>
  <c r="G263" i="14"/>
  <c r="E263" i="14"/>
  <c r="D263" i="14"/>
  <c r="O262" i="14"/>
  <c r="L262" i="14"/>
  <c r="I262" i="14"/>
  <c r="F262" i="14"/>
  <c r="O261" i="14"/>
  <c r="L261" i="14"/>
  <c r="I261" i="14"/>
  <c r="F261" i="14"/>
  <c r="O260" i="14"/>
  <c r="L260" i="14"/>
  <c r="I260" i="14"/>
  <c r="F260" i="14"/>
  <c r="O259" i="14"/>
  <c r="L259" i="14"/>
  <c r="I259" i="14"/>
  <c r="F259" i="14"/>
  <c r="O258" i="14"/>
  <c r="L258" i="14"/>
  <c r="L257" i="14" s="1"/>
  <c r="I258" i="14"/>
  <c r="F258" i="14"/>
  <c r="O257" i="14"/>
  <c r="N257" i="14"/>
  <c r="M257" i="14"/>
  <c r="K257" i="14"/>
  <c r="J257" i="14"/>
  <c r="H257" i="14"/>
  <c r="G257" i="14"/>
  <c r="E257" i="14"/>
  <c r="D257" i="14"/>
  <c r="O256" i="14"/>
  <c r="L256" i="14"/>
  <c r="I256" i="14"/>
  <c r="F256" i="14"/>
  <c r="O255" i="14"/>
  <c r="L255" i="14"/>
  <c r="I255" i="14"/>
  <c r="F255" i="14"/>
  <c r="O254" i="14"/>
  <c r="L254" i="14"/>
  <c r="I254" i="14"/>
  <c r="F254" i="14"/>
  <c r="N253" i="14"/>
  <c r="M253" i="14"/>
  <c r="K253" i="14"/>
  <c r="K252" i="14" s="1"/>
  <c r="J253" i="14"/>
  <c r="J252" i="14" s="1"/>
  <c r="H253" i="14"/>
  <c r="G253" i="14"/>
  <c r="E253" i="14"/>
  <c r="D253" i="14"/>
  <c r="H252" i="14"/>
  <c r="O251" i="14"/>
  <c r="L251" i="14"/>
  <c r="L250" i="14" s="1"/>
  <c r="I251" i="14"/>
  <c r="F251" i="14"/>
  <c r="F250" i="14" s="1"/>
  <c r="O250" i="14"/>
  <c r="N250" i="14"/>
  <c r="M250" i="14"/>
  <c r="K250" i="14"/>
  <c r="J250" i="14"/>
  <c r="H250" i="14"/>
  <c r="G250" i="14"/>
  <c r="E250" i="14"/>
  <c r="D250" i="14"/>
  <c r="O249" i="14"/>
  <c r="L249" i="14"/>
  <c r="I249" i="14"/>
  <c r="F249" i="14"/>
  <c r="O248" i="14"/>
  <c r="L248" i="14"/>
  <c r="I248" i="14"/>
  <c r="F248" i="14"/>
  <c r="O247" i="14"/>
  <c r="L247" i="14"/>
  <c r="I247" i="14"/>
  <c r="F247" i="14"/>
  <c r="O246" i="14"/>
  <c r="L246" i="14"/>
  <c r="L245" i="14" s="1"/>
  <c r="I246" i="14"/>
  <c r="F246" i="14"/>
  <c r="N245" i="14"/>
  <c r="M245" i="14"/>
  <c r="K245" i="14"/>
  <c r="J245" i="14"/>
  <c r="H245" i="14"/>
  <c r="G245" i="14"/>
  <c r="E245" i="14"/>
  <c r="D245" i="14"/>
  <c r="O244" i="14"/>
  <c r="L244" i="14"/>
  <c r="I244" i="14"/>
  <c r="F244" i="14"/>
  <c r="O243" i="14"/>
  <c r="L243" i="14"/>
  <c r="I243" i="14"/>
  <c r="F243" i="14"/>
  <c r="O242" i="14"/>
  <c r="L242" i="14"/>
  <c r="L241" i="14" s="1"/>
  <c r="L240" i="14" s="1"/>
  <c r="I242" i="14"/>
  <c r="F242" i="14"/>
  <c r="O241" i="14"/>
  <c r="N241" i="14"/>
  <c r="M241" i="14"/>
  <c r="K241" i="14"/>
  <c r="J241" i="14"/>
  <c r="J240" i="14" s="1"/>
  <c r="H241" i="14"/>
  <c r="G241" i="14"/>
  <c r="E241" i="14"/>
  <c r="D241" i="14"/>
  <c r="D240" i="14"/>
  <c r="O239" i="14"/>
  <c r="L239" i="14"/>
  <c r="I239" i="14"/>
  <c r="F239" i="14"/>
  <c r="O238" i="14"/>
  <c r="L238" i="14"/>
  <c r="I238" i="14"/>
  <c r="F238" i="14"/>
  <c r="O237" i="14"/>
  <c r="L237" i="14"/>
  <c r="I237" i="14"/>
  <c r="F237" i="14"/>
  <c r="O236" i="14"/>
  <c r="L236" i="14"/>
  <c r="I236" i="14"/>
  <c r="F236" i="14"/>
  <c r="O235" i="14"/>
  <c r="L235" i="14"/>
  <c r="I235" i="14"/>
  <c r="F235" i="14"/>
  <c r="O234" i="14"/>
  <c r="L234" i="14"/>
  <c r="L233" i="14" s="1"/>
  <c r="I234" i="14"/>
  <c r="F234" i="14"/>
  <c r="N233" i="14"/>
  <c r="M233" i="14"/>
  <c r="K233" i="14"/>
  <c r="K232" i="14" s="1"/>
  <c r="J233" i="14"/>
  <c r="J232" i="14" s="1"/>
  <c r="H233" i="14"/>
  <c r="H232" i="14" s="1"/>
  <c r="G233" i="14"/>
  <c r="G232" i="14" s="1"/>
  <c r="E233" i="14"/>
  <c r="D233" i="14"/>
  <c r="D232" i="14" s="1"/>
  <c r="N232" i="14"/>
  <c r="M232" i="14"/>
  <c r="E232" i="14"/>
  <c r="O231" i="14"/>
  <c r="L231" i="14"/>
  <c r="I231" i="14"/>
  <c r="F231" i="14"/>
  <c r="O230" i="14"/>
  <c r="L230" i="14"/>
  <c r="I230" i="14"/>
  <c r="F230" i="14"/>
  <c r="O229" i="14"/>
  <c r="L229" i="14"/>
  <c r="I229" i="14"/>
  <c r="F229" i="14"/>
  <c r="O228" i="14"/>
  <c r="L228" i="14"/>
  <c r="I228" i="14"/>
  <c r="F228" i="14"/>
  <c r="N227" i="14"/>
  <c r="M227" i="14"/>
  <c r="K227" i="14"/>
  <c r="J227" i="14"/>
  <c r="H227" i="14"/>
  <c r="G227" i="14"/>
  <c r="E227" i="14"/>
  <c r="D227" i="14"/>
  <c r="O226" i="14"/>
  <c r="L226" i="14"/>
  <c r="I226" i="14"/>
  <c r="F226" i="14"/>
  <c r="O225" i="14"/>
  <c r="L225" i="14"/>
  <c r="I225" i="14"/>
  <c r="F225" i="14"/>
  <c r="O224" i="14"/>
  <c r="L224" i="14"/>
  <c r="I224" i="14"/>
  <c r="F224" i="14"/>
  <c r="O223" i="14"/>
  <c r="L223" i="14"/>
  <c r="I223" i="14"/>
  <c r="F223" i="14"/>
  <c r="O222" i="14"/>
  <c r="L222" i="14"/>
  <c r="I222" i="14"/>
  <c r="F222" i="14"/>
  <c r="O221" i="14"/>
  <c r="L221" i="14"/>
  <c r="I221" i="14"/>
  <c r="F221" i="14"/>
  <c r="O220" i="14"/>
  <c r="L220" i="14"/>
  <c r="I220" i="14"/>
  <c r="F220" i="14"/>
  <c r="N219" i="14"/>
  <c r="M219" i="14"/>
  <c r="K219" i="14"/>
  <c r="J219" i="14"/>
  <c r="I219" i="14"/>
  <c r="H219" i="14"/>
  <c r="H212" i="14" s="1"/>
  <c r="G219" i="14"/>
  <c r="E219" i="14"/>
  <c r="D219" i="14"/>
  <c r="O218" i="14"/>
  <c r="L218" i="14"/>
  <c r="I218" i="14"/>
  <c r="F218" i="14"/>
  <c r="O217" i="14"/>
  <c r="O216" i="14" s="1"/>
  <c r="L217" i="14"/>
  <c r="I217" i="14"/>
  <c r="F217" i="14"/>
  <c r="N216" i="14"/>
  <c r="M216" i="14"/>
  <c r="K216" i="14"/>
  <c r="J216" i="14"/>
  <c r="I216" i="14"/>
  <c r="H216" i="14"/>
  <c r="G216" i="14"/>
  <c r="E216" i="14"/>
  <c r="D216" i="14"/>
  <c r="O215" i="14"/>
  <c r="O214" i="14" s="1"/>
  <c r="L215" i="14"/>
  <c r="I215" i="14"/>
  <c r="I214" i="14" s="1"/>
  <c r="F215" i="14"/>
  <c r="N214" i="14"/>
  <c r="M214" i="14"/>
  <c r="L214" i="14"/>
  <c r="K214" i="14"/>
  <c r="J214" i="14"/>
  <c r="H214" i="14"/>
  <c r="G214" i="14"/>
  <c r="F214" i="14"/>
  <c r="E214" i="14"/>
  <c r="D214" i="14"/>
  <c r="O213" i="14"/>
  <c r="L213" i="14"/>
  <c r="I213" i="14"/>
  <c r="F213" i="14"/>
  <c r="O210" i="14"/>
  <c r="L210" i="14"/>
  <c r="I210" i="14"/>
  <c r="F210" i="14"/>
  <c r="O209" i="14"/>
  <c r="O208" i="14" s="1"/>
  <c r="L209" i="14"/>
  <c r="L208" i="14" s="1"/>
  <c r="I209" i="14"/>
  <c r="F209" i="14"/>
  <c r="N208" i="14"/>
  <c r="M208" i="14"/>
  <c r="K208" i="14"/>
  <c r="J208" i="14"/>
  <c r="I208" i="14"/>
  <c r="H208" i="14"/>
  <c r="G208" i="14"/>
  <c r="E208" i="14"/>
  <c r="D208" i="14"/>
  <c r="O207" i="14"/>
  <c r="L207" i="14"/>
  <c r="I207" i="14"/>
  <c r="E207" i="14"/>
  <c r="F207" i="14" s="1"/>
  <c r="O206" i="14"/>
  <c r="L206" i="14"/>
  <c r="I206" i="14"/>
  <c r="F206" i="14"/>
  <c r="O205" i="14"/>
  <c r="L205" i="14"/>
  <c r="I205" i="14"/>
  <c r="F205" i="14"/>
  <c r="O204" i="14"/>
  <c r="L204" i="14"/>
  <c r="I204" i="14"/>
  <c r="F204" i="14"/>
  <c r="O203" i="14"/>
  <c r="L203" i="14"/>
  <c r="I203" i="14"/>
  <c r="F203" i="14"/>
  <c r="O202" i="14"/>
  <c r="L202" i="14"/>
  <c r="I202" i="14"/>
  <c r="F202" i="14"/>
  <c r="O201" i="14"/>
  <c r="L201" i="14"/>
  <c r="I201" i="14"/>
  <c r="F201" i="14"/>
  <c r="O200" i="14"/>
  <c r="L200" i="14"/>
  <c r="I200" i="14"/>
  <c r="F200" i="14"/>
  <c r="N199" i="14"/>
  <c r="M199" i="14"/>
  <c r="K199" i="14"/>
  <c r="J199" i="14"/>
  <c r="H199" i="14"/>
  <c r="G199" i="14"/>
  <c r="E199" i="14"/>
  <c r="D199" i="14"/>
  <c r="O198" i="14"/>
  <c r="L198" i="14"/>
  <c r="I198" i="14"/>
  <c r="F198" i="14"/>
  <c r="O197" i="14"/>
  <c r="L197" i="14"/>
  <c r="I197" i="14"/>
  <c r="F197" i="14"/>
  <c r="O196" i="14"/>
  <c r="L196" i="14"/>
  <c r="I196" i="14"/>
  <c r="F196" i="14"/>
  <c r="O195" i="14"/>
  <c r="L195" i="14"/>
  <c r="I195" i="14"/>
  <c r="F195" i="14"/>
  <c r="O194" i="14"/>
  <c r="L194" i="14"/>
  <c r="I194" i="14"/>
  <c r="F194" i="14"/>
  <c r="O193" i="14"/>
  <c r="L193" i="14"/>
  <c r="I193" i="14"/>
  <c r="F193" i="14"/>
  <c r="O192" i="14"/>
  <c r="L192" i="14"/>
  <c r="I192" i="14"/>
  <c r="F192" i="14"/>
  <c r="O191" i="14"/>
  <c r="L191" i="14"/>
  <c r="I191" i="14"/>
  <c r="F191" i="14"/>
  <c r="O190" i="14"/>
  <c r="L190" i="14"/>
  <c r="I190" i="14"/>
  <c r="F190" i="14"/>
  <c r="O189" i="14"/>
  <c r="L189" i="14"/>
  <c r="I189" i="14"/>
  <c r="F189" i="14"/>
  <c r="N188" i="14"/>
  <c r="M188" i="14"/>
  <c r="K188" i="14"/>
  <c r="J188" i="14"/>
  <c r="H188" i="14"/>
  <c r="G188" i="14"/>
  <c r="E188" i="14"/>
  <c r="D188" i="14"/>
  <c r="O186" i="14"/>
  <c r="L186" i="14"/>
  <c r="I186" i="14"/>
  <c r="F186" i="14"/>
  <c r="O185" i="14"/>
  <c r="L185" i="14"/>
  <c r="I185" i="14"/>
  <c r="F185" i="14"/>
  <c r="O184" i="14"/>
  <c r="L184" i="14"/>
  <c r="L183" i="14" s="1"/>
  <c r="I184" i="14"/>
  <c r="F184" i="14"/>
  <c r="F183" i="14" s="1"/>
  <c r="N183" i="14"/>
  <c r="M183" i="14"/>
  <c r="K183" i="14"/>
  <c r="J183" i="14"/>
  <c r="H183" i="14"/>
  <c r="G183" i="14"/>
  <c r="E183" i="14"/>
  <c r="D183" i="14"/>
  <c r="O180" i="14"/>
  <c r="L180" i="14"/>
  <c r="L179" i="14" s="1"/>
  <c r="L178" i="14" s="1"/>
  <c r="I180" i="14"/>
  <c r="F180" i="14"/>
  <c r="O179" i="14"/>
  <c r="O178" i="14" s="1"/>
  <c r="N179" i="14"/>
  <c r="N178" i="14" s="1"/>
  <c r="M179" i="14"/>
  <c r="K179" i="14"/>
  <c r="J179" i="14"/>
  <c r="J178" i="14" s="1"/>
  <c r="H179" i="14"/>
  <c r="H178" i="14" s="1"/>
  <c r="G179" i="14"/>
  <c r="G178" i="14" s="1"/>
  <c r="F179" i="14"/>
  <c r="F178" i="14" s="1"/>
  <c r="E179" i="14"/>
  <c r="E178" i="14" s="1"/>
  <c r="D179" i="14"/>
  <c r="D178" i="14" s="1"/>
  <c r="M178" i="14"/>
  <c r="K178" i="14"/>
  <c r="O177" i="14"/>
  <c r="L177" i="14"/>
  <c r="I177" i="14"/>
  <c r="F177" i="14"/>
  <c r="O176" i="14"/>
  <c r="O175" i="14" s="1"/>
  <c r="L176" i="14"/>
  <c r="L175" i="14" s="1"/>
  <c r="I176" i="14"/>
  <c r="I175" i="14" s="1"/>
  <c r="F176" i="14"/>
  <c r="N175" i="14"/>
  <c r="M175" i="14"/>
  <c r="M174" i="14" s="1"/>
  <c r="K175" i="14"/>
  <c r="J175" i="14"/>
  <c r="H175" i="14"/>
  <c r="G175" i="14"/>
  <c r="E175" i="14"/>
  <c r="D175" i="14"/>
  <c r="O173" i="14"/>
  <c r="L173" i="14"/>
  <c r="I173" i="14"/>
  <c r="F173" i="14"/>
  <c r="O172" i="14"/>
  <c r="L172" i="14"/>
  <c r="I172" i="14"/>
  <c r="I171" i="14" s="1"/>
  <c r="F172" i="14"/>
  <c r="N171" i="14"/>
  <c r="M171" i="14"/>
  <c r="K171" i="14"/>
  <c r="J171" i="14"/>
  <c r="H171" i="14"/>
  <c r="G171" i="14"/>
  <c r="E171" i="14"/>
  <c r="D171" i="14"/>
  <c r="O170" i="14"/>
  <c r="L170" i="14"/>
  <c r="I170" i="14"/>
  <c r="F170" i="14"/>
  <c r="O169" i="14"/>
  <c r="L169" i="14"/>
  <c r="I169" i="14"/>
  <c r="F169" i="14"/>
  <c r="O168" i="14"/>
  <c r="L168" i="14"/>
  <c r="I168" i="14"/>
  <c r="F168" i="14"/>
  <c r="O167" i="14"/>
  <c r="L167" i="14"/>
  <c r="I167" i="14"/>
  <c r="I166" i="14" s="1"/>
  <c r="F167" i="14"/>
  <c r="N166" i="14"/>
  <c r="M166" i="14"/>
  <c r="K166" i="14"/>
  <c r="J166" i="14"/>
  <c r="H166" i="14"/>
  <c r="G166" i="14"/>
  <c r="E166" i="14"/>
  <c r="D166" i="14"/>
  <c r="O165" i="14"/>
  <c r="L165" i="14"/>
  <c r="I165" i="14"/>
  <c r="F165" i="14"/>
  <c r="O164" i="14"/>
  <c r="L164" i="14"/>
  <c r="I164" i="14"/>
  <c r="F164" i="14"/>
  <c r="O163" i="14"/>
  <c r="L163" i="14"/>
  <c r="L162" i="14" s="1"/>
  <c r="I163" i="14"/>
  <c r="I162" i="14" s="1"/>
  <c r="I161" i="14" s="1"/>
  <c r="F163" i="14"/>
  <c r="O162" i="14"/>
  <c r="N162" i="14"/>
  <c r="M162" i="14"/>
  <c r="M161" i="14" s="1"/>
  <c r="M160" i="14" s="1"/>
  <c r="K162" i="14"/>
  <c r="J162" i="14"/>
  <c r="J161" i="14" s="1"/>
  <c r="H162" i="14"/>
  <c r="G162" i="14"/>
  <c r="G161" i="14" s="1"/>
  <c r="E162" i="14"/>
  <c r="D162" i="14"/>
  <c r="D161" i="14" s="1"/>
  <c r="D160" i="14" s="1"/>
  <c r="O159" i="14"/>
  <c r="L159" i="14"/>
  <c r="I159" i="14"/>
  <c r="F159" i="14"/>
  <c r="O158" i="14"/>
  <c r="L158" i="14"/>
  <c r="I158" i="14"/>
  <c r="F158" i="14"/>
  <c r="O157" i="14"/>
  <c r="L157" i="14"/>
  <c r="I157" i="14"/>
  <c r="F157" i="14"/>
  <c r="O156" i="14"/>
  <c r="L156" i="14"/>
  <c r="I156" i="14"/>
  <c r="F156" i="14"/>
  <c r="O155" i="14"/>
  <c r="L155" i="14"/>
  <c r="I155" i="14"/>
  <c r="F155" i="14"/>
  <c r="O154" i="14"/>
  <c r="O153" i="14" s="1"/>
  <c r="O152" i="14" s="1"/>
  <c r="L154" i="14"/>
  <c r="I154" i="14"/>
  <c r="I153" i="14" s="1"/>
  <c r="F154" i="14"/>
  <c r="N153" i="14"/>
  <c r="N152" i="14" s="1"/>
  <c r="M153" i="14"/>
  <c r="M152" i="14" s="1"/>
  <c r="K153" i="14"/>
  <c r="K152" i="14" s="1"/>
  <c r="J153" i="14"/>
  <c r="J152" i="14" s="1"/>
  <c r="H153" i="14"/>
  <c r="H152" i="14" s="1"/>
  <c r="G153" i="14"/>
  <c r="G152" i="14" s="1"/>
  <c r="E153" i="14"/>
  <c r="E152" i="14" s="1"/>
  <c r="D153" i="14"/>
  <c r="D152" i="14" s="1"/>
  <c r="O151" i="14"/>
  <c r="L151" i="14"/>
  <c r="I151" i="14"/>
  <c r="F151" i="14"/>
  <c r="O150" i="14"/>
  <c r="L150" i="14"/>
  <c r="I150" i="14"/>
  <c r="E150" i="14"/>
  <c r="F150" i="14" s="1"/>
  <c r="O149" i="14"/>
  <c r="L149" i="14"/>
  <c r="I149" i="14"/>
  <c r="F149" i="14"/>
  <c r="O148" i="14"/>
  <c r="L148" i="14"/>
  <c r="L147" i="14" s="1"/>
  <c r="I148" i="14"/>
  <c r="I147" i="14" s="1"/>
  <c r="F148" i="14"/>
  <c r="O147" i="14"/>
  <c r="N147" i="14"/>
  <c r="M147" i="14"/>
  <c r="K147" i="14"/>
  <c r="J147" i="14"/>
  <c r="H147" i="14"/>
  <c r="G147" i="14"/>
  <c r="F147" i="14"/>
  <c r="E147" i="14"/>
  <c r="D147" i="14"/>
  <c r="O146" i="14"/>
  <c r="L146" i="14"/>
  <c r="I146" i="14"/>
  <c r="F146" i="14"/>
  <c r="O145" i="14"/>
  <c r="L145" i="14"/>
  <c r="I145" i="14"/>
  <c r="F145" i="14"/>
  <c r="O144" i="14"/>
  <c r="L144" i="14"/>
  <c r="I144" i="14"/>
  <c r="F144" i="14"/>
  <c r="O143" i="14"/>
  <c r="L143" i="14"/>
  <c r="I143" i="14"/>
  <c r="F143" i="14"/>
  <c r="O142" i="14"/>
  <c r="L142" i="14"/>
  <c r="I142" i="14"/>
  <c r="F142" i="14"/>
  <c r="O141" i="14"/>
  <c r="L141" i="14"/>
  <c r="I141" i="14"/>
  <c r="F141" i="14"/>
  <c r="O140" i="14"/>
  <c r="L140" i="14"/>
  <c r="I140" i="14"/>
  <c r="F140" i="14"/>
  <c r="O139" i="14"/>
  <c r="L139" i="14"/>
  <c r="I139" i="14"/>
  <c r="I138" i="14" s="1"/>
  <c r="F139" i="14"/>
  <c r="N138" i="14"/>
  <c r="M138" i="14"/>
  <c r="K138" i="14"/>
  <c r="J138" i="14"/>
  <c r="H138" i="14"/>
  <c r="G138" i="14"/>
  <c r="E138" i="14"/>
  <c r="D138" i="14"/>
  <c r="O137" i="14"/>
  <c r="L137" i="14"/>
  <c r="I137" i="14"/>
  <c r="F137" i="14"/>
  <c r="O136" i="14"/>
  <c r="L136" i="14"/>
  <c r="I136" i="14"/>
  <c r="F136" i="14"/>
  <c r="O135" i="14"/>
  <c r="O134" i="14" s="1"/>
  <c r="L135" i="14"/>
  <c r="I135" i="14"/>
  <c r="I134" i="14" s="1"/>
  <c r="F135" i="14"/>
  <c r="N134" i="14"/>
  <c r="M134" i="14"/>
  <c r="K134" i="14"/>
  <c r="J134" i="14"/>
  <c r="H134" i="14"/>
  <c r="G134" i="14"/>
  <c r="E134" i="14"/>
  <c r="D134" i="14"/>
  <c r="O133" i="14"/>
  <c r="L133" i="14"/>
  <c r="I133" i="14"/>
  <c r="F133" i="14"/>
  <c r="O132" i="14"/>
  <c r="L132" i="14"/>
  <c r="L131" i="14" s="1"/>
  <c r="I132" i="14"/>
  <c r="I131" i="14" s="1"/>
  <c r="F132" i="14"/>
  <c r="F131" i="14" s="1"/>
  <c r="O131" i="14"/>
  <c r="N131" i="14"/>
  <c r="M131" i="14"/>
  <c r="K131" i="14"/>
  <c r="J131" i="14"/>
  <c r="H131" i="14"/>
  <c r="G131" i="14"/>
  <c r="E131" i="14"/>
  <c r="D131" i="14"/>
  <c r="O130" i="14"/>
  <c r="L130" i="14"/>
  <c r="I130" i="14"/>
  <c r="F130" i="14"/>
  <c r="O129" i="14"/>
  <c r="L129" i="14"/>
  <c r="I129" i="14"/>
  <c r="F129" i="14"/>
  <c r="O128" i="14"/>
  <c r="L128" i="14"/>
  <c r="I128" i="14"/>
  <c r="F128" i="14"/>
  <c r="O127" i="14"/>
  <c r="O126" i="14" s="1"/>
  <c r="L127" i="14"/>
  <c r="I127" i="14"/>
  <c r="I126" i="14" s="1"/>
  <c r="F127" i="14"/>
  <c r="N126" i="14"/>
  <c r="M126" i="14"/>
  <c r="K126" i="14"/>
  <c r="J126" i="14"/>
  <c r="H126" i="14"/>
  <c r="G126" i="14"/>
  <c r="E126" i="14"/>
  <c r="D126" i="14"/>
  <c r="O125" i="14"/>
  <c r="L125" i="14"/>
  <c r="I125" i="14"/>
  <c r="F125" i="14"/>
  <c r="O124" i="14"/>
  <c r="L124" i="14"/>
  <c r="I124" i="14"/>
  <c r="F124" i="14"/>
  <c r="O123" i="14"/>
  <c r="L123" i="14"/>
  <c r="I123" i="14"/>
  <c r="E123" i="14"/>
  <c r="O122" i="14"/>
  <c r="O121" i="14" s="1"/>
  <c r="L122" i="14"/>
  <c r="I122" i="14"/>
  <c r="I121" i="14" s="1"/>
  <c r="F122" i="14"/>
  <c r="N121" i="14"/>
  <c r="M121" i="14"/>
  <c r="K121" i="14"/>
  <c r="J121" i="14"/>
  <c r="H121" i="14"/>
  <c r="G121" i="14"/>
  <c r="D121" i="14"/>
  <c r="G120" i="14"/>
  <c r="O119" i="14"/>
  <c r="L119" i="14"/>
  <c r="I119" i="14"/>
  <c r="F119" i="14"/>
  <c r="O118" i="14"/>
  <c r="L118" i="14"/>
  <c r="I118" i="14"/>
  <c r="F118" i="14"/>
  <c r="O117" i="14"/>
  <c r="L117" i="14"/>
  <c r="I117" i="14"/>
  <c r="F117" i="14"/>
  <c r="O116" i="14"/>
  <c r="L116" i="14"/>
  <c r="I116" i="14"/>
  <c r="F116" i="14"/>
  <c r="O115" i="14"/>
  <c r="L115" i="14"/>
  <c r="L114" i="14" s="1"/>
  <c r="I115" i="14"/>
  <c r="F115" i="14"/>
  <c r="N114" i="14"/>
  <c r="M114" i="14"/>
  <c r="K114" i="14"/>
  <c r="J114" i="14"/>
  <c r="H114" i="14"/>
  <c r="G114" i="14"/>
  <c r="E114" i="14"/>
  <c r="D114" i="14"/>
  <c r="O113" i="14"/>
  <c r="L113" i="14"/>
  <c r="I113" i="14"/>
  <c r="F113" i="14"/>
  <c r="O112" i="14"/>
  <c r="L112" i="14"/>
  <c r="I112" i="14"/>
  <c r="F112" i="14"/>
  <c r="O111" i="14"/>
  <c r="L111" i="14"/>
  <c r="I111" i="14"/>
  <c r="F111" i="14"/>
  <c r="C111" i="14" s="1"/>
  <c r="O110" i="14"/>
  <c r="L110" i="14"/>
  <c r="I110" i="14"/>
  <c r="F110" i="14"/>
  <c r="O109" i="14"/>
  <c r="L109" i="14"/>
  <c r="I109" i="14"/>
  <c r="F109" i="14"/>
  <c r="N108" i="14"/>
  <c r="M108" i="14"/>
  <c r="K108" i="14"/>
  <c r="J108" i="14"/>
  <c r="H108" i="14"/>
  <c r="G108" i="14"/>
  <c r="E108" i="14"/>
  <c r="D108" i="14"/>
  <c r="O107" i="14"/>
  <c r="L107" i="14"/>
  <c r="I107" i="14"/>
  <c r="F107" i="14"/>
  <c r="O106" i="14"/>
  <c r="L106" i="14"/>
  <c r="I106" i="14"/>
  <c r="F106" i="14"/>
  <c r="O105" i="14"/>
  <c r="L105" i="14"/>
  <c r="I105" i="14"/>
  <c r="F105" i="14"/>
  <c r="O104" i="14"/>
  <c r="L104" i="14"/>
  <c r="I104" i="14"/>
  <c r="F104" i="14"/>
  <c r="O103" i="14"/>
  <c r="L103" i="14"/>
  <c r="I103" i="14"/>
  <c r="F103" i="14"/>
  <c r="O102" i="14"/>
  <c r="L102" i="14"/>
  <c r="I102" i="14"/>
  <c r="F102" i="14"/>
  <c r="O101" i="14"/>
  <c r="L101" i="14"/>
  <c r="I101" i="14"/>
  <c r="F101" i="14"/>
  <c r="O100" i="14"/>
  <c r="L100" i="14"/>
  <c r="I100" i="14"/>
  <c r="F100" i="14"/>
  <c r="O99" i="14"/>
  <c r="N99" i="14"/>
  <c r="M99" i="14"/>
  <c r="K99" i="14"/>
  <c r="J99" i="14"/>
  <c r="H99" i="14"/>
  <c r="G99" i="14"/>
  <c r="F99" i="14"/>
  <c r="E99" i="14"/>
  <c r="D99" i="14"/>
  <c r="O98" i="14"/>
  <c r="L98" i="14"/>
  <c r="I98" i="14"/>
  <c r="F98" i="14"/>
  <c r="O97" i="14"/>
  <c r="L97" i="14"/>
  <c r="I97" i="14"/>
  <c r="F97" i="14"/>
  <c r="O96" i="14"/>
  <c r="L96" i="14"/>
  <c r="I96" i="14"/>
  <c r="F96" i="14"/>
  <c r="O95" i="14"/>
  <c r="L95" i="14"/>
  <c r="I95" i="14"/>
  <c r="F95" i="14"/>
  <c r="O94" i="14"/>
  <c r="L94" i="14"/>
  <c r="I94" i="14"/>
  <c r="F94" i="14"/>
  <c r="O93" i="14"/>
  <c r="L93" i="14"/>
  <c r="I93" i="14"/>
  <c r="F93" i="14"/>
  <c r="O92" i="14"/>
  <c r="O91" i="14" s="1"/>
  <c r="L92" i="14"/>
  <c r="L91" i="14" s="1"/>
  <c r="I92" i="14"/>
  <c r="F92" i="14"/>
  <c r="N91" i="14"/>
  <c r="M91" i="14"/>
  <c r="K91" i="14"/>
  <c r="J91" i="14"/>
  <c r="H91" i="14"/>
  <c r="G91" i="14"/>
  <c r="E91" i="14"/>
  <c r="D91" i="14"/>
  <c r="O90" i="14"/>
  <c r="L90" i="14"/>
  <c r="I90" i="14"/>
  <c r="F90" i="14"/>
  <c r="O89" i="14"/>
  <c r="L89" i="14"/>
  <c r="I89" i="14"/>
  <c r="F89" i="14"/>
  <c r="O88" i="14"/>
  <c r="L88" i="14"/>
  <c r="I88" i="14"/>
  <c r="F88" i="14"/>
  <c r="O87" i="14"/>
  <c r="L87" i="14"/>
  <c r="I87" i="14"/>
  <c r="F87" i="14"/>
  <c r="O86" i="14"/>
  <c r="O85" i="14" s="1"/>
  <c r="L86" i="14"/>
  <c r="I86" i="14"/>
  <c r="F86" i="14"/>
  <c r="F85" i="14" s="1"/>
  <c r="N85" i="14"/>
  <c r="M85" i="14"/>
  <c r="K85" i="14"/>
  <c r="J85" i="14"/>
  <c r="H85" i="14"/>
  <c r="G85" i="14"/>
  <c r="E85" i="14"/>
  <c r="D85" i="14"/>
  <c r="O84" i="14"/>
  <c r="L84" i="14"/>
  <c r="I84" i="14"/>
  <c r="F84" i="14"/>
  <c r="O82" i="14"/>
  <c r="L82" i="14"/>
  <c r="I82" i="14"/>
  <c r="F82" i="14"/>
  <c r="O81" i="14"/>
  <c r="L81" i="14"/>
  <c r="L80" i="14" s="1"/>
  <c r="I81" i="14"/>
  <c r="F81" i="14"/>
  <c r="F80" i="14" s="1"/>
  <c r="O80" i="14"/>
  <c r="N80" i="14"/>
  <c r="M80" i="14"/>
  <c r="K80" i="14"/>
  <c r="J80" i="14"/>
  <c r="H80" i="14"/>
  <c r="G80" i="14"/>
  <c r="E80" i="14"/>
  <c r="D80" i="14"/>
  <c r="O79" i="14"/>
  <c r="L79" i="14"/>
  <c r="I79" i="14"/>
  <c r="F79" i="14"/>
  <c r="O78" i="14"/>
  <c r="O77" i="14" s="1"/>
  <c r="O76" i="14" s="1"/>
  <c r="L78" i="14"/>
  <c r="L77" i="14" s="1"/>
  <c r="I78" i="14"/>
  <c r="F78" i="14"/>
  <c r="F77" i="14" s="1"/>
  <c r="N77" i="14"/>
  <c r="N76" i="14" s="1"/>
  <c r="M77" i="14"/>
  <c r="M76" i="14" s="1"/>
  <c r="K77" i="14"/>
  <c r="J77" i="14"/>
  <c r="J76" i="14" s="1"/>
  <c r="H77" i="14"/>
  <c r="H76" i="14" s="1"/>
  <c r="G77" i="14"/>
  <c r="E77" i="14"/>
  <c r="E76" i="14" s="1"/>
  <c r="D77" i="14"/>
  <c r="D76" i="14" s="1"/>
  <c r="O74" i="14"/>
  <c r="L74" i="14"/>
  <c r="I74" i="14"/>
  <c r="F74" i="14"/>
  <c r="O73" i="14"/>
  <c r="L73" i="14"/>
  <c r="I73" i="14"/>
  <c r="F73" i="14"/>
  <c r="O72" i="14"/>
  <c r="L72" i="14"/>
  <c r="I72" i="14"/>
  <c r="F72" i="14"/>
  <c r="O71" i="14"/>
  <c r="L71" i="14"/>
  <c r="I71" i="14"/>
  <c r="F71" i="14"/>
  <c r="O70" i="14"/>
  <c r="L70" i="14"/>
  <c r="I70" i="14"/>
  <c r="F70" i="14"/>
  <c r="N69" i="14"/>
  <c r="N67" i="14" s="1"/>
  <c r="M69" i="14"/>
  <c r="M67" i="14" s="1"/>
  <c r="K69" i="14"/>
  <c r="K67" i="14" s="1"/>
  <c r="J69" i="14"/>
  <c r="J67" i="14" s="1"/>
  <c r="H69" i="14"/>
  <c r="H67" i="14" s="1"/>
  <c r="G69" i="14"/>
  <c r="G67" i="14" s="1"/>
  <c r="F69" i="14"/>
  <c r="E69" i="14"/>
  <c r="D69" i="14"/>
  <c r="D67" i="14" s="1"/>
  <c r="O68" i="14"/>
  <c r="L68" i="14"/>
  <c r="I68" i="14"/>
  <c r="F68" i="14"/>
  <c r="E67" i="14"/>
  <c r="O66" i="14"/>
  <c r="L66" i="14"/>
  <c r="I66" i="14"/>
  <c r="F66" i="14"/>
  <c r="O65" i="14"/>
  <c r="L65" i="14"/>
  <c r="I65" i="14"/>
  <c r="F65" i="14"/>
  <c r="O64" i="14"/>
  <c r="L64" i="14"/>
  <c r="I64" i="14"/>
  <c r="F64" i="14"/>
  <c r="O63" i="14"/>
  <c r="L63" i="14"/>
  <c r="I63" i="14"/>
  <c r="F63" i="14"/>
  <c r="O62" i="14"/>
  <c r="L62" i="14"/>
  <c r="I62" i="14"/>
  <c r="F62" i="14"/>
  <c r="O61" i="14"/>
  <c r="L61" i="14"/>
  <c r="I61" i="14"/>
  <c r="F61" i="14"/>
  <c r="O60" i="14"/>
  <c r="L60" i="14"/>
  <c r="I60" i="14"/>
  <c r="F60" i="14"/>
  <c r="O59" i="14"/>
  <c r="L59" i="14"/>
  <c r="I59" i="14"/>
  <c r="F59" i="14"/>
  <c r="N58" i="14"/>
  <c r="M58" i="14"/>
  <c r="K58" i="14"/>
  <c r="J58" i="14"/>
  <c r="H58" i="14"/>
  <c r="G58" i="14"/>
  <c r="E58" i="14"/>
  <c r="D58" i="14"/>
  <c r="O57" i="14"/>
  <c r="L57" i="14"/>
  <c r="I57" i="14"/>
  <c r="F57" i="14"/>
  <c r="O56" i="14"/>
  <c r="O55" i="14" s="1"/>
  <c r="L56" i="14"/>
  <c r="L55" i="14" s="1"/>
  <c r="I56" i="14"/>
  <c r="I55" i="14" s="1"/>
  <c r="F56" i="14"/>
  <c r="N55" i="14"/>
  <c r="M55" i="14"/>
  <c r="K55" i="14"/>
  <c r="J55" i="14"/>
  <c r="J54" i="14" s="1"/>
  <c r="J53" i="14" s="1"/>
  <c r="H55" i="14"/>
  <c r="G55" i="14"/>
  <c r="G54" i="14" s="1"/>
  <c r="E55" i="14"/>
  <c r="D55" i="14"/>
  <c r="O47" i="14"/>
  <c r="C47" i="14" s="1"/>
  <c r="O46" i="14"/>
  <c r="N45" i="14"/>
  <c r="M45" i="14"/>
  <c r="L44" i="14"/>
  <c r="L43" i="14" s="1"/>
  <c r="I44" i="14"/>
  <c r="F44" i="14"/>
  <c r="F43" i="14" s="1"/>
  <c r="K43" i="14"/>
  <c r="J43" i="14"/>
  <c r="H43" i="14"/>
  <c r="G43" i="14"/>
  <c r="E43" i="14"/>
  <c r="D43" i="14"/>
  <c r="F42" i="14"/>
  <c r="C42" i="14" s="1"/>
  <c r="E41" i="14"/>
  <c r="D41" i="14"/>
  <c r="L40" i="14"/>
  <c r="C40" i="14" s="1"/>
  <c r="L39" i="14"/>
  <c r="C39" i="14" s="1"/>
  <c r="L38" i="14"/>
  <c r="C38" i="14" s="1"/>
  <c r="L37" i="14"/>
  <c r="K36" i="14"/>
  <c r="J36" i="14"/>
  <c r="L35" i="14"/>
  <c r="C35" i="14" s="1"/>
  <c r="L34" i="14"/>
  <c r="C34" i="14" s="1"/>
  <c r="K33" i="14"/>
  <c r="J33" i="14"/>
  <c r="L32" i="14"/>
  <c r="L31" i="14" s="1"/>
  <c r="K31" i="14"/>
  <c r="J31" i="14"/>
  <c r="L30" i="14"/>
  <c r="C30" i="14" s="1"/>
  <c r="L29" i="14"/>
  <c r="C29" i="14" s="1"/>
  <c r="L28" i="14"/>
  <c r="C28" i="14" s="1"/>
  <c r="K27" i="14"/>
  <c r="J27" i="14"/>
  <c r="F25" i="14"/>
  <c r="C25" i="14" s="1"/>
  <c r="I24" i="14"/>
  <c r="E24" i="14"/>
  <c r="F24" i="14" s="1"/>
  <c r="C24" i="14" s="1"/>
  <c r="O23" i="14"/>
  <c r="L23" i="14"/>
  <c r="I23" i="14"/>
  <c r="F23" i="14"/>
  <c r="O22" i="14"/>
  <c r="O21" i="14" s="1"/>
  <c r="O275" i="14" s="1"/>
  <c r="L22" i="14"/>
  <c r="L21" i="14" s="1"/>
  <c r="L275" i="14" s="1"/>
  <c r="I22" i="14"/>
  <c r="F22" i="14"/>
  <c r="F21" i="14" s="1"/>
  <c r="N21" i="14"/>
  <c r="M21" i="14"/>
  <c r="M275" i="14" s="1"/>
  <c r="K21" i="14"/>
  <c r="J21" i="14"/>
  <c r="H21" i="14"/>
  <c r="H20" i="14" s="1"/>
  <c r="G21" i="14"/>
  <c r="G20" i="14" s="1"/>
  <c r="E21" i="14"/>
  <c r="E275" i="14" s="1"/>
  <c r="E274" i="14" s="1"/>
  <c r="D21" i="14"/>
  <c r="D20" i="14" s="1"/>
  <c r="L36" i="14" l="1"/>
  <c r="C36" i="14" s="1"/>
  <c r="C194" i="14"/>
  <c r="C209" i="14"/>
  <c r="C217" i="14"/>
  <c r="C56" i="14"/>
  <c r="J26" i="14"/>
  <c r="O45" i="14"/>
  <c r="C74" i="14"/>
  <c r="E240" i="14"/>
  <c r="C249" i="14"/>
  <c r="C261" i="14"/>
  <c r="D252" i="14"/>
  <c r="C277" i="14"/>
  <c r="C281" i="14"/>
  <c r="C282" i="14"/>
  <c r="C283" i="14"/>
  <c r="D212" i="14"/>
  <c r="F41" i="14"/>
  <c r="C41" i="14" s="1"/>
  <c r="J120" i="14"/>
  <c r="C37" i="14"/>
  <c r="C173" i="14"/>
  <c r="K174" i="14"/>
  <c r="O227" i="14"/>
  <c r="F55" i="14"/>
  <c r="F54" i="14" s="1"/>
  <c r="E54" i="14"/>
  <c r="C66" i="14"/>
  <c r="C115" i="14"/>
  <c r="C118" i="14"/>
  <c r="C119" i="14"/>
  <c r="C68" i="14"/>
  <c r="C88" i="14"/>
  <c r="C98" i="14"/>
  <c r="H83" i="14"/>
  <c r="K161" i="14"/>
  <c r="J174" i="14"/>
  <c r="O174" i="14"/>
  <c r="J187" i="14"/>
  <c r="J182" i="14" s="1"/>
  <c r="C190" i="14"/>
  <c r="C193" i="14"/>
  <c r="N240" i="14"/>
  <c r="C46" i="14"/>
  <c r="D54" i="14"/>
  <c r="C146" i="14"/>
  <c r="C154" i="14"/>
  <c r="L171" i="14"/>
  <c r="C45" i="14"/>
  <c r="O20" i="14"/>
  <c r="L153" i="14"/>
  <c r="L152" i="14" s="1"/>
  <c r="L33" i="14"/>
  <c r="C33" i="14" s="1"/>
  <c r="M54" i="14"/>
  <c r="C60" i="14"/>
  <c r="C84" i="14"/>
  <c r="C95" i="14"/>
  <c r="C96" i="14"/>
  <c r="C116" i="14"/>
  <c r="C142" i="14"/>
  <c r="C145" i="14"/>
  <c r="H161" i="14"/>
  <c r="H160" i="14" s="1"/>
  <c r="G174" i="14"/>
  <c r="K187" i="14"/>
  <c r="K182" i="14" s="1"/>
  <c r="I188" i="14"/>
  <c r="C198" i="14"/>
  <c r="C206" i="14"/>
  <c r="C207" i="14"/>
  <c r="G212" i="14"/>
  <c r="K212" i="14"/>
  <c r="C221" i="14"/>
  <c r="C229" i="14"/>
  <c r="O233" i="14"/>
  <c r="O232" i="14" s="1"/>
  <c r="H240" i="14"/>
  <c r="M240" i="14"/>
  <c r="G252" i="14"/>
  <c r="I257" i="14"/>
  <c r="I253" i="14" s="1"/>
  <c r="I252" i="14" s="1"/>
  <c r="I276" i="14"/>
  <c r="I160" i="14"/>
  <c r="O199" i="14"/>
  <c r="K275" i="14"/>
  <c r="K274" i="14" s="1"/>
  <c r="K26" i="14"/>
  <c r="G83" i="14"/>
  <c r="C107" i="14"/>
  <c r="O108" i="14"/>
  <c r="C130" i="14"/>
  <c r="C158" i="14"/>
  <c r="J160" i="14"/>
  <c r="N174" i="14"/>
  <c r="O183" i="14"/>
  <c r="G187" i="14"/>
  <c r="C202" i="14"/>
  <c r="C213" i="14"/>
  <c r="J212" i="14"/>
  <c r="N212" i="14"/>
  <c r="C237" i="14"/>
  <c r="O245" i="14"/>
  <c r="M20" i="14"/>
  <c r="K54" i="14"/>
  <c r="K53" i="14" s="1"/>
  <c r="C64" i="14"/>
  <c r="C72" i="14"/>
  <c r="L76" i="14"/>
  <c r="G76" i="14"/>
  <c r="D83" i="14"/>
  <c r="C104" i="14"/>
  <c r="I108" i="14"/>
  <c r="M120" i="14"/>
  <c r="C150" i="14"/>
  <c r="E161" i="14"/>
  <c r="E160" i="14" s="1"/>
  <c r="C170" i="14"/>
  <c r="C186" i="14"/>
  <c r="F208" i="14"/>
  <c r="C208" i="14" s="1"/>
  <c r="L219" i="14"/>
  <c r="C226" i="14"/>
  <c r="O253" i="14"/>
  <c r="O252" i="14" s="1"/>
  <c r="C55" i="14"/>
  <c r="L121" i="14"/>
  <c r="D174" i="14"/>
  <c r="D275" i="14"/>
  <c r="D274" i="14" s="1"/>
  <c r="H275" i="14"/>
  <c r="H274" i="14" s="1"/>
  <c r="M274" i="14"/>
  <c r="L27" i="14"/>
  <c r="C27" i="14" s="1"/>
  <c r="C57" i="14"/>
  <c r="L69" i="14"/>
  <c r="L67" i="14" s="1"/>
  <c r="C90" i="14"/>
  <c r="C92" i="14"/>
  <c r="N120" i="14"/>
  <c r="C127" i="14"/>
  <c r="C135" i="14"/>
  <c r="C139" i="14"/>
  <c r="C157" i="14"/>
  <c r="O166" i="14"/>
  <c r="O161" i="14" s="1"/>
  <c r="E174" i="14"/>
  <c r="C177" i="14"/>
  <c r="M187" i="14"/>
  <c r="M182" i="14" s="1"/>
  <c r="C192" i="14"/>
  <c r="C197" i="14"/>
  <c r="N187" i="14"/>
  <c r="N182" i="14" s="1"/>
  <c r="D187" i="14"/>
  <c r="D182" i="14" s="1"/>
  <c r="H187" i="14"/>
  <c r="H182" i="14" s="1"/>
  <c r="C210" i="14"/>
  <c r="E212" i="14"/>
  <c r="E211" i="14" s="1"/>
  <c r="O219" i="14"/>
  <c r="O212" i="14" s="1"/>
  <c r="C225" i="14"/>
  <c r="L227" i="14"/>
  <c r="C238" i="14"/>
  <c r="E252" i="14"/>
  <c r="L276" i="14"/>
  <c r="L274" i="14" s="1"/>
  <c r="H211" i="14"/>
  <c r="M252" i="14"/>
  <c r="C32" i="14"/>
  <c r="E20" i="14"/>
  <c r="H54" i="14"/>
  <c r="H53" i="14" s="1"/>
  <c r="C63" i="14"/>
  <c r="C71" i="14"/>
  <c r="C79" i="14"/>
  <c r="N83" i="14"/>
  <c r="L85" i="14"/>
  <c r="C94" i="14"/>
  <c r="C103" i="14"/>
  <c r="M83" i="14"/>
  <c r="E83" i="14"/>
  <c r="O114" i="14"/>
  <c r="C124" i="14"/>
  <c r="C125" i="14"/>
  <c r="C131" i="14"/>
  <c r="K120" i="14"/>
  <c r="C132" i="14"/>
  <c r="C133" i="14"/>
  <c r="C143" i="14"/>
  <c r="K160" i="14"/>
  <c r="G160" i="14"/>
  <c r="C185" i="14"/>
  <c r="C196" i="14"/>
  <c r="C200" i="14"/>
  <c r="L216" i="14"/>
  <c r="C222" i="14"/>
  <c r="C223" i="14"/>
  <c r="C224" i="14"/>
  <c r="C234" i="14"/>
  <c r="C235" i="14"/>
  <c r="C246" i="14"/>
  <c r="C255" i="14"/>
  <c r="C270" i="14"/>
  <c r="C23" i="14"/>
  <c r="L26" i="14"/>
  <c r="C26" i="14" s="1"/>
  <c r="E53" i="14"/>
  <c r="N54" i="14"/>
  <c r="N53" i="14" s="1"/>
  <c r="M53" i="14"/>
  <c r="L58" i="14"/>
  <c r="C62" i="14"/>
  <c r="C65" i="14"/>
  <c r="C73" i="14"/>
  <c r="K76" i="14"/>
  <c r="J83" i="14"/>
  <c r="J75" i="14" s="1"/>
  <c r="C87" i="14"/>
  <c r="I91" i="14"/>
  <c r="C102" i="14"/>
  <c r="C106" i="14"/>
  <c r="C112" i="14"/>
  <c r="C117" i="14"/>
  <c r="D120" i="14"/>
  <c r="I120" i="14"/>
  <c r="C128" i="14"/>
  <c r="C136" i="14"/>
  <c r="C140" i="14"/>
  <c r="O138" i="14"/>
  <c r="O120" i="14" s="1"/>
  <c r="C147" i="14"/>
  <c r="C149" i="14"/>
  <c r="I152" i="14"/>
  <c r="N161" i="14"/>
  <c r="N160" i="14" s="1"/>
  <c r="L166" i="14"/>
  <c r="L161" i="14" s="1"/>
  <c r="L160" i="14" s="1"/>
  <c r="H174" i="14"/>
  <c r="G182" i="14"/>
  <c r="E187" i="14"/>
  <c r="E182" i="14" s="1"/>
  <c r="O188" i="14"/>
  <c r="C195" i="14"/>
  <c r="C205" i="14"/>
  <c r="F216" i="14"/>
  <c r="C230" i="14"/>
  <c r="I233" i="14"/>
  <c r="I232" i="14" s="1"/>
  <c r="G240" i="14"/>
  <c r="C254" i="14"/>
  <c r="K20" i="14"/>
  <c r="I21" i="14"/>
  <c r="C21" i="14" s="1"/>
  <c r="C22" i="14"/>
  <c r="F67" i="14"/>
  <c r="I69" i="14"/>
  <c r="C70" i="14"/>
  <c r="C172" i="14"/>
  <c r="F171" i="14"/>
  <c r="C31" i="14"/>
  <c r="G75" i="14"/>
  <c r="F123" i="14"/>
  <c r="E121" i="14"/>
  <c r="E120" i="14" s="1"/>
  <c r="C141" i="14"/>
  <c r="F138" i="14"/>
  <c r="C169" i="14"/>
  <c r="F166" i="14"/>
  <c r="J275" i="14"/>
  <c r="J274" i="14" s="1"/>
  <c r="J20" i="14"/>
  <c r="N275" i="14"/>
  <c r="N274" i="14" s="1"/>
  <c r="N20" i="14"/>
  <c r="C44" i="14"/>
  <c r="I43" i="14"/>
  <c r="C43" i="14" s="1"/>
  <c r="G53" i="14"/>
  <c r="D53" i="14"/>
  <c r="C59" i="14"/>
  <c r="F58" i="14"/>
  <c r="O58" i="14"/>
  <c r="O54" i="14" s="1"/>
  <c r="O69" i="14"/>
  <c r="O67" i="14" s="1"/>
  <c r="C82" i="14"/>
  <c r="I80" i="14"/>
  <c r="C80" i="14" s="1"/>
  <c r="C97" i="14"/>
  <c r="F91" i="14"/>
  <c r="I77" i="14"/>
  <c r="C77" i="14" s="1"/>
  <c r="C78" i="14"/>
  <c r="C137" i="14"/>
  <c r="F134" i="14"/>
  <c r="C165" i="14"/>
  <c r="F162" i="14"/>
  <c r="L54" i="14"/>
  <c r="I58" i="14"/>
  <c r="I54" i="14" s="1"/>
  <c r="F275" i="14"/>
  <c r="F20" i="14"/>
  <c r="C61" i="14"/>
  <c r="M75" i="14"/>
  <c r="F76" i="14"/>
  <c r="K83" i="14"/>
  <c r="I85" i="14"/>
  <c r="C86" i="14"/>
  <c r="C89" i="14"/>
  <c r="C100" i="14"/>
  <c r="L99" i="14"/>
  <c r="C110" i="14"/>
  <c r="F108" i="14"/>
  <c r="C129" i="14"/>
  <c r="F126" i="14"/>
  <c r="L174" i="14"/>
  <c r="C189" i="14"/>
  <c r="F188" i="14"/>
  <c r="C248" i="14"/>
  <c r="F245" i="14"/>
  <c r="C268" i="14"/>
  <c r="F267" i="14"/>
  <c r="C284" i="14"/>
  <c r="G275" i="14"/>
  <c r="G274" i="14" s="1"/>
  <c r="C81" i="14"/>
  <c r="C93" i="14"/>
  <c r="C105" i="14"/>
  <c r="L108" i="14"/>
  <c r="H120" i="14"/>
  <c r="H75" i="14" s="1"/>
  <c r="H52" i="14" s="1"/>
  <c r="C155" i="14"/>
  <c r="C156" i="14"/>
  <c r="F153" i="14"/>
  <c r="C256" i="14"/>
  <c r="C243" i="14"/>
  <c r="I241" i="14"/>
  <c r="C101" i="14"/>
  <c r="C113" i="14"/>
  <c r="C144" i="14"/>
  <c r="C148" i="14"/>
  <c r="F175" i="14"/>
  <c r="L199" i="14"/>
  <c r="C203" i="14"/>
  <c r="L232" i="14"/>
  <c r="C236" i="14"/>
  <c r="F233" i="14"/>
  <c r="C271" i="14"/>
  <c r="I269" i="14"/>
  <c r="I99" i="14"/>
  <c r="C109" i="14"/>
  <c r="I114" i="14"/>
  <c r="F114" i="14"/>
  <c r="C122" i="14"/>
  <c r="L126" i="14"/>
  <c r="L134" i="14"/>
  <c r="L138" i="14"/>
  <c r="C151" i="14"/>
  <c r="C159" i="14"/>
  <c r="C163" i="14"/>
  <c r="C164" i="14"/>
  <c r="C167" i="14"/>
  <c r="C168" i="14"/>
  <c r="O171" i="14"/>
  <c r="C176" i="14"/>
  <c r="L188" i="14"/>
  <c r="C201" i="14"/>
  <c r="F199" i="14"/>
  <c r="C220" i="14"/>
  <c r="F219" i="14"/>
  <c r="C231" i="14"/>
  <c r="I227" i="14"/>
  <c r="I212" i="14" s="1"/>
  <c r="C191" i="14"/>
  <c r="I199" i="14"/>
  <c r="C204" i="14"/>
  <c r="J211" i="14"/>
  <c r="M212" i="14"/>
  <c r="M211" i="14" s="1"/>
  <c r="G211" i="14"/>
  <c r="C239" i="14"/>
  <c r="O240" i="14"/>
  <c r="C247" i="14"/>
  <c r="I245" i="14"/>
  <c r="I250" i="14"/>
  <c r="C250" i="14" s="1"/>
  <c r="C251" i="14"/>
  <c r="L253" i="14"/>
  <c r="L252" i="14" s="1"/>
  <c r="C258" i="14"/>
  <c r="C259" i="14"/>
  <c r="C260" i="14"/>
  <c r="F257" i="14"/>
  <c r="C264" i="14"/>
  <c r="F263" i="14"/>
  <c r="C263" i="14" s="1"/>
  <c r="O276" i="14"/>
  <c r="O274" i="14" s="1"/>
  <c r="I179" i="14"/>
  <c r="C180" i="14"/>
  <c r="I183" i="14"/>
  <c r="C184" i="14"/>
  <c r="D211" i="14"/>
  <c r="C214" i="14"/>
  <c r="C215" i="14"/>
  <c r="C218" i="14"/>
  <c r="C228" i="14"/>
  <c r="F227" i="14"/>
  <c r="K240" i="14"/>
  <c r="K211" i="14" s="1"/>
  <c r="C242" i="14"/>
  <c r="C244" i="14"/>
  <c r="F241" i="14"/>
  <c r="C262" i="14"/>
  <c r="C278" i="14"/>
  <c r="C279" i="14"/>
  <c r="C280" i="14"/>
  <c r="F276" i="14"/>
  <c r="J52" i="14" l="1"/>
  <c r="N211" i="14"/>
  <c r="N181" i="14" s="1"/>
  <c r="D75" i="14"/>
  <c r="G272" i="14"/>
  <c r="L120" i="14"/>
  <c r="C166" i="14"/>
  <c r="C216" i="14"/>
  <c r="C69" i="14"/>
  <c r="K181" i="14"/>
  <c r="C126" i="14"/>
  <c r="O53" i="14"/>
  <c r="N75" i="14"/>
  <c r="N52" i="14" s="1"/>
  <c r="C257" i="14"/>
  <c r="I187" i="14"/>
  <c r="L20" i="14"/>
  <c r="M52" i="14"/>
  <c r="C99" i="14"/>
  <c r="D52" i="14"/>
  <c r="E75" i="14"/>
  <c r="E272" i="14" s="1"/>
  <c r="O187" i="14"/>
  <c r="O182" i="14" s="1"/>
  <c r="O181" i="14" s="1"/>
  <c r="L212" i="14"/>
  <c r="L211" i="14" s="1"/>
  <c r="J181" i="14"/>
  <c r="L83" i="14"/>
  <c r="L75" i="14" s="1"/>
  <c r="G52" i="14"/>
  <c r="O83" i="14"/>
  <c r="O75" i="14" s="1"/>
  <c r="C276" i="14"/>
  <c r="O211" i="14"/>
  <c r="M181" i="14"/>
  <c r="C219" i="14"/>
  <c r="L187" i="14"/>
  <c r="L182" i="14" s="1"/>
  <c r="L53" i="14"/>
  <c r="C138" i="14"/>
  <c r="G181" i="14"/>
  <c r="I83" i="14"/>
  <c r="C91" i="14"/>
  <c r="E181" i="14"/>
  <c r="H272" i="14"/>
  <c r="D272" i="14"/>
  <c r="C199" i="14"/>
  <c r="F253" i="14"/>
  <c r="F252" i="14" s="1"/>
  <c r="C252" i="14" s="1"/>
  <c r="K75" i="14"/>
  <c r="K52" i="14" s="1"/>
  <c r="I67" i="14"/>
  <c r="C67" i="14" s="1"/>
  <c r="H181" i="14"/>
  <c r="H51" i="14" s="1"/>
  <c r="F232" i="14"/>
  <c r="C232" i="14" s="1"/>
  <c r="C233" i="14"/>
  <c r="D181" i="14"/>
  <c r="D51" i="14" s="1"/>
  <c r="F161" i="14"/>
  <c r="C162" i="14"/>
  <c r="C114" i="14"/>
  <c r="M272" i="14"/>
  <c r="C175" i="14"/>
  <c r="F174" i="14"/>
  <c r="C267" i="14"/>
  <c r="F266" i="14"/>
  <c r="J51" i="14"/>
  <c r="I76" i="14"/>
  <c r="I75" i="14" s="1"/>
  <c r="C58" i="14"/>
  <c r="F152" i="14"/>
  <c r="C152" i="14" s="1"/>
  <c r="C153" i="14"/>
  <c r="F240" i="14"/>
  <c r="C241" i="14"/>
  <c r="C227" i="14"/>
  <c r="I182" i="14"/>
  <c r="C183" i="14"/>
  <c r="C188" i="14"/>
  <c r="F187" i="14"/>
  <c r="C108" i="14"/>
  <c r="C85" i="14"/>
  <c r="C134" i="14"/>
  <c r="I178" i="14"/>
  <c r="C179" i="14"/>
  <c r="I240" i="14"/>
  <c r="I211" i="14" s="1"/>
  <c r="C54" i="14"/>
  <c r="F53" i="14"/>
  <c r="I275" i="14"/>
  <c r="I274" i="14" s="1"/>
  <c r="I20" i="14"/>
  <c r="J272" i="14"/>
  <c r="F212" i="14"/>
  <c r="C269" i="14"/>
  <c r="F274" i="14"/>
  <c r="C245" i="14"/>
  <c r="O160" i="14"/>
  <c r="O52" i="14" s="1"/>
  <c r="F83" i="14"/>
  <c r="C123" i="14"/>
  <c r="F121" i="14"/>
  <c r="C171" i="14"/>
  <c r="N51" i="14" l="1"/>
  <c r="N50" i="14" s="1"/>
  <c r="O51" i="14"/>
  <c r="K51" i="14"/>
  <c r="L181" i="14"/>
  <c r="N273" i="14"/>
  <c r="C83" i="14"/>
  <c r="N272" i="14"/>
  <c r="E52" i="14"/>
  <c r="E51" i="14" s="1"/>
  <c r="E50" i="14" s="1"/>
  <c r="G51" i="14"/>
  <c r="G273" i="14" s="1"/>
  <c r="C20" i="14"/>
  <c r="C274" i="14"/>
  <c r="C253" i="14"/>
  <c r="L272" i="14"/>
  <c r="M51" i="14"/>
  <c r="M50" i="14" s="1"/>
  <c r="L52" i="14"/>
  <c r="L51" i="14" s="1"/>
  <c r="L50" i="14" s="1"/>
  <c r="O272" i="14"/>
  <c r="M273" i="14"/>
  <c r="H273" i="14"/>
  <c r="H50" i="14"/>
  <c r="C240" i="14"/>
  <c r="C76" i="14"/>
  <c r="I53" i="14"/>
  <c r="C53" i="14" s="1"/>
  <c r="C275" i="14"/>
  <c r="K272" i="14"/>
  <c r="C187" i="14"/>
  <c r="F182" i="14"/>
  <c r="O50" i="14"/>
  <c r="O273" i="14"/>
  <c r="C121" i="14"/>
  <c r="F120" i="14"/>
  <c r="C120" i="14" s="1"/>
  <c r="I181" i="14"/>
  <c r="D273" i="14"/>
  <c r="D50" i="14"/>
  <c r="F265" i="14"/>
  <c r="C266" i="14"/>
  <c r="E273" i="14"/>
  <c r="C212" i="14"/>
  <c r="F211" i="14"/>
  <c r="C211" i="14" s="1"/>
  <c r="C178" i="14"/>
  <c r="I174" i="14"/>
  <c r="I52" i="14" s="1"/>
  <c r="J50" i="14"/>
  <c r="J273" i="14"/>
  <c r="F160" i="14"/>
  <c r="C160" i="14" s="1"/>
  <c r="C161" i="14"/>
  <c r="K273" i="14" l="1"/>
  <c r="K50" i="14"/>
  <c r="I51" i="14"/>
  <c r="G50" i="14"/>
  <c r="L273" i="14"/>
  <c r="I272" i="14"/>
  <c r="F75" i="14"/>
  <c r="F272" i="14" s="1"/>
  <c r="F181" i="14"/>
  <c r="C181" i="14" s="1"/>
  <c r="C182" i="14"/>
  <c r="I273" i="14"/>
  <c r="I50" i="14"/>
  <c r="C174" i="14"/>
  <c r="C265" i="14"/>
  <c r="C272" i="14" l="1"/>
  <c r="C75" i="14"/>
  <c r="F52" i="14"/>
  <c r="F51" i="14" l="1"/>
  <c r="C52" i="14"/>
  <c r="F273" i="14" l="1"/>
  <c r="C273" i="14" s="1"/>
  <c r="C51" i="14"/>
  <c r="F50" i="14"/>
  <c r="C50" i="14" s="1"/>
  <c r="O284" i="13"/>
  <c r="L284" i="13"/>
  <c r="I284" i="13"/>
  <c r="F284" i="13"/>
  <c r="O283" i="13"/>
  <c r="L283" i="13"/>
  <c r="I283" i="13"/>
  <c r="F283" i="13"/>
  <c r="O282" i="13"/>
  <c r="L282" i="13"/>
  <c r="I282" i="13"/>
  <c r="F282" i="13"/>
  <c r="O281" i="13"/>
  <c r="L281" i="13"/>
  <c r="I281" i="13"/>
  <c r="F281" i="13"/>
  <c r="O280" i="13"/>
  <c r="L280" i="13"/>
  <c r="I280" i="13"/>
  <c r="F280" i="13"/>
  <c r="O279" i="13"/>
  <c r="L279" i="13"/>
  <c r="I279" i="13"/>
  <c r="F279" i="13"/>
  <c r="O278" i="13"/>
  <c r="L278" i="13"/>
  <c r="I278" i="13"/>
  <c r="F278" i="13"/>
  <c r="O277" i="13"/>
  <c r="L277" i="13"/>
  <c r="I277" i="13"/>
  <c r="F277" i="13"/>
  <c r="O276" i="13"/>
  <c r="N276" i="13"/>
  <c r="M276" i="13"/>
  <c r="K276" i="13"/>
  <c r="J276" i="13"/>
  <c r="H276" i="13"/>
  <c r="G276" i="13"/>
  <c r="E276" i="13"/>
  <c r="D276" i="13"/>
  <c r="O271" i="13"/>
  <c r="L271" i="13"/>
  <c r="I271" i="13"/>
  <c r="F271" i="13"/>
  <c r="O270" i="13"/>
  <c r="L270" i="13"/>
  <c r="L269" i="13" s="1"/>
  <c r="I270" i="13"/>
  <c r="F270" i="13"/>
  <c r="O269" i="13"/>
  <c r="N269" i="13"/>
  <c r="M269" i="13"/>
  <c r="K269" i="13"/>
  <c r="J269" i="13"/>
  <c r="H269" i="13"/>
  <c r="G269" i="13"/>
  <c r="E269" i="13"/>
  <c r="D269" i="13"/>
  <c r="O268" i="13"/>
  <c r="O267" i="13" s="1"/>
  <c r="O266" i="13" s="1"/>
  <c r="O265" i="13" s="1"/>
  <c r="L268" i="13"/>
  <c r="L267" i="13" s="1"/>
  <c r="I268" i="13"/>
  <c r="I267" i="13" s="1"/>
  <c r="I266" i="13" s="1"/>
  <c r="F268" i="13"/>
  <c r="N267" i="13"/>
  <c r="N266" i="13" s="1"/>
  <c r="N265" i="13" s="1"/>
  <c r="M267" i="13"/>
  <c r="M266" i="13" s="1"/>
  <c r="M265" i="13" s="1"/>
  <c r="K267" i="13"/>
  <c r="K266" i="13" s="1"/>
  <c r="K265" i="13" s="1"/>
  <c r="J267" i="13"/>
  <c r="J266" i="13" s="1"/>
  <c r="J265" i="13" s="1"/>
  <c r="H267" i="13"/>
  <c r="H266" i="13" s="1"/>
  <c r="H265" i="13" s="1"/>
  <c r="G267" i="13"/>
  <c r="G266" i="13" s="1"/>
  <c r="G265" i="13" s="1"/>
  <c r="E267" i="13"/>
  <c r="E266" i="13" s="1"/>
  <c r="E265" i="13" s="1"/>
  <c r="D267" i="13"/>
  <c r="D266" i="13" s="1"/>
  <c r="D265" i="13" s="1"/>
  <c r="O264" i="13"/>
  <c r="O263" i="13" s="1"/>
  <c r="L264" i="13"/>
  <c r="L263" i="13" s="1"/>
  <c r="I264" i="13"/>
  <c r="I263" i="13" s="1"/>
  <c r="F264" i="13"/>
  <c r="N263" i="13"/>
  <c r="M263" i="13"/>
  <c r="K263" i="13"/>
  <c r="J263" i="13"/>
  <c r="H263" i="13"/>
  <c r="G263" i="13"/>
  <c r="F263" i="13"/>
  <c r="E263" i="13"/>
  <c r="D263" i="13"/>
  <c r="O262" i="13"/>
  <c r="L262" i="13"/>
  <c r="I262" i="13"/>
  <c r="F262" i="13"/>
  <c r="O261" i="13"/>
  <c r="L261" i="13"/>
  <c r="I261" i="13"/>
  <c r="F261" i="13"/>
  <c r="O260" i="13"/>
  <c r="L260" i="13"/>
  <c r="I260" i="13"/>
  <c r="F260" i="13"/>
  <c r="O259" i="13"/>
  <c r="L259" i="13"/>
  <c r="I259" i="13"/>
  <c r="F259" i="13"/>
  <c r="O258" i="13"/>
  <c r="L258" i="13"/>
  <c r="L257" i="13" s="1"/>
  <c r="I258" i="13"/>
  <c r="F258" i="13"/>
  <c r="F257" i="13" s="1"/>
  <c r="N257" i="13"/>
  <c r="N253" i="13" s="1"/>
  <c r="M257" i="13"/>
  <c r="M253" i="13" s="1"/>
  <c r="K257" i="13"/>
  <c r="J257" i="13"/>
  <c r="J253" i="13" s="1"/>
  <c r="H257" i="13"/>
  <c r="H253" i="13" s="1"/>
  <c r="G257" i="13"/>
  <c r="G253" i="13" s="1"/>
  <c r="G252" i="13" s="1"/>
  <c r="E257" i="13"/>
  <c r="D257" i="13"/>
  <c r="D253" i="13" s="1"/>
  <c r="O256" i="13"/>
  <c r="L256" i="13"/>
  <c r="I256" i="13"/>
  <c r="F256" i="13"/>
  <c r="O255" i="13"/>
  <c r="L255" i="13"/>
  <c r="I255" i="13"/>
  <c r="F255" i="13"/>
  <c r="O254" i="13"/>
  <c r="L254" i="13"/>
  <c r="I254" i="13"/>
  <c r="F254" i="13"/>
  <c r="K253" i="13"/>
  <c r="K252" i="13" s="1"/>
  <c r="E253" i="13"/>
  <c r="E252" i="13" s="1"/>
  <c r="O251" i="13"/>
  <c r="L251" i="13"/>
  <c r="L250" i="13" s="1"/>
  <c r="I251" i="13"/>
  <c r="I250" i="13" s="1"/>
  <c r="F251" i="13"/>
  <c r="O250" i="13"/>
  <c r="N250" i="13"/>
  <c r="M250" i="13"/>
  <c r="K250" i="13"/>
  <c r="J250" i="13"/>
  <c r="H250" i="13"/>
  <c r="G250" i="13"/>
  <c r="E250" i="13"/>
  <c r="D250" i="13"/>
  <c r="O249" i="13"/>
  <c r="L249" i="13"/>
  <c r="I249" i="13"/>
  <c r="F249" i="13"/>
  <c r="O248" i="13"/>
  <c r="L248" i="13"/>
  <c r="I248" i="13"/>
  <c r="F248" i="13"/>
  <c r="O247" i="13"/>
  <c r="L247" i="13"/>
  <c r="I247" i="13"/>
  <c r="F247" i="13"/>
  <c r="O246" i="13"/>
  <c r="L246" i="13"/>
  <c r="I246" i="13"/>
  <c r="F246" i="13"/>
  <c r="N245" i="13"/>
  <c r="M245" i="13"/>
  <c r="K245" i="13"/>
  <c r="J245" i="13"/>
  <c r="H245" i="13"/>
  <c r="G245" i="13"/>
  <c r="E245" i="13"/>
  <c r="D245" i="13"/>
  <c r="O244" i="13"/>
  <c r="L244" i="13"/>
  <c r="I244" i="13"/>
  <c r="F244" i="13"/>
  <c r="O243" i="13"/>
  <c r="L243" i="13"/>
  <c r="I243" i="13"/>
  <c r="F243" i="13"/>
  <c r="O242" i="13"/>
  <c r="L242" i="13"/>
  <c r="L241" i="13" s="1"/>
  <c r="I242" i="13"/>
  <c r="F242" i="13"/>
  <c r="F241" i="13" s="1"/>
  <c r="N241" i="13"/>
  <c r="M241" i="13"/>
  <c r="M240" i="13" s="1"/>
  <c r="K241" i="13"/>
  <c r="J241" i="13"/>
  <c r="H241" i="13"/>
  <c r="H240" i="13" s="1"/>
  <c r="G241" i="13"/>
  <c r="G240" i="13" s="1"/>
  <c r="E241" i="13"/>
  <c r="D241" i="13"/>
  <c r="O239" i="13"/>
  <c r="L239" i="13"/>
  <c r="I239" i="13"/>
  <c r="F239" i="13"/>
  <c r="O238" i="13"/>
  <c r="L238" i="13"/>
  <c r="I238" i="13"/>
  <c r="F238" i="13"/>
  <c r="O237" i="13"/>
  <c r="L237" i="13"/>
  <c r="C237" i="13" s="1"/>
  <c r="I237" i="13"/>
  <c r="F237" i="13"/>
  <c r="O236" i="13"/>
  <c r="L236" i="13"/>
  <c r="C236" i="13" s="1"/>
  <c r="I236" i="13"/>
  <c r="F236" i="13"/>
  <c r="O235" i="13"/>
  <c r="L235" i="13"/>
  <c r="I235" i="13"/>
  <c r="F235" i="13"/>
  <c r="O234" i="13"/>
  <c r="L234" i="13"/>
  <c r="I234" i="13"/>
  <c r="F234" i="13"/>
  <c r="F233" i="13" s="1"/>
  <c r="N233" i="13"/>
  <c r="N232" i="13" s="1"/>
  <c r="M233" i="13"/>
  <c r="M232" i="13" s="1"/>
  <c r="K233" i="13"/>
  <c r="K232" i="13" s="1"/>
  <c r="J233" i="13"/>
  <c r="J232" i="13" s="1"/>
  <c r="H233" i="13"/>
  <c r="H232" i="13" s="1"/>
  <c r="G233" i="13"/>
  <c r="G232" i="13" s="1"/>
  <c r="E233" i="13"/>
  <c r="E232" i="13" s="1"/>
  <c r="D233" i="13"/>
  <c r="D232" i="13" s="1"/>
  <c r="O231" i="13"/>
  <c r="L231" i="13"/>
  <c r="I231" i="13"/>
  <c r="F231" i="13"/>
  <c r="O230" i="13"/>
  <c r="L230" i="13"/>
  <c r="I230" i="13"/>
  <c r="F230" i="13"/>
  <c r="O229" i="13"/>
  <c r="L229" i="13"/>
  <c r="I229" i="13"/>
  <c r="F229" i="13"/>
  <c r="O228" i="13"/>
  <c r="O227" i="13" s="1"/>
  <c r="L228" i="13"/>
  <c r="I228" i="13"/>
  <c r="F228" i="13"/>
  <c r="N227" i="13"/>
  <c r="M227" i="13"/>
  <c r="K227" i="13"/>
  <c r="J227" i="13"/>
  <c r="H227" i="13"/>
  <c r="G227" i="13"/>
  <c r="E227" i="13"/>
  <c r="D227" i="13"/>
  <c r="O226" i="13"/>
  <c r="L226" i="13"/>
  <c r="I226" i="13"/>
  <c r="F226" i="13"/>
  <c r="O225" i="13"/>
  <c r="L225" i="13"/>
  <c r="I225" i="13"/>
  <c r="F225" i="13"/>
  <c r="O224" i="13"/>
  <c r="L224" i="13"/>
  <c r="I224" i="13"/>
  <c r="F224" i="13"/>
  <c r="O223" i="13"/>
  <c r="L223" i="13"/>
  <c r="I223" i="13"/>
  <c r="F223" i="13"/>
  <c r="O222" i="13"/>
  <c r="L222" i="13"/>
  <c r="I222" i="13"/>
  <c r="F222" i="13"/>
  <c r="O221" i="13"/>
  <c r="L221" i="13"/>
  <c r="I221" i="13"/>
  <c r="F221" i="13"/>
  <c r="O220" i="13"/>
  <c r="L220" i="13"/>
  <c r="L219" i="13" s="1"/>
  <c r="I220" i="13"/>
  <c r="F220" i="13"/>
  <c r="N219" i="13"/>
  <c r="M219" i="13"/>
  <c r="K219" i="13"/>
  <c r="J219" i="13"/>
  <c r="H219" i="13"/>
  <c r="G219" i="13"/>
  <c r="E219" i="13"/>
  <c r="D219" i="13"/>
  <c r="O218" i="13"/>
  <c r="L218" i="13"/>
  <c r="I218" i="13"/>
  <c r="F218" i="13"/>
  <c r="O217" i="13"/>
  <c r="L217" i="13"/>
  <c r="L216" i="13" s="1"/>
  <c r="I217" i="13"/>
  <c r="F217" i="13"/>
  <c r="O216" i="13"/>
  <c r="N216" i="13"/>
  <c r="M216" i="13"/>
  <c r="K216" i="13"/>
  <c r="J216" i="13"/>
  <c r="H216" i="13"/>
  <c r="G216" i="13"/>
  <c r="F216" i="13"/>
  <c r="E216" i="13"/>
  <c r="D216" i="13"/>
  <c r="O215" i="13"/>
  <c r="L215" i="13"/>
  <c r="L214" i="13" s="1"/>
  <c r="I215" i="13"/>
  <c r="F215" i="13"/>
  <c r="O214" i="13"/>
  <c r="N214" i="13"/>
  <c r="M214" i="13"/>
  <c r="K214" i="13"/>
  <c r="J214" i="13"/>
  <c r="I214" i="13"/>
  <c r="H214" i="13"/>
  <c r="G214" i="13"/>
  <c r="E214" i="13"/>
  <c r="D214" i="13"/>
  <c r="O213" i="13"/>
  <c r="L213" i="13"/>
  <c r="I213" i="13"/>
  <c r="F213" i="13"/>
  <c r="O210" i="13"/>
  <c r="L210" i="13"/>
  <c r="I210" i="13"/>
  <c r="F210" i="13"/>
  <c r="O209" i="13"/>
  <c r="L209" i="13"/>
  <c r="L208" i="13" s="1"/>
  <c r="I209" i="13"/>
  <c r="I208" i="13" s="1"/>
  <c r="F209" i="13"/>
  <c r="F208" i="13" s="1"/>
  <c r="O208" i="13"/>
  <c r="N208" i="13"/>
  <c r="M208" i="13"/>
  <c r="K208" i="13"/>
  <c r="J208" i="13"/>
  <c r="H208" i="13"/>
  <c r="G208" i="13"/>
  <c r="E208" i="13"/>
  <c r="D208" i="13"/>
  <c r="O207" i="13"/>
  <c r="L207" i="13"/>
  <c r="I207" i="13"/>
  <c r="F207" i="13"/>
  <c r="O206" i="13"/>
  <c r="L206" i="13"/>
  <c r="I206" i="13"/>
  <c r="F206" i="13"/>
  <c r="O205" i="13"/>
  <c r="L205" i="13"/>
  <c r="I205" i="13"/>
  <c r="F205" i="13"/>
  <c r="O204" i="13"/>
  <c r="L204" i="13"/>
  <c r="I204" i="13"/>
  <c r="F204" i="13"/>
  <c r="O203" i="13"/>
  <c r="L203" i="13"/>
  <c r="I203" i="13"/>
  <c r="F203" i="13"/>
  <c r="O202" i="13"/>
  <c r="L202" i="13"/>
  <c r="I202" i="13"/>
  <c r="F202" i="13"/>
  <c r="O201" i="13"/>
  <c r="L201" i="13"/>
  <c r="I201" i="13"/>
  <c r="F201" i="13"/>
  <c r="O200" i="13"/>
  <c r="L200" i="13"/>
  <c r="I200" i="13"/>
  <c r="I199" i="13" s="1"/>
  <c r="F200" i="13"/>
  <c r="N199" i="13"/>
  <c r="M199" i="13"/>
  <c r="K199" i="13"/>
  <c r="J199" i="13"/>
  <c r="H199" i="13"/>
  <c r="G199" i="13"/>
  <c r="E199" i="13"/>
  <c r="D199" i="13"/>
  <c r="O198" i="13"/>
  <c r="L198" i="13"/>
  <c r="I198" i="13"/>
  <c r="F198" i="13"/>
  <c r="O197" i="13"/>
  <c r="L197" i="13"/>
  <c r="I197" i="13"/>
  <c r="F197" i="13"/>
  <c r="O196" i="13"/>
  <c r="L196" i="13"/>
  <c r="I196" i="13"/>
  <c r="F196" i="13"/>
  <c r="O195" i="13"/>
  <c r="L195" i="13"/>
  <c r="I195" i="13"/>
  <c r="F195" i="13"/>
  <c r="O194" i="13"/>
  <c r="L194" i="13"/>
  <c r="I194" i="13"/>
  <c r="F194" i="13"/>
  <c r="O193" i="13"/>
  <c r="L193" i="13"/>
  <c r="I193" i="13"/>
  <c r="F193" i="13"/>
  <c r="O192" i="13"/>
  <c r="L192" i="13"/>
  <c r="I192" i="13"/>
  <c r="F192" i="13"/>
  <c r="O191" i="13"/>
  <c r="L191" i="13"/>
  <c r="I191" i="13"/>
  <c r="F191" i="13"/>
  <c r="O190" i="13"/>
  <c r="L190" i="13"/>
  <c r="I190" i="13"/>
  <c r="F190" i="13"/>
  <c r="O189" i="13"/>
  <c r="L189" i="13"/>
  <c r="I189" i="13"/>
  <c r="F189" i="13"/>
  <c r="O188" i="13"/>
  <c r="N188" i="13"/>
  <c r="M188" i="13"/>
  <c r="M187" i="13" s="1"/>
  <c r="K188" i="13"/>
  <c r="K187" i="13" s="1"/>
  <c r="J188" i="13"/>
  <c r="H188" i="13"/>
  <c r="G188" i="13"/>
  <c r="E188" i="13"/>
  <c r="E187" i="13" s="1"/>
  <c r="D188" i="13"/>
  <c r="O186" i="13"/>
  <c r="L186" i="13"/>
  <c r="I186" i="13"/>
  <c r="F186" i="13"/>
  <c r="O185" i="13"/>
  <c r="L185" i="13"/>
  <c r="I185" i="13"/>
  <c r="F185" i="13"/>
  <c r="O184" i="13"/>
  <c r="O183" i="13" s="1"/>
  <c r="L184" i="13"/>
  <c r="L183" i="13" s="1"/>
  <c r="I184" i="13"/>
  <c r="F184" i="13"/>
  <c r="N183" i="13"/>
  <c r="M183" i="13"/>
  <c r="K183" i="13"/>
  <c r="J183" i="13"/>
  <c r="H183" i="13"/>
  <c r="G183" i="13"/>
  <c r="F183" i="13"/>
  <c r="E183" i="13"/>
  <c r="D183" i="13"/>
  <c r="O180" i="13"/>
  <c r="O179" i="13" s="1"/>
  <c r="O178" i="13" s="1"/>
  <c r="L180" i="13"/>
  <c r="L179" i="13" s="1"/>
  <c r="L178" i="13" s="1"/>
  <c r="I180" i="13"/>
  <c r="I179" i="13" s="1"/>
  <c r="I178" i="13" s="1"/>
  <c r="F180" i="13"/>
  <c r="N179" i="13"/>
  <c r="M179" i="13"/>
  <c r="K179" i="13"/>
  <c r="K178" i="13" s="1"/>
  <c r="J179" i="13"/>
  <c r="H179" i="13"/>
  <c r="H178" i="13" s="1"/>
  <c r="H174" i="13" s="1"/>
  <c r="G179" i="13"/>
  <c r="G178" i="13" s="1"/>
  <c r="E179" i="13"/>
  <c r="E178" i="13" s="1"/>
  <c r="D179" i="13"/>
  <c r="D178" i="13" s="1"/>
  <c r="N178" i="13"/>
  <c r="M178" i="13"/>
  <c r="J178" i="13"/>
  <c r="O177" i="13"/>
  <c r="L177" i="13"/>
  <c r="I177" i="13"/>
  <c r="F177" i="13"/>
  <c r="O176" i="13"/>
  <c r="L176" i="13"/>
  <c r="L175" i="13" s="1"/>
  <c r="I176" i="13"/>
  <c r="I175" i="13" s="1"/>
  <c r="F176" i="13"/>
  <c r="N175" i="13"/>
  <c r="M175" i="13"/>
  <c r="K175" i="13"/>
  <c r="J175" i="13"/>
  <c r="H175" i="13"/>
  <c r="G175" i="13"/>
  <c r="E175" i="13"/>
  <c r="D175" i="13"/>
  <c r="O173" i="13"/>
  <c r="L173" i="13"/>
  <c r="I173" i="13"/>
  <c r="F173" i="13"/>
  <c r="O172" i="13"/>
  <c r="L172" i="13"/>
  <c r="I172" i="13"/>
  <c r="I171" i="13" s="1"/>
  <c r="F172" i="13"/>
  <c r="F171" i="13" s="1"/>
  <c r="N171" i="13"/>
  <c r="M171" i="13"/>
  <c r="K171" i="13"/>
  <c r="J171" i="13"/>
  <c r="H171" i="13"/>
  <c r="G171" i="13"/>
  <c r="E171" i="13"/>
  <c r="D171" i="13"/>
  <c r="O170" i="13"/>
  <c r="L170" i="13"/>
  <c r="I170" i="13"/>
  <c r="F170" i="13"/>
  <c r="O169" i="13"/>
  <c r="L169" i="13"/>
  <c r="I169" i="13"/>
  <c r="F169" i="13"/>
  <c r="O168" i="13"/>
  <c r="L168" i="13"/>
  <c r="I168" i="13"/>
  <c r="F168" i="13"/>
  <c r="O167" i="13"/>
  <c r="L167" i="13"/>
  <c r="L166" i="13" s="1"/>
  <c r="I167" i="13"/>
  <c r="F167" i="13"/>
  <c r="N166" i="13"/>
  <c r="M166" i="13"/>
  <c r="K166" i="13"/>
  <c r="J166" i="13"/>
  <c r="H166" i="13"/>
  <c r="G166" i="13"/>
  <c r="E166" i="13"/>
  <c r="D166" i="13"/>
  <c r="O165" i="13"/>
  <c r="L165" i="13"/>
  <c r="I165" i="13"/>
  <c r="F165" i="13"/>
  <c r="O164" i="13"/>
  <c r="L164" i="13"/>
  <c r="I164" i="13"/>
  <c r="F164" i="13"/>
  <c r="O163" i="13"/>
  <c r="O162" i="13" s="1"/>
  <c r="L163" i="13"/>
  <c r="L162" i="13" s="1"/>
  <c r="L161" i="13" s="1"/>
  <c r="I163" i="13"/>
  <c r="I162" i="13" s="1"/>
  <c r="F163" i="13"/>
  <c r="N162" i="13"/>
  <c r="N161" i="13" s="1"/>
  <c r="M162" i="13"/>
  <c r="K162" i="13"/>
  <c r="J162" i="13"/>
  <c r="J161" i="13" s="1"/>
  <c r="H162" i="13"/>
  <c r="H161" i="13" s="1"/>
  <c r="H160" i="13" s="1"/>
  <c r="G162" i="13"/>
  <c r="E162" i="13"/>
  <c r="D162" i="13"/>
  <c r="D161" i="13" s="1"/>
  <c r="D160" i="13" s="1"/>
  <c r="O159" i="13"/>
  <c r="L159" i="13"/>
  <c r="I159" i="13"/>
  <c r="F159" i="13"/>
  <c r="O158" i="13"/>
  <c r="L158" i="13"/>
  <c r="I158" i="13"/>
  <c r="F158" i="13"/>
  <c r="O157" i="13"/>
  <c r="L157" i="13"/>
  <c r="I157" i="13"/>
  <c r="F157" i="13"/>
  <c r="O156" i="13"/>
  <c r="L156" i="13"/>
  <c r="I156" i="13"/>
  <c r="F156" i="13"/>
  <c r="O155" i="13"/>
  <c r="L155" i="13"/>
  <c r="I155" i="13"/>
  <c r="F155" i="13"/>
  <c r="O154" i="13"/>
  <c r="L154" i="13"/>
  <c r="L153" i="13" s="1"/>
  <c r="L152" i="13" s="1"/>
  <c r="I154" i="13"/>
  <c r="F154" i="13"/>
  <c r="F153" i="13" s="1"/>
  <c r="N153" i="13"/>
  <c r="N152" i="13" s="1"/>
  <c r="M153" i="13"/>
  <c r="M152" i="13" s="1"/>
  <c r="K153" i="13"/>
  <c r="K152" i="13" s="1"/>
  <c r="J153" i="13"/>
  <c r="J152" i="13" s="1"/>
  <c r="H153" i="13"/>
  <c r="H152" i="13" s="1"/>
  <c r="G153" i="13"/>
  <c r="G152" i="13" s="1"/>
  <c r="E153" i="13"/>
  <c r="E152" i="13" s="1"/>
  <c r="D153" i="13"/>
  <c r="D152" i="13" s="1"/>
  <c r="O151" i="13"/>
  <c r="L151" i="13"/>
  <c r="I151" i="13"/>
  <c r="F151" i="13"/>
  <c r="O150" i="13"/>
  <c r="L150" i="13"/>
  <c r="I150" i="13"/>
  <c r="E150" i="13"/>
  <c r="F150" i="13" s="1"/>
  <c r="O149" i="13"/>
  <c r="L149" i="13"/>
  <c r="I149" i="13"/>
  <c r="F149" i="13"/>
  <c r="O148" i="13"/>
  <c r="O147" i="13" s="1"/>
  <c r="L148" i="13"/>
  <c r="L147" i="13" s="1"/>
  <c r="I148" i="13"/>
  <c r="I147" i="13" s="1"/>
  <c r="F148" i="13"/>
  <c r="F147" i="13" s="1"/>
  <c r="N147" i="13"/>
  <c r="M147" i="13"/>
  <c r="K147" i="13"/>
  <c r="J147" i="13"/>
  <c r="H147" i="13"/>
  <c r="G147" i="13"/>
  <c r="E147" i="13"/>
  <c r="D147" i="13"/>
  <c r="O146" i="13"/>
  <c r="L146" i="13"/>
  <c r="I146" i="13"/>
  <c r="F146" i="13"/>
  <c r="O145" i="13"/>
  <c r="L145" i="13"/>
  <c r="I145" i="13"/>
  <c r="F145" i="13"/>
  <c r="O144" i="13"/>
  <c r="L144" i="13"/>
  <c r="I144" i="13"/>
  <c r="F144" i="13"/>
  <c r="O143" i="13"/>
  <c r="L143" i="13"/>
  <c r="I143" i="13"/>
  <c r="F143" i="13"/>
  <c r="O142" i="13"/>
  <c r="L142" i="13"/>
  <c r="I142" i="13"/>
  <c r="F142" i="13"/>
  <c r="O141" i="13"/>
  <c r="L141" i="13"/>
  <c r="I141" i="13"/>
  <c r="F141" i="13"/>
  <c r="O140" i="13"/>
  <c r="L140" i="13"/>
  <c r="I140" i="13"/>
  <c r="F140" i="13"/>
  <c r="O139" i="13"/>
  <c r="O138" i="13" s="1"/>
  <c r="L139" i="13"/>
  <c r="I139" i="13"/>
  <c r="F139" i="13"/>
  <c r="N138" i="13"/>
  <c r="M138" i="13"/>
  <c r="K138" i="13"/>
  <c r="J138" i="13"/>
  <c r="H138" i="13"/>
  <c r="G138" i="13"/>
  <c r="E138" i="13"/>
  <c r="D138" i="13"/>
  <c r="O137" i="13"/>
  <c r="L137" i="13"/>
  <c r="I137" i="13"/>
  <c r="F137" i="13"/>
  <c r="O136" i="13"/>
  <c r="L136" i="13"/>
  <c r="I136" i="13"/>
  <c r="F136" i="13"/>
  <c r="O135" i="13"/>
  <c r="O134" i="13" s="1"/>
  <c r="L135" i="13"/>
  <c r="I135" i="13"/>
  <c r="F135" i="13"/>
  <c r="N134" i="13"/>
  <c r="M134" i="13"/>
  <c r="L134" i="13"/>
  <c r="K134" i="13"/>
  <c r="J134" i="13"/>
  <c r="H134" i="13"/>
  <c r="G134" i="13"/>
  <c r="E134" i="13"/>
  <c r="D134" i="13"/>
  <c r="O133" i="13"/>
  <c r="L133" i="13"/>
  <c r="I133" i="13"/>
  <c r="F133" i="13"/>
  <c r="O132" i="13"/>
  <c r="L132" i="13"/>
  <c r="L131" i="13" s="1"/>
  <c r="I132" i="13"/>
  <c r="I131" i="13" s="1"/>
  <c r="F132" i="13"/>
  <c r="O131" i="13"/>
  <c r="N131" i="13"/>
  <c r="M131" i="13"/>
  <c r="K131" i="13"/>
  <c r="J131" i="13"/>
  <c r="H131" i="13"/>
  <c r="G131" i="13"/>
  <c r="F131" i="13"/>
  <c r="E131" i="13"/>
  <c r="D131" i="13"/>
  <c r="O130" i="13"/>
  <c r="L130" i="13"/>
  <c r="I130" i="13"/>
  <c r="F130" i="13"/>
  <c r="O129" i="13"/>
  <c r="L129" i="13"/>
  <c r="I129" i="13"/>
  <c r="F129" i="13"/>
  <c r="O128" i="13"/>
  <c r="L128" i="13"/>
  <c r="I128" i="13"/>
  <c r="F128" i="13"/>
  <c r="O127" i="13"/>
  <c r="O126" i="13" s="1"/>
  <c r="L127" i="13"/>
  <c r="I127" i="13"/>
  <c r="F127" i="13"/>
  <c r="N126" i="13"/>
  <c r="M126" i="13"/>
  <c r="K126" i="13"/>
  <c r="J126" i="13"/>
  <c r="H126" i="13"/>
  <c r="G126" i="13"/>
  <c r="E126" i="13"/>
  <c r="D126" i="13"/>
  <c r="O125" i="13"/>
  <c r="L125" i="13"/>
  <c r="I125" i="13"/>
  <c r="F125" i="13"/>
  <c r="O124" i="13"/>
  <c r="L124" i="13"/>
  <c r="I124" i="13"/>
  <c r="F124" i="13"/>
  <c r="O123" i="13"/>
  <c r="L123" i="13"/>
  <c r="I123" i="13"/>
  <c r="E123" i="13"/>
  <c r="O122" i="13"/>
  <c r="L122" i="13"/>
  <c r="I122" i="13"/>
  <c r="I121" i="13" s="1"/>
  <c r="F122" i="13"/>
  <c r="N121" i="13"/>
  <c r="M121" i="13"/>
  <c r="M120" i="13" s="1"/>
  <c r="K121" i="13"/>
  <c r="J121" i="13"/>
  <c r="H121" i="13"/>
  <c r="G121" i="13"/>
  <c r="D121" i="13"/>
  <c r="O119" i="13"/>
  <c r="L119" i="13"/>
  <c r="I119" i="13"/>
  <c r="F119" i="13"/>
  <c r="O118" i="13"/>
  <c r="L118" i="13"/>
  <c r="I118" i="13"/>
  <c r="F118" i="13"/>
  <c r="O117" i="13"/>
  <c r="L117" i="13"/>
  <c r="I117" i="13"/>
  <c r="F117" i="13"/>
  <c r="O116" i="13"/>
  <c r="L116" i="13"/>
  <c r="I116" i="13"/>
  <c r="F116" i="13"/>
  <c r="O115" i="13"/>
  <c r="O114" i="13" s="1"/>
  <c r="L115" i="13"/>
  <c r="I115" i="13"/>
  <c r="I114" i="13" s="1"/>
  <c r="F115" i="13"/>
  <c r="N114" i="13"/>
  <c r="M114" i="13"/>
  <c r="K114" i="13"/>
  <c r="J114" i="13"/>
  <c r="H114" i="13"/>
  <c r="G114" i="13"/>
  <c r="E114" i="13"/>
  <c r="D114" i="13"/>
  <c r="O113" i="13"/>
  <c r="L113" i="13"/>
  <c r="I113" i="13"/>
  <c r="F113" i="13"/>
  <c r="O112" i="13"/>
  <c r="L112" i="13"/>
  <c r="I112" i="13"/>
  <c r="F112" i="13"/>
  <c r="O111" i="13"/>
  <c r="L111" i="13"/>
  <c r="I111" i="13"/>
  <c r="F111" i="13"/>
  <c r="O110" i="13"/>
  <c r="L110" i="13"/>
  <c r="I110" i="13"/>
  <c r="F110" i="13"/>
  <c r="O109" i="13"/>
  <c r="L109" i="13"/>
  <c r="I109" i="13"/>
  <c r="F109" i="13"/>
  <c r="N108" i="13"/>
  <c r="M108" i="13"/>
  <c r="K108" i="13"/>
  <c r="J108" i="13"/>
  <c r="H108" i="13"/>
  <c r="G108" i="13"/>
  <c r="E108" i="13"/>
  <c r="D108" i="13"/>
  <c r="O107" i="13"/>
  <c r="L107" i="13"/>
  <c r="I107" i="13"/>
  <c r="F107" i="13"/>
  <c r="O106" i="13"/>
  <c r="L106" i="13"/>
  <c r="I106" i="13"/>
  <c r="F106" i="13"/>
  <c r="O105" i="13"/>
  <c r="L105" i="13"/>
  <c r="I105" i="13"/>
  <c r="F105" i="13"/>
  <c r="O104" i="13"/>
  <c r="L104" i="13"/>
  <c r="I104" i="13"/>
  <c r="F104" i="13"/>
  <c r="O103" i="13"/>
  <c r="L103" i="13"/>
  <c r="I103" i="13"/>
  <c r="F103" i="13"/>
  <c r="O102" i="13"/>
  <c r="L102" i="13"/>
  <c r="I102" i="13"/>
  <c r="F102" i="13"/>
  <c r="O101" i="13"/>
  <c r="L101" i="13"/>
  <c r="I101" i="13"/>
  <c r="F101" i="13"/>
  <c r="O100" i="13"/>
  <c r="L100" i="13"/>
  <c r="I100" i="13"/>
  <c r="F100" i="13"/>
  <c r="N99" i="13"/>
  <c r="M99" i="13"/>
  <c r="K99" i="13"/>
  <c r="J99" i="13"/>
  <c r="H99" i="13"/>
  <c r="G99" i="13"/>
  <c r="E99" i="13"/>
  <c r="D99" i="13"/>
  <c r="O98" i="13"/>
  <c r="L98" i="13"/>
  <c r="I98" i="13"/>
  <c r="E98" i="13"/>
  <c r="E91" i="13" s="1"/>
  <c r="O97" i="13"/>
  <c r="L97" i="13"/>
  <c r="I97" i="13"/>
  <c r="F97" i="13"/>
  <c r="O96" i="13"/>
  <c r="L96" i="13"/>
  <c r="I96" i="13"/>
  <c r="F96" i="13"/>
  <c r="O95" i="13"/>
  <c r="L95" i="13"/>
  <c r="I95" i="13"/>
  <c r="F95" i="13"/>
  <c r="O94" i="13"/>
  <c r="L94" i="13"/>
  <c r="I94" i="13"/>
  <c r="F94" i="13"/>
  <c r="O93" i="13"/>
  <c r="L93" i="13"/>
  <c r="I93" i="13"/>
  <c r="F93" i="13"/>
  <c r="O92" i="13"/>
  <c r="L92" i="13"/>
  <c r="I92" i="13"/>
  <c r="F92" i="13"/>
  <c r="N91" i="13"/>
  <c r="M91" i="13"/>
  <c r="K91" i="13"/>
  <c r="J91" i="13"/>
  <c r="H91" i="13"/>
  <c r="G91" i="13"/>
  <c r="D91" i="13"/>
  <c r="O90" i="13"/>
  <c r="L90" i="13"/>
  <c r="I90" i="13"/>
  <c r="F90" i="13"/>
  <c r="O89" i="13"/>
  <c r="L89" i="13"/>
  <c r="I89" i="13"/>
  <c r="F89" i="13"/>
  <c r="O88" i="13"/>
  <c r="L88" i="13"/>
  <c r="I88" i="13"/>
  <c r="F88" i="13"/>
  <c r="O87" i="13"/>
  <c r="L87" i="13"/>
  <c r="I87" i="13"/>
  <c r="F87" i="13"/>
  <c r="O86" i="13"/>
  <c r="L86" i="13"/>
  <c r="I86" i="13"/>
  <c r="F86" i="13"/>
  <c r="N85" i="13"/>
  <c r="M85" i="13"/>
  <c r="K85" i="13"/>
  <c r="J85" i="13"/>
  <c r="J83" i="13" s="1"/>
  <c r="H85" i="13"/>
  <c r="G85" i="13"/>
  <c r="G83" i="13" s="1"/>
  <c r="E85" i="13"/>
  <c r="D85" i="13"/>
  <c r="O84" i="13"/>
  <c r="L84" i="13"/>
  <c r="I84" i="13"/>
  <c r="F84" i="13"/>
  <c r="O82" i="13"/>
  <c r="L82" i="13"/>
  <c r="I82" i="13"/>
  <c r="F82" i="13"/>
  <c r="O81" i="13"/>
  <c r="O80" i="13" s="1"/>
  <c r="L81" i="13"/>
  <c r="L80" i="13" s="1"/>
  <c r="I81" i="13"/>
  <c r="F81" i="13"/>
  <c r="N80" i="13"/>
  <c r="M80" i="13"/>
  <c r="K80" i="13"/>
  <c r="J80" i="13"/>
  <c r="I80" i="13"/>
  <c r="H80" i="13"/>
  <c r="G80" i="13"/>
  <c r="F80" i="13"/>
  <c r="E80" i="13"/>
  <c r="D80" i="13"/>
  <c r="O79" i="13"/>
  <c r="L79" i="13"/>
  <c r="I79" i="13"/>
  <c r="F79" i="13"/>
  <c r="O78" i="13"/>
  <c r="L78" i="13"/>
  <c r="I78" i="13"/>
  <c r="I77" i="13" s="1"/>
  <c r="I76" i="13" s="1"/>
  <c r="F78" i="13"/>
  <c r="O77" i="13"/>
  <c r="N77" i="13"/>
  <c r="M77" i="13"/>
  <c r="M76" i="13" s="1"/>
  <c r="K77" i="13"/>
  <c r="K76" i="13" s="1"/>
  <c r="J77" i="13"/>
  <c r="H77" i="13"/>
  <c r="G77" i="13"/>
  <c r="G76" i="13" s="1"/>
  <c r="E77" i="13"/>
  <c r="D77" i="13"/>
  <c r="J76" i="13"/>
  <c r="O74" i="13"/>
  <c r="L74" i="13"/>
  <c r="I74" i="13"/>
  <c r="F74" i="13"/>
  <c r="O73" i="13"/>
  <c r="L73" i="13"/>
  <c r="I73" i="13"/>
  <c r="F73" i="13"/>
  <c r="O72" i="13"/>
  <c r="L72" i="13"/>
  <c r="I72" i="13"/>
  <c r="F72" i="13"/>
  <c r="O71" i="13"/>
  <c r="L71" i="13"/>
  <c r="I71" i="13"/>
  <c r="F71" i="13"/>
  <c r="O70" i="13"/>
  <c r="L70" i="13"/>
  <c r="L69" i="13" s="1"/>
  <c r="I70" i="13"/>
  <c r="F70" i="13"/>
  <c r="N69" i="13"/>
  <c r="N67" i="13" s="1"/>
  <c r="M69" i="13"/>
  <c r="M67" i="13" s="1"/>
  <c r="K69" i="13"/>
  <c r="K67" i="13" s="1"/>
  <c r="J69" i="13"/>
  <c r="J67" i="13" s="1"/>
  <c r="H69" i="13"/>
  <c r="H67" i="13" s="1"/>
  <c r="G69" i="13"/>
  <c r="G67" i="13" s="1"/>
  <c r="E69" i="13"/>
  <c r="E67" i="13" s="1"/>
  <c r="D69" i="13"/>
  <c r="D67" i="13" s="1"/>
  <c r="O68" i="13"/>
  <c r="L68" i="13"/>
  <c r="L67" i="13" s="1"/>
  <c r="I68" i="13"/>
  <c r="F68" i="13"/>
  <c r="O66" i="13"/>
  <c r="L66" i="13"/>
  <c r="I66" i="13"/>
  <c r="F66" i="13"/>
  <c r="O65" i="13"/>
  <c r="L65" i="13"/>
  <c r="I65" i="13"/>
  <c r="F65" i="13"/>
  <c r="O64" i="13"/>
  <c r="L64" i="13"/>
  <c r="I64" i="13"/>
  <c r="F64" i="13"/>
  <c r="O63" i="13"/>
  <c r="L63" i="13"/>
  <c r="I63" i="13"/>
  <c r="F63" i="13"/>
  <c r="O62" i="13"/>
  <c r="L62" i="13"/>
  <c r="I62" i="13"/>
  <c r="F62" i="13"/>
  <c r="O61" i="13"/>
  <c r="L61" i="13"/>
  <c r="I61" i="13"/>
  <c r="F61" i="13"/>
  <c r="O60" i="13"/>
  <c r="L60" i="13"/>
  <c r="I60" i="13"/>
  <c r="F60" i="13"/>
  <c r="O59" i="13"/>
  <c r="L59" i="13"/>
  <c r="I59" i="13"/>
  <c r="I58" i="13" s="1"/>
  <c r="F59" i="13"/>
  <c r="N58" i="13"/>
  <c r="M58" i="13"/>
  <c r="K58" i="13"/>
  <c r="J58" i="13"/>
  <c r="H58" i="13"/>
  <c r="G58" i="13"/>
  <c r="E58" i="13"/>
  <c r="D58" i="13"/>
  <c r="O57" i="13"/>
  <c r="L57" i="13"/>
  <c r="I57" i="13"/>
  <c r="F57" i="13"/>
  <c r="O56" i="13"/>
  <c r="L56" i="13"/>
  <c r="L55" i="13" s="1"/>
  <c r="I56" i="13"/>
  <c r="F56" i="13"/>
  <c r="F55" i="13" s="1"/>
  <c r="O55" i="13"/>
  <c r="N55" i="13"/>
  <c r="M55" i="13"/>
  <c r="M54" i="13" s="1"/>
  <c r="M53" i="13" s="1"/>
  <c r="K55" i="13"/>
  <c r="J55" i="13"/>
  <c r="H55" i="13"/>
  <c r="G55" i="13"/>
  <c r="G54" i="13" s="1"/>
  <c r="E55" i="13"/>
  <c r="D55" i="13"/>
  <c r="N54" i="13"/>
  <c r="O47" i="13"/>
  <c r="C47" i="13" s="1"/>
  <c r="O46" i="13"/>
  <c r="N45" i="13"/>
  <c r="M45" i="13"/>
  <c r="L44" i="13"/>
  <c r="L43" i="13" s="1"/>
  <c r="I44" i="13"/>
  <c r="I43" i="13" s="1"/>
  <c r="F44" i="13"/>
  <c r="K43" i="13"/>
  <c r="J43" i="13"/>
  <c r="H43" i="13"/>
  <c r="G43" i="13"/>
  <c r="F43" i="13"/>
  <c r="E43" i="13"/>
  <c r="D43" i="13"/>
  <c r="F42" i="13"/>
  <c r="E41" i="13"/>
  <c r="D41" i="13"/>
  <c r="L40" i="13"/>
  <c r="C40" i="13" s="1"/>
  <c r="L39" i="13"/>
  <c r="C39" i="13" s="1"/>
  <c r="L38" i="13"/>
  <c r="C38" i="13" s="1"/>
  <c r="L37" i="13"/>
  <c r="K36" i="13"/>
  <c r="J36" i="13"/>
  <c r="L35" i="13"/>
  <c r="C35" i="13" s="1"/>
  <c r="L34" i="13"/>
  <c r="K33" i="13"/>
  <c r="J33" i="13"/>
  <c r="L32" i="13"/>
  <c r="C32" i="13" s="1"/>
  <c r="K31" i="13"/>
  <c r="J31" i="13"/>
  <c r="L30" i="13"/>
  <c r="C30" i="13" s="1"/>
  <c r="L29" i="13"/>
  <c r="C29" i="13" s="1"/>
  <c r="L28" i="13"/>
  <c r="K27" i="13"/>
  <c r="J27" i="13"/>
  <c r="J26" i="13" s="1"/>
  <c r="F25" i="13"/>
  <c r="C25" i="13" s="1"/>
  <c r="I24" i="13"/>
  <c r="E24" i="13"/>
  <c r="F24" i="13" s="1"/>
  <c r="O23" i="13"/>
  <c r="L23" i="13"/>
  <c r="I23" i="13"/>
  <c r="F23" i="13"/>
  <c r="O22" i="13"/>
  <c r="L22" i="13"/>
  <c r="I22" i="13"/>
  <c r="I21" i="13" s="1"/>
  <c r="F22" i="13"/>
  <c r="N21" i="13"/>
  <c r="N275" i="13" s="1"/>
  <c r="N274" i="13" s="1"/>
  <c r="M21" i="13"/>
  <c r="K21" i="13"/>
  <c r="J21" i="13"/>
  <c r="H21" i="13"/>
  <c r="H275" i="13" s="1"/>
  <c r="H274" i="13" s="1"/>
  <c r="G21" i="13"/>
  <c r="E21" i="13"/>
  <c r="D21" i="13"/>
  <c r="D275" i="13" s="1"/>
  <c r="D274" i="13" s="1"/>
  <c r="H20" i="13"/>
  <c r="M212" i="13" l="1"/>
  <c r="N212" i="13"/>
  <c r="O199" i="13"/>
  <c r="L171" i="13"/>
  <c r="L160" i="13" s="1"/>
  <c r="E182" i="13"/>
  <c r="N53" i="13"/>
  <c r="C89" i="13"/>
  <c r="C180" i="13"/>
  <c r="M252" i="13"/>
  <c r="C24" i="13"/>
  <c r="H187" i="13"/>
  <c r="N187" i="13"/>
  <c r="N182" i="13" s="1"/>
  <c r="J54" i="13"/>
  <c r="J53" i="13" s="1"/>
  <c r="N76" i="13"/>
  <c r="C170" i="13"/>
  <c r="G212" i="13"/>
  <c r="G211" i="13" s="1"/>
  <c r="K212" i="13"/>
  <c r="C71" i="13"/>
  <c r="C112" i="13"/>
  <c r="C139" i="13"/>
  <c r="J212" i="13"/>
  <c r="C244" i="13"/>
  <c r="C248" i="13"/>
  <c r="G174" i="13"/>
  <c r="C59" i="13"/>
  <c r="C284" i="13"/>
  <c r="C73" i="13"/>
  <c r="N83" i="13"/>
  <c r="C136" i="13"/>
  <c r="C204" i="13"/>
  <c r="K240" i="13"/>
  <c r="C256" i="13"/>
  <c r="N252" i="13"/>
  <c r="C280" i="13"/>
  <c r="G275" i="13"/>
  <c r="G274" i="13" s="1"/>
  <c r="K275" i="13"/>
  <c r="K274" i="13" s="1"/>
  <c r="K26" i="13"/>
  <c r="O76" i="13"/>
  <c r="C81" i="13"/>
  <c r="C86" i="13"/>
  <c r="O85" i="13"/>
  <c r="C97" i="13"/>
  <c r="C100" i="13"/>
  <c r="C104" i="13"/>
  <c r="O108" i="13"/>
  <c r="C127" i="13"/>
  <c r="C129" i="13"/>
  <c r="C130" i="13"/>
  <c r="C143" i="13"/>
  <c r="C158" i="13"/>
  <c r="O166" i="13"/>
  <c r="E174" i="13"/>
  <c r="K174" i="13"/>
  <c r="D174" i="13"/>
  <c r="C192" i="13"/>
  <c r="C196" i="13"/>
  <c r="C197" i="13"/>
  <c r="D187" i="13"/>
  <c r="D182" i="13" s="1"/>
  <c r="J187" i="13"/>
  <c r="J182" i="13" s="1"/>
  <c r="C200" i="13"/>
  <c r="E212" i="13"/>
  <c r="C224" i="13"/>
  <c r="C260" i="13"/>
  <c r="C264" i="13"/>
  <c r="M83" i="13"/>
  <c r="C23" i="13"/>
  <c r="C63" i="13"/>
  <c r="C135" i="13"/>
  <c r="J160" i="13"/>
  <c r="M182" i="13"/>
  <c r="C228" i="13"/>
  <c r="E240" i="13"/>
  <c r="E211" i="13" s="1"/>
  <c r="E181" i="13" s="1"/>
  <c r="L31" i="13"/>
  <c r="C31" i="13" s="1"/>
  <c r="L58" i="13"/>
  <c r="L54" i="13" s="1"/>
  <c r="L53" i="13" s="1"/>
  <c r="C80" i="13"/>
  <c r="K83" i="13"/>
  <c r="C93" i="13"/>
  <c r="I108" i="13"/>
  <c r="C116" i="13"/>
  <c r="K120" i="13"/>
  <c r="C154" i="13"/>
  <c r="C159" i="13"/>
  <c r="G161" i="13"/>
  <c r="G160" i="13" s="1"/>
  <c r="M161" i="13"/>
  <c r="M160" i="13" s="1"/>
  <c r="M272" i="13" s="1"/>
  <c r="E161" i="13"/>
  <c r="E160" i="13" s="1"/>
  <c r="I166" i="13"/>
  <c r="I161" i="13" s="1"/>
  <c r="I160" i="13" s="1"/>
  <c r="M174" i="13"/>
  <c r="C184" i="13"/>
  <c r="G187" i="13"/>
  <c r="C220" i="13"/>
  <c r="D240" i="13"/>
  <c r="J252" i="13"/>
  <c r="C268" i="13"/>
  <c r="E83" i="13"/>
  <c r="H83" i="13"/>
  <c r="L99" i="13"/>
  <c r="J275" i="13"/>
  <c r="J274" i="13" s="1"/>
  <c r="O21" i="13"/>
  <c r="C43" i="13"/>
  <c r="C60" i="13"/>
  <c r="C78" i="13"/>
  <c r="C82" i="13"/>
  <c r="I85" i="13"/>
  <c r="C90" i="13"/>
  <c r="I91" i="13"/>
  <c r="O91" i="13"/>
  <c r="L91" i="13"/>
  <c r="F98" i="13"/>
  <c r="C98" i="13" s="1"/>
  <c r="D83" i="13"/>
  <c r="L114" i="13"/>
  <c r="L121" i="13"/>
  <c r="I126" i="13"/>
  <c r="I134" i="13"/>
  <c r="C142" i="13"/>
  <c r="C151" i="13"/>
  <c r="O171" i="13"/>
  <c r="C171" i="13" s="1"/>
  <c r="L174" i="13"/>
  <c r="C185" i="13"/>
  <c r="C202" i="13"/>
  <c r="C213" i="13"/>
  <c r="M211" i="13"/>
  <c r="H212" i="13"/>
  <c r="H211" i="13" s="1"/>
  <c r="C225" i="13"/>
  <c r="C235" i="13"/>
  <c r="O233" i="13"/>
  <c r="O232" i="13" s="1"/>
  <c r="F253" i="13"/>
  <c r="F252" i="13" s="1"/>
  <c r="L253" i="13"/>
  <c r="M75" i="13"/>
  <c r="H182" i="13"/>
  <c r="H54" i="13"/>
  <c r="H53" i="13" s="1"/>
  <c r="C61" i="13"/>
  <c r="C64" i="13"/>
  <c r="C66" i="13"/>
  <c r="O69" i="13"/>
  <c r="O67" i="13" s="1"/>
  <c r="E76" i="13"/>
  <c r="C102" i="13"/>
  <c r="C103" i="13"/>
  <c r="N120" i="13"/>
  <c r="O121" i="13"/>
  <c r="O120" i="13" s="1"/>
  <c r="L126" i="13"/>
  <c r="C140" i="13"/>
  <c r="C145" i="13"/>
  <c r="C146" i="13"/>
  <c r="C156" i="13"/>
  <c r="C157" i="13"/>
  <c r="C173" i="13"/>
  <c r="O175" i="13"/>
  <c r="O174" i="13" s="1"/>
  <c r="F179" i="13"/>
  <c r="F178" i="13" s="1"/>
  <c r="C178" i="13" s="1"/>
  <c r="K182" i="13"/>
  <c r="C207" i="13"/>
  <c r="C218" i="13"/>
  <c r="C221" i="13"/>
  <c r="C226" i="13"/>
  <c r="C239" i="13"/>
  <c r="C243" i="13"/>
  <c r="O241" i="13"/>
  <c r="L245" i="13"/>
  <c r="L240" i="13" s="1"/>
  <c r="C259" i="13"/>
  <c r="O257" i="13"/>
  <c r="O253" i="13" s="1"/>
  <c r="O252" i="13" s="1"/>
  <c r="F267" i="13"/>
  <c r="F266" i="13" s="1"/>
  <c r="F265" i="13" s="1"/>
  <c r="C271" i="13"/>
  <c r="C281" i="13"/>
  <c r="D20" i="13"/>
  <c r="N20" i="13"/>
  <c r="L21" i="13"/>
  <c r="L275" i="13" s="1"/>
  <c r="C44" i="13"/>
  <c r="E54" i="13"/>
  <c r="E53" i="13" s="1"/>
  <c r="K54" i="13"/>
  <c r="D54" i="13"/>
  <c r="D53" i="13" s="1"/>
  <c r="C65" i="13"/>
  <c r="C72" i="13"/>
  <c r="C74" i="13"/>
  <c r="D76" i="13"/>
  <c r="H76" i="13"/>
  <c r="C95" i="13"/>
  <c r="C96" i="13"/>
  <c r="C105" i="13"/>
  <c r="C107" i="13"/>
  <c r="C118" i="13"/>
  <c r="C119" i="13"/>
  <c r="J120" i="13"/>
  <c r="J75" i="13" s="1"/>
  <c r="J52" i="13" s="1"/>
  <c r="C122" i="13"/>
  <c r="C125" i="13"/>
  <c r="D120" i="13"/>
  <c r="G120" i="13"/>
  <c r="G75" i="13" s="1"/>
  <c r="L138" i="13"/>
  <c r="C147" i="13"/>
  <c r="K161" i="13"/>
  <c r="K160" i="13" s="1"/>
  <c r="J174" i="13"/>
  <c r="C176" i="13"/>
  <c r="C177" i="13"/>
  <c r="G182" i="13"/>
  <c r="C195" i="13"/>
  <c r="C208" i="13"/>
  <c r="K211" i="13"/>
  <c r="I216" i="13"/>
  <c r="C216" i="13" s="1"/>
  <c r="L233" i="13"/>
  <c r="L232" i="13" s="1"/>
  <c r="C238" i="13"/>
  <c r="C255" i="13"/>
  <c r="I257" i="13"/>
  <c r="I253" i="13" s="1"/>
  <c r="I252" i="13" s="1"/>
  <c r="C261" i="13"/>
  <c r="D252" i="13"/>
  <c r="H252" i="13"/>
  <c r="C263" i="13"/>
  <c r="J20" i="13"/>
  <c r="C42" i="13"/>
  <c r="F41" i="13"/>
  <c r="C41" i="13" s="1"/>
  <c r="K53" i="13"/>
  <c r="C79" i="13"/>
  <c r="F77" i="13"/>
  <c r="M275" i="13"/>
  <c r="M274" i="13" s="1"/>
  <c r="M20" i="13"/>
  <c r="I20" i="13"/>
  <c r="C28" i="13"/>
  <c r="L27" i="13"/>
  <c r="G53" i="13"/>
  <c r="C57" i="13"/>
  <c r="I55" i="13"/>
  <c r="O58" i="13"/>
  <c r="O54" i="13" s="1"/>
  <c r="I69" i="13"/>
  <c r="I67" i="13" s="1"/>
  <c r="E275" i="13"/>
  <c r="E274" i="13" s="1"/>
  <c r="E20" i="13"/>
  <c r="C22" i="13"/>
  <c r="F21" i="13"/>
  <c r="O275" i="13"/>
  <c r="O274" i="13" s="1"/>
  <c r="C34" i="13"/>
  <c r="L33" i="13"/>
  <c r="C33" i="13" s="1"/>
  <c r="C37" i="13"/>
  <c r="L36" i="13"/>
  <c r="C36" i="13" s="1"/>
  <c r="C46" i="13"/>
  <c r="O45" i="13"/>
  <c r="C62" i="13"/>
  <c r="F58" i="13"/>
  <c r="F54" i="13" s="1"/>
  <c r="C70" i="13"/>
  <c r="F69" i="13"/>
  <c r="E121" i="13"/>
  <c r="E120" i="13" s="1"/>
  <c r="E75" i="13" s="1"/>
  <c r="F123" i="13"/>
  <c r="F152" i="13"/>
  <c r="C277" i="13"/>
  <c r="L276" i="13"/>
  <c r="G20" i="13"/>
  <c r="K20" i="13"/>
  <c r="C56" i="13"/>
  <c r="C68" i="13"/>
  <c r="C84" i="13"/>
  <c r="L85" i="13"/>
  <c r="C92" i="13"/>
  <c r="O99" i="13"/>
  <c r="O83" i="13" s="1"/>
  <c r="C109" i="13"/>
  <c r="C110" i="13"/>
  <c r="C111" i="13"/>
  <c r="F108" i="13"/>
  <c r="C117" i="13"/>
  <c r="C124" i="13"/>
  <c r="C132" i="13"/>
  <c r="C133" i="13"/>
  <c r="C141" i="13"/>
  <c r="C149" i="13"/>
  <c r="C150" i="13"/>
  <c r="C155" i="13"/>
  <c r="N160" i="13"/>
  <c r="C168" i="13"/>
  <c r="C169" i="13"/>
  <c r="F166" i="13"/>
  <c r="C166" i="13" s="1"/>
  <c r="N174" i="13"/>
  <c r="O187" i="13"/>
  <c r="O182" i="13" s="1"/>
  <c r="C229" i="13"/>
  <c r="L227" i="13"/>
  <c r="L212" i="13" s="1"/>
  <c r="L211" i="13" s="1"/>
  <c r="C247" i="13"/>
  <c r="F245" i="13"/>
  <c r="F240" i="13" s="1"/>
  <c r="C251" i="13"/>
  <c r="F250" i="13"/>
  <c r="C250" i="13" s="1"/>
  <c r="C94" i="13"/>
  <c r="L120" i="13"/>
  <c r="C128" i="13"/>
  <c r="C131" i="13"/>
  <c r="O161" i="13"/>
  <c r="C222" i="13"/>
  <c r="I219" i="13"/>
  <c r="I269" i="13"/>
  <c r="I275" i="13" s="1"/>
  <c r="C270" i="13"/>
  <c r="L77" i="13"/>
  <c r="L76" i="13" s="1"/>
  <c r="C87" i="13"/>
  <c r="C88" i="13"/>
  <c r="F85" i="13"/>
  <c r="C101" i="13"/>
  <c r="C106" i="13"/>
  <c r="L108" i="13"/>
  <c r="C113" i="13"/>
  <c r="C115" i="13"/>
  <c r="F114" i="13"/>
  <c r="C114" i="13" s="1"/>
  <c r="H120" i="13"/>
  <c r="C137" i="13"/>
  <c r="C144" i="13"/>
  <c r="O153" i="13"/>
  <c r="O152" i="13" s="1"/>
  <c r="C164" i="13"/>
  <c r="C165" i="13"/>
  <c r="F162" i="13"/>
  <c r="C172" i="13"/>
  <c r="F175" i="13"/>
  <c r="I174" i="13"/>
  <c r="L199" i="13"/>
  <c r="F232" i="13"/>
  <c r="I233" i="13"/>
  <c r="I232" i="13" s="1"/>
  <c r="C234" i="13"/>
  <c r="L266" i="13"/>
  <c r="L265" i="13" s="1"/>
  <c r="I99" i="13"/>
  <c r="I138" i="13"/>
  <c r="C148" i="13"/>
  <c r="I153" i="13"/>
  <c r="I152" i="13" s="1"/>
  <c r="C163" i="13"/>
  <c r="C167" i="13"/>
  <c r="H181" i="13"/>
  <c r="C186" i="13"/>
  <c r="I183" i="13"/>
  <c r="C183" i="13" s="1"/>
  <c r="C189" i="13"/>
  <c r="C191" i="13"/>
  <c r="F188" i="13"/>
  <c r="C201" i="13"/>
  <c r="C203" i="13"/>
  <c r="F199" i="13"/>
  <c r="C217" i="13"/>
  <c r="D212" i="13"/>
  <c r="J240" i="13"/>
  <c r="J211" i="13" s="1"/>
  <c r="N240" i="13"/>
  <c r="N211" i="13" s="1"/>
  <c r="N181" i="13" s="1"/>
  <c r="I245" i="13"/>
  <c r="C246" i="13"/>
  <c r="C249" i="13"/>
  <c r="L252" i="13"/>
  <c r="F99" i="13"/>
  <c r="F126" i="13"/>
  <c r="F134" i="13"/>
  <c r="C134" i="13" s="1"/>
  <c r="F138" i="13"/>
  <c r="C190" i="13"/>
  <c r="I188" i="13"/>
  <c r="I187" i="13" s="1"/>
  <c r="C193" i="13"/>
  <c r="C194" i="13"/>
  <c r="C205" i="13"/>
  <c r="C206" i="13"/>
  <c r="C209" i="13"/>
  <c r="C210" i="13"/>
  <c r="C215" i="13"/>
  <c r="F214" i="13"/>
  <c r="O219" i="13"/>
  <c r="O212" i="13" s="1"/>
  <c r="C231" i="13"/>
  <c r="F227" i="13"/>
  <c r="C258" i="13"/>
  <c r="F269" i="13"/>
  <c r="C278" i="13"/>
  <c r="C279" i="13"/>
  <c r="F276" i="13"/>
  <c r="C179" i="13"/>
  <c r="L188" i="13"/>
  <c r="L187" i="13" s="1"/>
  <c r="L182" i="13" s="1"/>
  <c r="C198" i="13"/>
  <c r="C223" i="13"/>
  <c r="F219" i="13"/>
  <c r="C230" i="13"/>
  <c r="I227" i="13"/>
  <c r="I212" i="13" s="1"/>
  <c r="I241" i="13"/>
  <c r="I240" i="13" s="1"/>
  <c r="C242" i="13"/>
  <c r="O245" i="13"/>
  <c r="O240" i="13" s="1"/>
  <c r="C254" i="13"/>
  <c r="C262" i="13"/>
  <c r="I265" i="13"/>
  <c r="I276" i="13"/>
  <c r="C282" i="13"/>
  <c r="C283" i="13"/>
  <c r="J181" i="13" l="1"/>
  <c r="J51" i="13" s="1"/>
  <c r="I120" i="13"/>
  <c r="O160" i="13"/>
  <c r="M52" i="13"/>
  <c r="O53" i="13"/>
  <c r="D75" i="13"/>
  <c r="D52" i="13" s="1"/>
  <c r="K75" i="13"/>
  <c r="K52" i="13" s="1"/>
  <c r="O211" i="13"/>
  <c r="O181" i="13" s="1"/>
  <c r="K181" i="13"/>
  <c r="C265" i="13"/>
  <c r="C219" i="13"/>
  <c r="C227" i="13"/>
  <c r="D211" i="13"/>
  <c r="D272" i="13" s="1"/>
  <c r="C267" i="13"/>
  <c r="H75" i="13"/>
  <c r="H52" i="13" s="1"/>
  <c r="H51" i="13" s="1"/>
  <c r="H50" i="13" s="1"/>
  <c r="N75" i="13"/>
  <c r="N52" i="13" s="1"/>
  <c r="N51" i="13" s="1"/>
  <c r="C276" i="13"/>
  <c r="F91" i="13"/>
  <c r="C91" i="13" s="1"/>
  <c r="M181" i="13"/>
  <c r="M51" i="13" s="1"/>
  <c r="C253" i="13"/>
  <c r="C252" i="13"/>
  <c r="G52" i="13"/>
  <c r="K272" i="13"/>
  <c r="C69" i="13"/>
  <c r="C257" i="13"/>
  <c r="C85" i="13"/>
  <c r="O75" i="13"/>
  <c r="L181" i="13"/>
  <c r="C126" i="13"/>
  <c r="G272" i="13"/>
  <c r="C266" i="13"/>
  <c r="C138" i="13"/>
  <c r="C199" i="13"/>
  <c r="I83" i="13"/>
  <c r="I75" i="13" s="1"/>
  <c r="L83" i="13"/>
  <c r="L75" i="13" s="1"/>
  <c r="L52" i="13" s="1"/>
  <c r="E52" i="13"/>
  <c r="E51" i="13" s="1"/>
  <c r="E272" i="13"/>
  <c r="J50" i="13"/>
  <c r="J273" i="13"/>
  <c r="F212" i="13"/>
  <c r="C214" i="13"/>
  <c r="J272" i="13"/>
  <c r="C45" i="13"/>
  <c r="L274" i="13"/>
  <c r="C241" i="13"/>
  <c r="C233" i="13"/>
  <c r="F174" i="13"/>
  <c r="C174" i="13" s="1"/>
  <c r="C175" i="13"/>
  <c r="C245" i="13"/>
  <c r="C108" i="13"/>
  <c r="C152" i="13"/>
  <c r="C58" i="13"/>
  <c r="C77" i="13"/>
  <c r="F76" i="13"/>
  <c r="F275" i="13"/>
  <c r="C21" i="13"/>
  <c r="F20" i="13"/>
  <c r="I54" i="13"/>
  <c r="I53" i="13" s="1"/>
  <c r="I52" i="13" s="1"/>
  <c r="C55" i="13"/>
  <c r="C27" i="13"/>
  <c r="L26" i="13"/>
  <c r="I211" i="13"/>
  <c r="C269" i="13"/>
  <c r="C240" i="13"/>
  <c r="G181" i="13"/>
  <c r="C99" i="13"/>
  <c r="F187" i="13"/>
  <c r="C188" i="13"/>
  <c r="I182" i="13"/>
  <c r="C232" i="13"/>
  <c r="C153" i="13"/>
  <c r="O20" i="13"/>
  <c r="F67" i="13"/>
  <c r="C67" i="13" s="1"/>
  <c r="N272" i="13"/>
  <c r="F161" i="13"/>
  <c r="C162" i="13"/>
  <c r="C123" i="13"/>
  <c r="F121" i="13"/>
  <c r="I274" i="13"/>
  <c r="O272" i="13" l="1"/>
  <c r="O52" i="13"/>
  <c r="O51" i="13" s="1"/>
  <c r="K51" i="13"/>
  <c r="K50" i="13" s="1"/>
  <c r="D181" i="13"/>
  <c r="D51" i="13" s="1"/>
  <c r="D50" i="13" s="1"/>
  <c r="I272" i="13"/>
  <c r="H273" i="13"/>
  <c r="G51" i="13"/>
  <c r="G50" i="13" s="1"/>
  <c r="F83" i="13"/>
  <c r="C83" i="13" s="1"/>
  <c r="H272" i="13"/>
  <c r="M50" i="13"/>
  <c r="M273" i="13"/>
  <c r="L51" i="13"/>
  <c r="L50" i="13" s="1"/>
  <c r="L272" i="13"/>
  <c r="I181" i="13"/>
  <c r="I51" i="13" s="1"/>
  <c r="D273" i="13"/>
  <c r="G273" i="13"/>
  <c r="F53" i="13"/>
  <c r="C161" i="13"/>
  <c r="F160" i="13"/>
  <c r="C160" i="13" s="1"/>
  <c r="C26" i="13"/>
  <c r="L20" i="13"/>
  <c r="C20" i="13" s="1"/>
  <c r="C76" i="13"/>
  <c r="C54" i="13"/>
  <c r="C187" i="13"/>
  <c r="F182" i="13"/>
  <c r="N50" i="13"/>
  <c r="N273" i="13"/>
  <c r="C275" i="13"/>
  <c r="F274" i="13"/>
  <c r="C274" i="13" s="1"/>
  <c r="F211" i="13"/>
  <c r="C212" i="13"/>
  <c r="F120" i="13"/>
  <c r="C120" i="13" s="1"/>
  <c r="C121" i="13"/>
  <c r="E273" i="13"/>
  <c r="E50" i="13"/>
  <c r="K273" i="13" l="1"/>
  <c r="L273" i="13"/>
  <c r="O50" i="13"/>
  <c r="O273" i="13"/>
  <c r="C211" i="13"/>
  <c r="C53" i="13"/>
  <c r="C182" i="13"/>
  <c r="F181" i="13"/>
  <c r="C181" i="13" s="1"/>
  <c r="F75" i="13"/>
  <c r="C75" i="13" s="1"/>
  <c r="I273" i="13"/>
  <c r="I50" i="13"/>
  <c r="F52" i="13" l="1"/>
  <c r="F51" i="13"/>
  <c r="C52" i="13"/>
  <c r="F272" i="13"/>
  <c r="C272" i="13" s="1"/>
  <c r="F273" i="13" l="1"/>
  <c r="C273" i="13" s="1"/>
  <c r="F50" i="13"/>
  <c r="C50" i="13" s="1"/>
  <c r="C51" i="13"/>
  <c r="G80" i="12" l="1"/>
  <c r="E79" i="12"/>
  <c r="E78" i="12" s="1"/>
  <c r="F78" i="12"/>
  <c r="G73" i="12"/>
  <c r="G72" i="12"/>
  <c r="G71" i="12"/>
  <c r="G70" i="12"/>
  <c r="E69" i="12"/>
  <c r="G69" i="12" s="1"/>
  <c r="G68" i="12"/>
  <c r="E67" i="12"/>
  <c r="G67" i="12" s="1"/>
  <c r="G66" i="12"/>
  <c r="G65" i="12"/>
  <c r="G64" i="12"/>
  <c r="F63" i="12"/>
  <c r="E63" i="12"/>
  <c r="G58" i="12"/>
  <c r="G57" i="12"/>
  <c r="G56" i="12"/>
  <c r="G55" i="12"/>
  <c r="G54" i="12"/>
  <c r="G53" i="12"/>
  <c r="G52" i="12"/>
  <c r="G51" i="12"/>
  <c r="G50" i="12"/>
  <c r="G49" i="12"/>
  <c r="G48" i="12"/>
  <c r="G47" i="12"/>
  <c r="G46" i="12"/>
  <c r="G45" i="12"/>
  <c r="G44" i="12"/>
  <c r="G43" i="12"/>
  <c r="G42" i="12"/>
  <c r="E41" i="12"/>
  <c r="G41" i="12" s="1"/>
  <c r="G40" i="12"/>
  <c r="F39" i="12"/>
  <c r="E34" i="12"/>
  <c r="G34" i="12" s="1"/>
  <c r="G33" i="12"/>
  <c r="G32" i="12"/>
  <c r="G31" i="12"/>
  <c r="E30" i="12"/>
  <c r="E12" i="12" s="1"/>
  <c r="G29" i="12"/>
  <c r="G28" i="12"/>
  <c r="G27" i="12"/>
  <c r="G26" i="12"/>
  <c r="G25" i="12"/>
  <c r="G24" i="12"/>
  <c r="G23" i="12"/>
  <c r="G22" i="12"/>
  <c r="G21" i="12"/>
  <c r="G20" i="12"/>
  <c r="G19" i="12"/>
  <c r="G18" i="12"/>
  <c r="E18" i="12"/>
  <c r="G17" i="12"/>
  <c r="G16" i="12"/>
  <c r="G15" i="12"/>
  <c r="G14" i="12"/>
  <c r="G13" i="12"/>
  <c r="F12" i="12"/>
  <c r="G39" i="12" l="1"/>
  <c r="G30" i="12"/>
  <c r="G79" i="12"/>
  <c r="G78" i="12" s="1"/>
  <c r="E39" i="12"/>
  <c r="G63" i="12"/>
  <c r="G12" i="12"/>
  <c r="I167" i="11" l="1"/>
  <c r="H167" i="11"/>
  <c r="H166" i="11"/>
  <c r="I165" i="11"/>
  <c r="I163" i="11" s="1"/>
  <c r="H165" i="11"/>
  <c r="I164" i="11"/>
  <c r="H164" i="11"/>
  <c r="H163" i="11"/>
  <c r="G163" i="11"/>
  <c r="F163" i="11"/>
  <c r="E163" i="11"/>
  <c r="D163" i="11"/>
  <c r="I162" i="11"/>
  <c r="H162" i="11"/>
  <c r="H161" i="11"/>
  <c r="I160" i="11"/>
  <c r="H160" i="11"/>
  <c r="I159" i="11"/>
  <c r="H159" i="11"/>
  <c r="I158" i="11"/>
  <c r="G158" i="11"/>
  <c r="F158" i="11"/>
  <c r="E158" i="11"/>
  <c r="D158" i="11"/>
  <c r="I157" i="11"/>
  <c r="H157" i="11"/>
  <c r="I156" i="11"/>
  <c r="H156" i="11"/>
  <c r="I155" i="11"/>
  <c r="H155" i="11"/>
  <c r="I154" i="11"/>
  <c r="I153" i="11" s="1"/>
  <c r="H154" i="11"/>
  <c r="H153" i="11" s="1"/>
  <c r="G153" i="11"/>
  <c r="F153" i="11"/>
  <c r="E153" i="11"/>
  <c r="D153" i="11"/>
  <c r="I152" i="11"/>
  <c r="H152" i="11"/>
  <c r="I151" i="11"/>
  <c r="H151" i="11"/>
  <c r="I150" i="11"/>
  <c r="H150" i="11"/>
  <c r="I149" i="11"/>
  <c r="I148" i="11" s="1"/>
  <c r="H149" i="11"/>
  <c r="G148" i="11"/>
  <c r="F148" i="11"/>
  <c r="E148" i="11"/>
  <c r="D148" i="11"/>
  <c r="I147" i="11"/>
  <c r="H147" i="11"/>
  <c r="I146" i="11"/>
  <c r="H146" i="11"/>
  <c r="I145" i="11"/>
  <c r="H145" i="11"/>
  <c r="I144" i="11"/>
  <c r="I143" i="11" s="1"/>
  <c r="H144" i="11"/>
  <c r="H143" i="11" s="1"/>
  <c r="G143" i="11"/>
  <c r="G142" i="11" s="1"/>
  <c r="G133" i="11" s="1"/>
  <c r="G129" i="11" s="1"/>
  <c r="G125" i="11" s="1"/>
  <c r="G123" i="11" s="1"/>
  <c r="G121" i="11" s="1"/>
  <c r="G118" i="11" s="1"/>
  <c r="G113" i="11" s="1"/>
  <c r="F143" i="11"/>
  <c r="F142" i="11" s="1"/>
  <c r="E143" i="11"/>
  <c r="D143" i="11"/>
  <c r="I135" i="11"/>
  <c r="H135" i="11"/>
  <c r="I134" i="11"/>
  <c r="H134" i="11"/>
  <c r="F133" i="11"/>
  <c r="E133" i="11"/>
  <c r="D133" i="11"/>
  <c r="I132" i="11"/>
  <c r="I129" i="11" s="1"/>
  <c r="H132" i="11"/>
  <c r="H131" i="11"/>
  <c r="I130" i="11"/>
  <c r="H130" i="11"/>
  <c r="F129" i="11"/>
  <c r="E129" i="11"/>
  <c r="D129" i="11"/>
  <c r="I128" i="11"/>
  <c r="H128" i="11"/>
  <c r="I127" i="11"/>
  <c r="H127" i="11"/>
  <c r="I126" i="11"/>
  <c r="H126" i="11"/>
  <c r="F125" i="11"/>
  <c r="E125" i="11"/>
  <c r="D125" i="11"/>
  <c r="I124" i="11"/>
  <c r="I123" i="11" s="1"/>
  <c r="H124" i="11"/>
  <c r="H123" i="11" s="1"/>
  <c r="F123" i="11"/>
  <c r="E123" i="11"/>
  <c r="D123" i="11"/>
  <c r="I122" i="11"/>
  <c r="I121" i="11" s="1"/>
  <c r="H122" i="11"/>
  <c r="H121" i="11" s="1"/>
  <c r="F121" i="11"/>
  <c r="E121" i="11"/>
  <c r="D121" i="11"/>
  <c r="I120" i="11"/>
  <c r="H120" i="11"/>
  <c r="I119" i="11"/>
  <c r="H119" i="11"/>
  <c r="F118" i="11"/>
  <c r="D118" i="11"/>
  <c r="I117" i="11"/>
  <c r="H117" i="11"/>
  <c r="I116" i="11"/>
  <c r="H116" i="11"/>
  <c r="I115" i="11"/>
  <c r="H115" i="11"/>
  <c r="I114" i="11"/>
  <c r="H114" i="11"/>
  <c r="F113" i="11"/>
  <c r="E113" i="11"/>
  <c r="D113" i="11"/>
  <c r="I112" i="11"/>
  <c r="H112" i="11"/>
  <c r="I111" i="11"/>
  <c r="H111" i="11"/>
  <c r="H110" i="11"/>
  <c r="H109" i="11"/>
  <c r="G108" i="11"/>
  <c r="F108" i="11"/>
  <c r="E108" i="11"/>
  <c r="D108" i="11"/>
  <c r="I107" i="11"/>
  <c r="H107" i="11"/>
  <c r="H106" i="11" s="1"/>
  <c r="F106" i="11"/>
  <c r="E106" i="11"/>
  <c r="D106" i="11"/>
  <c r="I105" i="11"/>
  <c r="H105" i="11"/>
  <c r="I104" i="11"/>
  <c r="H104" i="11"/>
  <c r="I103" i="11"/>
  <c r="H103" i="11"/>
  <c r="I102" i="11"/>
  <c r="I101" i="11" s="1"/>
  <c r="H102" i="11"/>
  <c r="F101" i="11"/>
  <c r="E101" i="11"/>
  <c r="D101" i="11"/>
  <c r="I100" i="11"/>
  <c r="H100" i="11"/>
  <c r="I99" i="11"/>
  <c r="H99" i="11"/>
  <c r="I98" i="11"/>
  <c r="H98" i="11"/>
  <c r="F97" i="11"/>
  <c r="E97" i="11"/>
  <c r="D97" i="11"/>
  <c r="I96" i="11"/>
  <c r="H96" i="11"/>
  <c r="I95" i="11"/>
  <c r="H95" i="11"/>
  <c r="I94" i="11"/>
  <c r="H94" i="11"/>
  <c r="I93" i="11"/>
  <c r="H93" i="11"/>
  <c r="F92" i="11"/>
  <c r="E92" i="11"/>
  <c r="D92" i="11"/>
  <c r="I84" i="11"/>
  <c r="H84" i="11"/>
  <c r="H83" i="11"/>
  <c r="I82" i="11"/>
  <c r="H82" i="11"/>
  <c r="I81" i="11"/>
  <c r="H81" i="11"/>
  <c r="F80" i="11"/>
  <c r="E80" i="11"/>
  <c r="D80" i="11"/>
  <c r="I79" i="11"/>
  <c r="H79" i="11"/>
  <c r="I78" i="11"/>
  <c r="H78" i="11"/>
  <c r="I77" i="11"/>
  <c r="H77" i="11"/>
  <c r="F76" i="11"/>
  <c r="E76" i="11"/>
  <c r="D76" i="11"/>
  <c r="I75" i="11"/>
  <c r="H75" i="11"/>
  <c r="H74" i="11"/>
  <c r="I73" i="11"/>
  <c r="H73" i="11"/>
  <c r="I72" i="11"/>
  <c r="H72" i="11"/>
  <c r="F71" i="11"/>
  <c r="E71" i="11"/>
  <c r="D71" i="11"/>
  <c r="I70" i="11"/>
  <c r="H70" i="11"/>
  <c r="I69" i="11"/>
  <c r="H69" i="11"/>
  <c r="I68" i="11"/>
  <c r="H68" i="11"/>
  <c r="I67" i="11"/>
  <c r="H67" i="11"/>
  <c r="F66" i="11"/>
  <c r="E66" i="11"/>
  <c r="D66" i="11"/>
  <c r="I65" i="11"/>
  <c r="H65" i="11"/>
  <c r="I64" i="11"/>
  <c r="H64" i="11"/>
  <c r="I63" i="11"/>
  <c r="H63" i="11"/>
  <c r="I62" i="11"/>
  <c r="H62" i="11"/>
  <c r="G61" i="11"/>
  <c r="F61" i="11"/>
  <c r="E61" i="11"/>
  <c r="D61" i="11"/>
  <c r="I60" i="11"/>
  <c r="H60" i="11"/>
  <c r="I59" i="11"/>
  <c r="H59" i="11"/>
  <c r="I58" i="11"/>
  <c r="H58" i="11"/>
  <c r="I57" i="11"/>
  <c r="H57" i="11"/>
  <c r="F56" i="11"/>
  <c r="E56" i="11"/>
  <c r="D56" i="11"/>
  <c r="I55" i="11"/>
  <c r="I54" i="11" s="1"/>
  <c r="H55" i="11"/>
  <c r="H54" i="11" s="1"/>
  <c r="F54" i="11"/>
  <c r="E54" i="11"/>
  <c r="D54" i="11"/>
  <c r="I53" i="11"/>
  <c r="H53" i="11"/>
  <c r="I52" i="11"/>
  <c r="H52" i="11"/>
  <c r="I51" i="11"/>
  <c r="H51" i="11"/>
  <c r="I50" i="11"/>
  <c r="H50" i="11"/>
  <c r="F49" i="11"/>
  <c r="F48" i="11" s="1"/>
  <c r="E49" i="11"/>
  <c r="D49" i="11"/>
  <c r="I41" i="11"/>
  <c r="H41" i="11"/>
  <c r="I40" i="11"/>
  <c r="H40" i="11"/>
  <c r="I39" i="11"/>
  <c r="H39" i="11"/>
  <c r="I38" i="11"/>
  <c r="H38" i="11"/>
  <c r="F37" i="11"/>
  <c r="E37" i="11"/>
  <c r="D37" i="11"/>
  <c r="I36" i="11"/>
  <c r="H36" i="11"/>
  <c r="I35" i="11"/>
  <c r="H35" i="11"/>
  <c r="I34" i="11"/>
  <c r="H34" i="11"/>
  <c r="I33" i="11"/>
  <c r="H33" i="11"/>
  <c r="I32" i="11"/>
  <c r="H32" i="11"/>
  <c r="G31" i="11"/>
  <c r="F31" i="11"/>
  <c r="E31" i="11"/>
  <c r="D31" i="11"/>
  <c r="I30" i="11"/>
  <c r="H30" i="11"/>
  <c r="I29" i="11"/>
  <c r="H29" i="11"/>
  <c r="I28" i="11"/>
  <c r="H28" i="11"/>
  <c r="I27" i="11"/>
  <c r="H27" i="11"/>
  <c r="G26" i="11"/>
  <c r="F26" i="11"/>
  <c r="E26" i="11"/>
  <c r="D26" i="11"/>
  <c r="I25" i="11"/>
  <c r="H25" i="11"/>
  <c r="I24" i="11"/>
  <c r="H24" i="11"/>
  <c r="I23" i="11"/>
  <c r="H23" i="11"/>
  <c r="I22" i="11"/>
  <c r="H22" i="11"/>
  <c r="I21" i="11"/>
  <c r="H21" i="11"/>
  <c r="G20" i="11"/>
  <c r="F20" i="11"/>
  <c r="E20" i="11"/>
  <c r="D20" i="11"/>
  <c r="I19" i="11"/>
  <c r="H19" i="11"/>
  <c r="I18" i="11"/>
  <c r="H18" i="11"/>
  <c r="I17" i="11"/>
  <c r="H17" i="11"/>
  <c r="I16" i="11"/>
  <c r="H16" i="11"/>
  <c r="I15" i="11"/>
  <c r="I14" i="11" s="1"/>
  <c r="H15" i="11"/>
  <c r="G14" i="11"/>
  <c r="F14" i="11"/>
  <c r="E14" i="11"/>
  <c r="D14" i="11"/>
  <c r="I26" i="11" l="1"/>
  <c r="I31" i="11"/>
  <c r="H37" i="11"/>
  <c r="H14" i="11"/>
  <c r="H20" i="11"/>
  <c r="F13" i="11"/>
  <c r="D13" i="11"/>
  <c r="I113" i="11"/>
  <c r="I133" i="11"/>
  <c r="H61" i="11"/>
  <c r="H76" i="11"/>
  <c r="H97" i="11"/>
  <c r="H101" i="11"/>
  <c r="H118" i="11"/>
  <c r="D48" i="11"/>
  <c r="I49" i="11"/>
  <c r="E13" i="11"/>
  <c r="I56" i="11"/>
  <c r="I66" i="11"/>
  <c r="F91" i="11"/>
  <c r="H26" i="11"/>
  <c r="H31" i="11"/>
  <c r="H49" i="11"/>
  <c r="H56" i="11"/>
  <c r="H66" i="11"/>
  <c r="I71" i="11"/>
  <c r="H71" i="11"/>
  <c r="I97" i="11"/>
  <c r="I108" i="11"/>
  <c r="I125" i="11"/>
  <c r="H129" i="11"/>
  <c r="G106" i="11"/>
  <c r="G101" i="11" s="1"/>
  <c r="G97" i="11" s="1"/>
  <c r="G92" i="11" s="1"/>
  <c r="G91" i="11" s="1"/>
  <c r="G80" i="11" s="1"/>
  <c r="G76" i="11" s="1"/>
  <c r="G71" i="11" s="1"/>
  <c r="G66" i="11" s="1"/>
  <c r="G56" i="11" s="1"/>
  <c r="G54" i="11" s="1"/>
  <c r="G49" i="11" s="1"/>
  <c r="E48" i="11"/>
  <c r="H92" i="11"/>
  <c r="D91" i="11"/>
  <c r="D142" i="11"/>
  <c r="H158" i="11"/>
  <c r="E142" i="11"/>
  <c r="E118" i="11" s="1"/>
  <c r="E91" i="11" s="1"/>
  <c r="I37" i="11"/>
  <c r="I76" i="11"/>
  <c r="H80" i="11"/>
  <c r="I92" i="11"/>
  <c r="H108" i="11"/>
  <c r="H133" i="11"/>
  <c r="I20" i="11"/>
  <c r="I80" i="11"/>
  <c r="H113" i="11"/>
  <c r="H125" i="11"/>
  <c r="I142" i="11"/>
  <c r="H148" i="11"/>
  <c r="G48" i="11" l="1"/>
  <c r="G37" i="11" s="1"/>
  <c r="G13" i="11" s="1"/>
  <c r="H13" i="11"/>
  <c r="H142" i="11"/>
  <c r="I118" i="11"/>
  <c r="I106" i="11" s="1"/>
  <c r="I91" i="11" s="1"/>
  <c r="I61" i="11" s="1"/>
  <c r="I48" i="11" s="1"/>
  <c r="I13" i="11"/>
  <c r="H91" i="11"/>
  <c r="H48" i="11"/>
  <c r="O284" i="10"/>
  <c r="L284" i="10"/>
  <c r="I284" i="10"/>
  <c r="F284" i="10"/>
  <c r="O283" i="10"/>
  <c r="L283" i="10"/>
  <c r="I283" i="10"/>
  <c r="F283" i="10"/>
  <c r="O282" i="10"/>
  <c r="L282" i="10"/>
  <c r="I282" i="10"/>
  <c r="F282" i="10"/>
  <c r="O281" i="10"/>
  <c r="L281" i="10"/>
  <c r="I281" i="10"/>
  <c r="F281" i="10"/>
  <c r="O280" i="10"/>
  <c r="L280" i="10"/>
  <c r="I280" i="10"/>
  <c r="F280" i="10"/>
  <c r="O279" i="10"/>
  <c r="L279" i="10"/>
  <c r="I279" i="10"/>
  <c r="F279" i="10"/>
  <c r="O278" i="10"/>
  <c r="L278" i="10"/>
  <c r="I278" i="10"/>
  <c r="F278" i="10"/>
  <c r="O277" i="10"/>
  <c r="L277" i="10"/>
  <c r="L276" i="10" s="1"/>
  <c r="I277" i="10"/>
  <c r="I276" i="10" s="1"/>
  <c r="F277" i="10"/>
  <c r="N276" i="10"/>
  <c r="M276" i="10"/>
  <c r="K276" i="10"/>
  <c r="J276" i="10"/>
  <c r="H276" i="10"/>
  <c r="G276" i="10"/>
  <c r="E276" i="10"/>
  <c r="D276" i="10"/>
  <c r="O271" i="10"/>
  <c r="L271" i="10"/>
  <c r="I271" i="10"/>
  <c r="F271" i="10"/>
  <c r="O270" i="10"/>
  <c r="L270" i="10"/>
  <c r="L269" i="10" s="1"/>
  <c r="I270" i="10"/>
  <c r="F270" i="10"/>
  <c r="F269" i="10" s="1"/>
  <c r="O269" i="10"/>
  <c r="N269" i="10"/>
  <c r="M269" i="10"/>
  <c r="K269" i="10"/>
  <c r="J269" i="10"/>
  <c r="H269" i="10"/>
  <c r="G269" i="10"/>
  <c r="E269" i="10"/>
  <c r="D269" i="10"/>
  <c r="O268" i="10"/>
  <c r="L268" i="10"/>
  <c r="L267" i="10" s="1"/>
  <c r="L266" i="10" s="1"/>
  <c r="L265" i="10" s="1"/>
  <c r="I268" i="10"/>
  <c r="F268" i="10"/>
  <c r="O267" i="10"/>
  <c r="O266" i="10" s="1"/>
  <c r="O265" i="10" s="1"/>
  <c r="N267" i="10"/>
  <c r="N266" i="10" s="1"/>
  <c r="N265" i="10" s="1"/>
  <c r="M267" i="10"/>
  <c r="M266" i="10" s="1"/>
  <c r="M265" i="10" s="1"/>
  <c r="K267" i="10"/>
  <c r="K266" i="10" s="1"/>
  <c r="K265" i="10" s="1"/>
  <c r="J267" i="10"/>
  <c r="J266" i="10" s="1"/>
  <c r="J265" i="10" s="1"/>
  <c r="I267" i="10"/>
  <c r="I266" i="10" s="1"/>
  <c r="I265" i="10" s="1"/>
  <c r="H267" i="10"/>
  <c r="G267" i="10"/>
  <c r="G266" i="10" s="1"/>
  <c r="G265" i="10" s="1"/>
  <c r="E267" i="10"/>
  <c r="E266" i="10" s="1"/>
  <c r="E265" i="10" s="1"/>
  <c r="D267" i="10"/>
  <c r="D266" i="10" s="1"/>
  <c r="D265" i="10" s="1"/>
  <c r="H266" i="10"/>
  <c r="H265" i="10" s="1"/>
  <c r="O264" i="10"/>
  <c r="L264" i="10"/>
  <c r="L263" i="10" s="1"/>
  <c r="I264" i="10"/>
  <c r="I263" i="10" s="1"/>
  <c r="F264" i="10"/>
  <c r="O263" i="10"/>
  <c r="N263" i="10"/>
  <c r="M263" i="10"/>
  <c r="K263" i="10"/>
  <c r="J263" i="10"/>
  <c r="H263" i="10"/>
  <c r="G263" i="10"/>
  <c r="E263" i="10"/>
  <c r="D263" i="10"/>
  <c r="O262" i="10"/>
  <c r="L262" i="10"/>
  <c r="I262" i="10"/>
  <c r="F262" i="10"/>
  <c r="O261" i="10"/>
  <c r="L261" i="10"/>
  <c r="I261" i="10"/>
  <c r="F261" i="10"/>
  <c r="O260" i="10"/>
  <c r="L260" i="10"/>
  <c r="I260" i="10"/>
  <c r="F260" i="10"/>
  <c r="O259" i="10"/>
  <c r="L259" i="10"/>
  <c r="I259" i="10"/>
  <c r="F259" i="10"/>
  <c r="O258" i="10"/>
  <c r="O257" i="10" s="1"/>
  <c r="L258" i="10"/>
  <c r="L257" i="10" s="1"/>
  <c r="I258" i="10"/>
  <c r="F258" i="10"/>
  <c r="F257" i="10" s="1"/>
  <c r="N257" i="10"/>
  <c r="M257" i="10"/>
  <c r="K257" i="10"/>
  <c r="K253" i="10" s="1"/>
  <c r="J257" i="10"/>
  <c r="J253" i="10" s="1"/>
  <c r="J252" i="10" s="1"/>
  <c r="H257" i="10"/>
  <c r="H253" i="10" s="1"/>
  <c r="H252" i="10" s="1"/>
  <c r="G257" i="10"/>
  <c r="E257" i="10"/>
  <c r="D257" i="10"/>
  <c r="D253" i="10" s="1"/>
  <c r="D252" i="10" s="1"/>
  <c r="O256" i="10"/>
  <c r="L256" i="10"/>
  <c r="I256" i="10"/>
  <c r="F256" i="10"/>
  <c r="O255" i="10"/>
  <c r="L255" i="10"/>
  <c r="I255" i="10"/>
  <c r="F255" i="10"/>
  <c r="O254" i="10"/>
  <c r="L254" i="10"/>
  <c r="I254" i="10"/>
  <c r="F254" i="10"/>
  <c r="N253" i="10"/>
  <c r="N252" i="10" s="1"/>
  <c r="M253" i="10"/>
  <c r="G253" i="10"/>
  <c r="E253" i="10"/>
  <c r="E252" i="10" s="1"/>
  <c r="O251" i="10"/>
  <c r="O250" i="10" s="1"/>
  <c r="L251" i="10"/>
  <c r="I251" i="10"/>
  <c r="F251" i="10"/>
  <c r="N250" i="10"/>
  <c r="M250" i="10"/>
  <c r="L250" i="10"/>
  <c r="K250" i="10"/>
  <c r="J250" i="10"/>
  <c r="H250" i="10"/>
  <c r="G250" i="10"/>
  <c r="F250" i="10"/>
  <c r="E250" i="10"/>
  <c r="D250" i="10"/>
  <c r="O249" i="10"/>
  <c r="L249" i="10"/>
  <c r="I249" i="10"/>
  <c r="F249" i="10"/>
  <c r="O248" i="10"/>
  <c r="L248" i="10"/>
  <c r="I248" i="10"/>
  <c r="F248" i="10"/>
  <c r="O247" i="10"/>
  <c r="L247" i="10"/>
  <c r="I247" i="10"/>
  <c r="F247" i="10"/>
  <c r="O246" i="10"/>
  <c r="L246" i="10"/>
  <c r="L245" i="10" s="1"/>
  <c r="I246" i="10"/>
  <c r="F246" i="10"/>
  <c r="F245" i="10" s="1"/>
  <c r="N245" i="10"/>
  <c r="M245" i="10"/>
  <c r="K245" i="10"/>
  <c r="J245" i="10"/>
  <c r="H245" i="10"/>
  <c r="G245" i="10"/>
  <c r="E245" i="10"/>
  <c r="D245" i="10"/>
  <c r="O244" i="10"/>
  <c r="L244" i="10"/>
  <c r="I244" i="10"/>
  <c r="F244" i="10"/>
  <c r="O243" i="10"/>
  <c r="L243" i="10"/>
  <c r="I243" i="10"/>
  <c r="F243" i="10"/>
  <c r="O242" i="10"/>
  <c r="L242" i="10"/>
  <c r="L241" i="10" s="1"/>
  <c r="L240" i="10" s="1"/>
  <c r="I242" i="10"/>
  <c r="F242" i="10"/>
  <c r="F241" i="10" s="1"/>
  <c r="O241" i="10"/>
  <c r="N241" i="10"/>
  <c r="M241" i="10"/>
  <c r="K241" i="10"/>
  <c r="J241" i="10"/>
  <c r="J240" i="10" s="1"/>
  <c r="H241" i="10"/>
  <c r="G241" i="10"/>
  <c r="E241" i="10"/>
  <c r="D241" i="10"/>
  <c r="D240" i="10" s="1"/>
  <c r="O239" i="10"/>
  <c r="L239" i="10"/>
  <c r="I239" i="10"/>
  <c r="F239" i="10"/>
  <c r="O238" i="10"/>
  <c r="L238" i="10"/>
  <c r="I238" i="10"/>
  <c r="F238" i="10"/>
  <c r="O237" i="10"/>
  <c r="L237" i="10"/>
  <c r="I237" i="10"/>
  <c r="F237" i="10"/>
  <c r="O236" i="10"/>
  <c r="L236" i="10"/>
  <c r="I236" i="10"/>
  <c r="F236" i="10"/>
  <c r="O235" i="10"/>
  <c r="L235" i="10"/>
  <c r="I235" i="10"/>
  <c r="F235" i="10"/>
  <c r="O234" i="10"/>
  <c r="L234" i="10"/>
  <c r="L233" i="10" s="1"/>
  <c r="L232" i="10" s="1"/>
  <c r="I234" i="10"/>
  <c r="F234" i="10"/>
  <c r="F233" i="10" s="1"/>
  <c r="F232" i="10" s="1"/>
  <c r="N233" i="10"/>
  <c r="M233" i="10"/>
  <c r="M232" i="10" s="1"/>
  <c r="K233" i="10"/>
  <c r="K232" i="10" s="1"/>
  <c r="J233" i="10"/>
  <c r="J232" i="10" s="1"/>
  <c r="H233" i="10"/>
  <c r="H232" i="10" s="1"/>
  <c r="G233" i="10"/>
  <c r="G232" i="10" s="1"/>
  <c r="E233" i="10"/>
  <c r="E232" i="10" s="1"/>
  <c r="D233" i="10"/>
  <c r="D232" i="10" s="1"/>
  <c r="N232" i="10"/>
  <c r="O231" i="10"/>
  <c r="L231" i="10"/>
  <c r="I231" i="10"/>
  <c r="F231" i="10"/>
  <c r="O230" i="10"/>
  <c r="L230" i="10"/>
  <c r="I230" i="10"/>
  <c r="F230" i="10"/>
  <c r="O229" i="10"/>
  <c r="L229" i="10"/>
  <c r="I229" i="10"/>
  <c r="F229" i="10"/>
  <c r="O228" i="10"/>
  <c r="L228" i="10"/>
  <c r="I228" i="10"/>
  <c r="F228" i="10"/>
  <c r="N227" i="10"/>
  <c r="M227" i="10"/>
  <c r="K227" i="10"/>
  <c r="J227" i="10"/>
  <c r="H227" i="10"/>
  <c r="G227" i="10"/>
  <c r="E227" i="10"/>
  <c r="D227" i="10"/>
  <c r="O226" i="10"/>
  <c r="L226" i="10"/>
  <c r="I226" i="10"/>
  <c r="F226" i="10"/>
  <c r="O225" i="10"/>
  <c r="L225" i="10"/>
  <c r="I225" i="10"/>
  <c r="F225" i="10"/>
  <c r="O224" i="10"/>
  <c r="L224" i="10"/>
  <c r="I224" i="10"/>
  <c r="F224" i="10"/>
  <c r="O223" i="10"/>
  <c r="L223" i="10"/>
  <c r="I223" i="10"/>
  <c r="F223" i="10"/>
  <c r="O222" i="10"/>
  <c r="L222" i="10"/>
  <c r="I222" i="10"/>
  <c r="F222" i="10"/>
  <c r="O221" i="10"/>
  <c r="L221" i="10"/>
  <c r="I221" i="10"/>
  <c r="F221" i="10"/>
  <c r="O220" i="10"/>
  <c r="L220" i="10"/>
  <c r="I220" i="10"/>
  <c r="I219" i="10" s="1"/>
  <c r="F220" i="10"/>
  <c r="N219" i="10"/>
  <c r="M219" i="10"/>
  <c r="K219" i="10"/>
  <c r="J219" i="10"/>
  <c r="H219" i="10"/>
  <c r="G219" i="10"/>
  <c r="E219" i="10"/>
  <c r="D219" i="10"/>
  <c r="O218" i="10"/>
  <c r="L218" i="10"/>
  <c r="I218" i="10"/>
  <c r="F218" i="10"/>
  <c r="O217" i="10"/>
  <c r="O216" i="10" s="1"/>
  <c r="L217" i="10"/>
  <c r="I217" i="10"/>
  <c r="I216" i="10" s="1"/>
  <c r="F217" i="10"/>
  <c r="N216" i="10"/>
  <c r="M216" i="10"/>
  <c r="K216" i="10"/>
  <c r="J216" i="10"/>
  <c r="H216" i="10"/>
  <c r="G216" i="10"/>
  <c r="E216" i="10"/>
  <c r="D216" i="10"/>
  <c r="O215" i="10"/>
  <c r="O214" i="10" s="1"/>
  <c r="L215" i="10"/>
  <c r="L214" i="10" s="1"/>
  <c r="I215" i="10"/>
  <c r="F215" i="10"/>
  <c r="N214" i="10"/>
  <c r="M214" i="10"/>
  <c r="K214" i="10"/>
  <c r="J214" i="10"/>
  <c r="J212" i="10" s="1"/>
  <c r="H214" i="10"/>
  <c r="H212" i="10" s="1"/>
  <c r="G214" i="10"/>
  <c r="F214" i="10"/>
  <c r="E214" i="10"/>
  <c r="D214" i="10"/>
  <c r="O213" i="10"/>
  <c r="L213" i="10"/>
  <c r="I213" i="10"/>
  <c r="F213" i="10"/>
  <c r="O210" i="10"/>
  <c r="L210" i="10"/>
  <c r="I210" i="10"/>
  <c r="F210" i="10"/>
  <c r="O209" i="10"/>
  <c r="O208" i="10" s="1"/>
  <c r="L209" i="10"/>
  <c r="L208" i="10" s="1"/>
  <c r="I209" i="10"/>
  <c r="F209" i="10"/>
  <c r="N208" i="10"/>
  <c r="M208" i="10"/>
  <c r="K208" i="10"/>
  <c r="J208" i="10"/>
  <c r="I208" i="10"/>
  <c r="H208" i="10"/>
  <c r="G208" i="10"/>
  <c r="F208" i="10"/>
  <c r="E208" i="10"/>
  <c r="D208" i="10"/>
  <c r="O207" i="10"/>
  <c r="L207" i="10"/>
  <c r="I207" i="10"/>
  <c r="F207" i="10"/>
  <c r="O206" i="10"/>
  <c r="L206" i="10"/>
  <c r="I206" i="10"/>
  <c r="F206" i="10"/>
  <c r="O205" i="10"/>
  <c r="L205" i="10"/>
  <c r="I205" i="10"/>
  <c r="F205" i="10"/>
  <c r="C205" i="10" s="1"/>
  <c r="O204" i="10"/>
  <c r="L204" i="10"/>
  <c r="I204" i="10"/>
  <c r="F204" i="10"/>
  <c r="O203" i="10"/>
  <c r="L203" i="10"/>
  <c r="I203" i="10"/>
  <c r="F203" i="10"/>
  <c r="O202" i="10"/>
  <c r="L202" i="10"/>
  <c r="I202" i="10"/>
  <c r="F202" i="10"/>
  <c r="O201" i="10"/>
  <c r="L201" i="10"/>
  <c r="I201" i="10"/>
  <c r="F201" i="10"/>
  <c r="O200" i="10"/>
  <c r="L200" i="10"/>
  <c r="I200" i="10"/>
  <c r="I199" i="10" s="1"/>
  <c r="F200" i="10"/>
  <c r="N199" i="10"/>
  <c r="M199" i="10"/>
  <c r="K199" i="10"/>
  <c r="J199" i="10"/>
  <c r="H199" i="10"/>
  <c r="G199" i="10"/>
  <c r="E199" i="10"/>
  <c r="D199" i="10"/>
  <c r="O198" i="10"/>
  <c r="L198" i="10"/>
  <c r="I198" i="10"/>
  <c r="F198" i="10"/>
  <c r="O197" i="10"/>
  <c r="L197" i="10"/>
  <c r="I197" i="10"/>
  <c r="F197" i="10"/>
  <c r="O196" i="10"/>
  <c r="L196" i="10"/>
  <c r="I196" i="10"/>
  <c r="F196" i="10"/>
  <c r="O195" i="10"/>
  <c r="L195" i="10"/>
  <c r="I195" i="10"/>
  <c r="F195" i="10"/>
  <c r="O194" i="10"/>
  <c r="L194" i="10"/>
  <c r="I194" i="10"/>
  <c r="F194" i="10"/>
  <c r="O193" i="10"/>
  <c r="L193" i="10"/>
  <c r="I193" i="10"/>
  <c r="F193" i="10"/>
  <c r="O192" i="10"/>
  <c r="L192" i="10"/>
  <c r="I192" i="10"/>
  <c r="F192" i="10"/>
  <c r="O191" i="10"/>
  <c r="L191" i="10"/>
  <c r="I191" i="10"/>
  <c r="F191" i="10"/>
  <c r="O190" i="10"/>
  <c r="L190" i="10"/>
  <c r="I190" i="10"/>
  <c r="F190" i="10"/>
  <c r="O189" i="10"/>
  <c r="O188" i="10" s="1"/>
  <c r="L189" i="10"/>
  <c r="I189" i="10"/>
  <c r="C189" i="10" s="1"/>
  <c r="F189" i="10"/>
  <c r="N188" i="10"/>
  <c r="M188" i="10"/>
  <c r="K188" i="10"/>
  <c r="J188" i="10"/>
  <c r="H188" i="10"/>
  <c r="G188" i="10"/>
  <c r="E188" i="10"/>
  <c r="D188" i="10"/>
  <c r="K187" i="10"/>
  <c r="G187" i="10"/>
  <c r="O186" i="10"/>
  <c r="L186" i="10"/>
  <c r="I186" i="10"/>
  <c r="F186" i="10"/>
  <c r="O185" i="10"/>
  <c r="L185" i="10"/>
  <c r="I185" i="10"/>
  <c r="F185" i="10"/>
  <c r="O184" i="10"/>
  <c r="L184" i="10"/>
  <c r="I184" i="10"/>
  <c r="I183" i="10" s="1"/>
  <c r="F184" i="10"/>
  <c r="N183" i="10"/>
  <c r="M183" i="10"/>
  <c r="K183" i="10"/>
  <c r="K182" i="10" s="1"/>
  <c r="J183" i="10"/>
  <c r="H183" i="10"/>
  <c r="G183" i="10"/>
  <c r="E183" i="10"/>
  <c r="D183" i="10"/>
  <c r="O180" i="10"/>
  <c r="L180" i="10"/>
  <c r="L179" i="10" s="1"/>
  <c r="L178" i="10" s="1"/>
  <c r="I180" i="10"/>
  <c r="I179" i="10" s="1"/>
  <c r="I178" i="10" s="1"/>
  <c r="F180" i="10"/>
  <c r="O179" i="10"/>
  <c r="O178" i="10" s="1"/>
  <c r="N179" i="10"/>
  <c r="N178" i="10" s="1"/>
  <c r="M179" i="10"/>
  <c r="M178" i="10" s="1"/>
  <c r="K179" i="10"/>
  <c r="K178" i="10" s="1"/>
  <c r="J179" i="10"/>
  <c r="J178" i="10" s="1"/>
  <c r="H179" i="10"/>
  <c r="H178" i="10" s="1"/>
  <c r="G179" i="10"/>
  <c r="G178" i="10" s="1"/>
  <c r="E179" i="10"/>
  <c r="E178" i="10" s="1"/>
  <c r="D179" i="10"/>
  <c r="D178" i="10" s="1"/>
  <c r="O177" i="10"/>
  <c r="L177" i="10"/>
  <c r="I177" i="10"/>
  <c r="F177" i="10"/>
  <c r="O176" i="10"/>
  <c r="O175" i="10" s="1"/>
  <c r="L176" i="10"/>
  <c r="I176" i="10"/>
  <c r="I175" i="10" s="1"/>
  <c r="F176" i="10"/>
  <c r="N175" i="10"/>
  <c r="M175" i="10"/>
  <c r="L175" i="10"/>
  <c r="K175" i="10"/>
  <c r="J175" i="10"/>
  <c r="H175" i="10"/>
  <c r="G175" i="10"/>
  <c r="F175" i="10"/>
  <c r="E175" i="10"/>
  <c r="D175" i="10"/>
  <c r="O173" i="10"/>
  <c r="L173" i="10"/>
  <c r="I173" i="10"/>
  <c r="F173" i="10"/>
  <c r="O172" i="10"/>
  <c r="O171" i="10" s="1"/>
  <c r="L172" i="10"/>
  <c r="I172" i="10"/>
  <c r="I171" i="10" s="1"/>
  <c r="F172" i="10"/>
  <c r="N171" i="10"/>
  <c r="M171" i="10"/>
  <c r="K171" i="10"/>
  <c r="J171" i="10"/>
  <c r="H171" i="10"/>
  <c r="G171" i="10"/>
  <c r="F171" i="10"/>
  <c r="E171" i="10"/>
  <c r="D171" i="10"/>
  <c r="O170" i="10"/>
  <c r="L170" i="10"/>
  <c r="I170" i="10"/>
  <c r="F170" i="10"/>
  <c r="O169" i="10"/>
  <c r="L169" i="10"/>
  <c r="I169" i="10"/>
  <c r="F169" i="10"/>
  <c r="C169" i="10" s="1"/>
  <c r="O168" i="10"/>
  <c r="L168" i="10"/>
  <c r="I168" i="10"/>
  <c r="F168" i="10"/>
  <c r="C168" i="10" s="1"/>
  <c r="O167" i="10"/>
  <c r="L167" i="10"/>
  <c r="I167" i="10"/>
  <c r="F167" i="10"/>
  <c r="N166" i="10"/>
  <c r="M166" i="10"/>
  <c r="K166" i="10"/>
  <c r="J166" i="10"/>
  <c r="H166" i="10"/>
  <c r="G166" i="10"/>
  <c r="E166" i="10"/>
  <c r="D166" i="10"/>
  <c r="O165" i="10"/>
  <c r="L165" i="10"/>
  <c r="I165" i="10"/>
  <c r="F165" i="10"/>
  <c r="O164" i="10"/>
  <c r="L164" i="10"/>
  <c r="I164" i="10"/>
  <c r="F164" i="10"/>
  <c r="O163" i="10"/>
  <c r="L163" i="10"/>
  <c r="I163" i="10"/>
  <c r="I162" i="10" s="1"/>
  <c r="F163" i="10"/>
  <c r="N162" i="10"/>
  <c r="M162" i="10"/>
  <c r="K162" i="10"/>
  <c r="J162" i="10"/>
  <c r="J161" i="10" s="1"/>
  <c r="J160" i="10" s="1"/>
  <c r="H162" i="10"/>
  <c r="H161" i="10" s="1"/>
  <c r="G162" i="10"/>
  <c r="G161" i="10" s="1"/>
  <c r="G160" i="10" s="1"/>
  <c r="E162" i="10"/>
  <c r="D162" i="10"/>
  <c r="D161" i="10" s="1"/>
  <c r="N161" i="10"/>
  <c r="O159" i="10"/>
  <c r="L159" i="10"/>
  <c r="I159" i="10"/>
  <c r="F159" i="10"/>
  <c r="O158" i="10"/>
  <c r="L158" i="10"/>
  <c r="I158" i="10"/>
  <c r="F158" i="10"/>
  <c r="O157" i="10"/>
  <c r="L157" i="10"/>
  <c r="I157" i="10"/>
  <c r="F157" i="10"/>
  <c r="O156" i="10"/>
  <c r="L156" i="10"/>
  <c r="I156" i="10"/>
  <c r="F156" i="10"/>
  <c r="O155" i="10"/>
  <c r="L155" i="10"/>
  <c r="I155" i="10"/>
  <c r="F155" i="10"/>
  <c r="O154" i="10"/>
  <c r="L154" i="10"/>
  <c r="I154" i="10"/>
  <c r="I153" i="10" s="1"/>
  <c r="I152" i="10" s="1"/>
  <c r="F154" i="10"/>
  <c r="F153" i="10" s="1"/>
  <c r="N153" i="10"/>
  <c r="N152" i="10" s="1"/>
  <c r="M153" i="10"/>
  <c r="M152" i="10" s="1"/>
  <c r="K153" i="10"/>
  <c r="K152" i="10" s="1"/>
  <c r="J153" i="10"/>
  <c r="J152" i="10" s="1"/>
  <c r="H153" i="10"/>
  <c r="H152" i="10" s="1"/>
  <c r="G153" i="10"/>
  <c r="G152" i="10" s="1"/>
  <c r="E153" i="10"/>
  <c r="E152" i="10" s="1"/>
  <c r="D153" i="10"/>
  <c r="D152" i="10" s="1"/>
  <c r="O151" i="10"/>
  <c r="L151" i="10"/>
  <c r="I151" i="10"/>
  <c r="F151" i="10"/>
  <c r="O150" i="10"/>
  <c r="L150" i="10"/>
  <c r="I150" i="10"/>
  <c r="F150" i="10"/>
  <c r="O149" i="10"/>
  <c r="L149" i="10"/>
  <c r="I149" i="10"/>
  <c r="F149" i="10"/>
  <c r="O148" i="10"/>
  <c r="O147" i="10" s="1"/>
  <c r="L148" i="10"/>
  <c r="I148" i="10"/>
  <c r="I147" i="10" s="1"/>
  <c r="F148" i="10"/>
  <c r="C148" i="10"/>
  <c r="N147" i="10"/>
  <c r="M147" i="10"/>
  <c r="K147" i="10"/>
  <c r="J147" i="10"/>
  <c r="H147" i="10"/>
  <c r="G147" i="10"/>
  <c r="F147" i="10"/>
  <c r="E147" i="10"/>
  <c r="D147" i="10"/>
  <c r="O146" i="10"/>
  <c r="L146" i="10"/>
  <c r="I146" i="10"/>
  <c r="F146" i="10"/>
  <c r="O145" i="10"/>
  <c r="L145" i="10"/>
  <c r="I145" i="10"/>
  <c r="F145" i="10"/>
  <c r="O144" i="10"/>
  <c r="L144" i="10"/>
  <c r="I144" i="10"/>
  <c r="F144" i="10"/>
  <c r="O143" i="10"/>
  <c r="L143" i="10"/>
  <c r="I143" i="10"/>
  <c r="F143" i="10"/>
  <c r="O142" i="10"/>
  <c r="L142" i="10"/>
  <c r="I142" i="10"/>
  <c r="F142" i="10"/>
  <c r="O141" i="10"/>
  <c r="L141" i="10"/>
  <c r="I141" i="10"/>
  <c r="F141" i="10"/>
  <c r="O140" i="10"/>
  <c r="L140" i="10"/>
  <c r="I140" i="10"/>
  <c r="F140" i="10"/>
  <c r="O139" i="10"/>
  <c r="O138" i="10" s="1"/>
  <c r="L139" i="10"/>
  <c r="I139" i="10"/>
  <c r="I138" i="10" s="1"/>
  <c r="F139" i="10"/>
  <c r="N138" i="10"/>
  <c r="M138" i="10"/>
  <c r="K138" i="10"/>
  <c r="J138" i="10"/>
  <c r="H138" i="10"/>
  <c r="G138" i="10"/>
  <c r="E138" i="10"/>
  <c r="D138" i="10"/>
  <c r="O137" i="10"/>
  <c r="L137" i="10"/>
  <c r="I137" i="10"/>
  <c r="F137" i="10"/>
  <c r="O136" i="10"/>
  <c r="L136" i="10"/>
  <c r="I136" i="10"/>
  <c r="F136" i="10"/>
  <c r="O135" i="10"/>
  <c r="O134" i="10" s="1"/>
  <c r="L135" i="10"/>
  <c r="I135" i="10"/>
  <c r="I134" i="10" s="1"/>
  <c r="F135" i="10"/>
  <c r="N134" i="10"/>
  <c r="M134" i="10"/>
  <c r="K134" i="10"/>
  <c r="J134" i="10"/>
  <c r="H134" i="10"/>
  <c r="G134" i="10"/>
  <c r="E134" i="10"/>
  <c r="D134" i="10"/>
  <c r="O133" i="10"/>
  <c r="L133" i="10"/>
  <c r="I133" i="10"/>
  <c r="F133" i="10"/>
  <c r="O132" i="10"/>
  <c r="O131" i="10" s="1"/>
  <c r="L132" i="10"/>
  <c r="I132" i="10"/>
  <c r="I131" i="10" s="1"/>
  <c r="F132" i="10"/>
  <c r="N131" i="10"/>
  <c r="M131" i="10"/>
  <c r="K131" i="10"/>
  <c r="J131" i="10"/>
  <c r="H131" i="10"/>
  <c r="G131" i="10"/>
  <c r="E131" i="10"/>
  <c r="D131" i="10"/>
  <c r="O130" i="10"/>
  <c r="L130" i="10"/>
  <c r="I130" i="10"/>
  <c r="F130" i="10"/>
  <c r="O129" i="10"/>
  <c r="L129" i="10"/>
  <c r="I129" i="10"/>
  <c r="F129" i="10"/>
  <c r="O128" i="10"/>
  <c r="L128" i="10"/>
  <c r="I128" i="10"/>
  <c r="F128" i="10"/>
  <c r="O127" i="10"/>
  <c r="L127" i="10"/>
  <c r="I127" i="10"/>
  <c r="I126" i="10" s="1"/>
  <c r="F127" i="10"/>
  <c r="N126" i="10"/>
  <c r="M126" i="10"/>
  <c r="K126" i="10"/>
  <c r="J126" i="10"/>
  <c r="H126" i="10"/>
  <c r="G126" i="10"/>
  <c r="E126" i="10"/>
  <c r="D126" i="10"/>
  <c r="O125" i="10"/>
  <c r="L125" i="10"/>
  <c r="I125" i="10"/>
  <c r="F125" i="10"/>
  <c r="O124" i="10"/>
  <c r="L124" i="10"/>
  <c r="I124" i="10"/>
  <c r="F124" i="10"/>
  <c r="O123" i="10"/>
  <c r="L123" i="10"/>
  <c r="I123" i="10"/>
  <c r="F123" i="10"/>
  <c r="O122" i="10"/>
  <c r="L122" i="10"/>
  <c r="I122" i="10"/>
  <c r="I121" i="10" s="1"/>
  <c r="F122" i="10"/>
  <c r="N121" i="10"/>
  <c r="N120" i="10" s="1"/>
  <c r="M121" i="10"/>
  <c r="K121" i="10"/>
  <c r="J121" i="10"/>
  <c r="H121" i="10"/>
  <c r="G121" i="10"/>
  <c r="E121" i="10"/>
  <c r="D121" i="10"/>
  <c r="K120" i="10"/>
  <c r="O119" i="10"/>
  <c r="L119" i="10"/>
  <c r="I119" i="10"/>
  <c r="F119" i="10"/>
  <c r="O118" i="10"/>
  <c r="L118" i="10"/>
  <c r="I118" i="10"/>
  <c r="F118" i="10"/>
  <c r="O117" i="10"/>
  <c r="L117" i="10"/>
  <c r="I117" i="10"/>
  <c r="F117" i="10"/>
  <c r="O116" i="10"/>
  <c r="L116" i="10"/>
  <c r="I116" i="10"/>
  <c r="F116" i="10"/>
  <c r="O115" i="10"/>
  <c r="L115" i="10"/>
  <c r="I115" i="10"/>
  <c r="F115" i="10"/>
  <c r="N114" i="10"/>
  <c r="M114" i="10"/>
  <c r="K114" i="10"/>
  <c r="J114" i="10"/>
  <c r="H114" i="10"/>
  <c r="G114" i="10"/>
  <c r="E114" i="10"/>
  <c r="D114" i="10"/>
  <c r="O113" i="10"/>
  <c r="L113" i="10"/>
  <c r="I113" i="10"/>
  <c r="F113" i="10"/>
  <c r="O112" i="10"/>
  <c r="L112" i="10"/>
  <c r="I112" i="10"/>
  <c r="F112" i="10"/>
  <c r="O111" i="10"/>
  <c r="L111" i="10"/>
  <c r="I111" i="10"/>
  <c r="F111" i="10"/>
  <c r="O110" i="10"/>
  <c r="L110" i="10"/>
  <c r="I110" i="10"/>
  <c r="F110" i="10"/>
  <c r="O109" i="10"/>
  <c r="L109" i="10"/>
  <c r="I109" i="10"/>
  <c r="I108" i="10" s="1"/>
  <c r="F109" i="10"/>
  <c r="N108" i="10"/>
  <c r="M108" i="10"/>
  <c r="K108" i="10"/>
  <c r="J108" i="10"/>
  <c r="H108" i="10"/>
  <c r="G108" i="10"/>
  <c r="E108" i="10"/>
  <c r="D108" i="10"/>
  <c r="O107" i="10"/>
  <c r="L107" i="10"/>
  <c r="I107" i="10"/>
  <c r="F107" i="10"/>
  <c r="O106" i="10"/>
  <c r="L106" i="10"/>
  <c r="I106" i="10"/>
  <c r="F106" i="10"/>
  <c r="O105" i="10"/>
  <c r="L105" i="10"/>
  <c r="I105" i="10"/>
  <c r="F105" i="10"/>
  <c r="O104" i="10"/>
  <c r="L104" i="10"/>
  <c r="I104" i="10"/>
  <c r="F104" i="10"/>
  <c r="O103" i="10"/>
  <c r="L103" i="10"/>
  <c r="I103" i="10"/>
  <c r="F103" i="10"/>
  <c r="O102" i="10"/>
  <c r="L102" i="10"/>
  <c r="I102" i="10"/>
  <c r="F102" i="10"/>
  <c r="O101" i="10"/>
  <c r="L101" i="10"/>
  <c r="I101" i="10"/>
  <c r="F101" i="10"/>
  <c r="O100" i="10"/>
  <c r="L100" i="10"/>
  <c r="I100" i="10"/>
  <c r="F100" i="10"/>
  <c r="N99" i="10"/>
  <c r="M99" i="10"/>
  <c r="K99" i="10"/>
  <c r="J99" i="10"/>
  <c r="H99" i="10"/>
  <c r="G99" i="10"/>
  <c r="E99" i="10"/>
  <c r="D99" i="10"/>
  <c r="O98" i="10"/>
  <c r="L98" i="10"/>
  <c r="I98" i="10"/>
  <c r="F98" i="10"/>
  <c r="O97" i="10"/>
  <c r="L97" i="10"/>
  <c r="I97" i="10"/>
  <c r="F97" i="10"/>
  <c r="O96" i="10"/>
  <c r="L96" i="10"/>
  <c r="I96" i="10"/>
  <c r="F96" i="10"/>
  <c r="O95" i="10"/>
  <c r="L95" i="10"/>
  <c r="I95" i="10"/>
  <c r="F95" i="10"/>
  <c r="O94" i="10"/>
  <c r="L94" i="10"/>
  <c r="I94" i="10"/>
  <c r="F94" i="10"/>
  <c r="O93" i="10"/>
  <c r="L93" i="10"/>
  <c r="I93" i="10"/>
  <c r="F93" i="10"/>
  <c r="O92" i="10"/>
  <c r="L92" i="10"/>
  <c r="I92" i="10"/>
  <c r="F92" i="10"/>
  <c r="O91" i="10"/>
  <c r="N91" i="10"/>
  <c r="M91" i="10"/>
  <c r="K91" i="10"/>
  <c r="J91" i="10"/>
  <c r="H91" i="10"/>
  <c r="G91" i="10"/>
  <c r="E91" i="10"/>
  <c r="D91" i="10"/>
  <c r="O90" i="10"/>
  <c r="L90" i="10"/>
  <c r="I90" i="10"/>
  <c r="F90" i="10"/>
  <c r="O89" i="10"/>
  <c r="L89" i="10"/>
  <c r="I89" i="10"/>
  <c r="F89" i="10"/>
  <c r="O88" i="10"/>
  <c r="L88" i="10"/>
  <c r="I88" i="10"/>
  <c r="F88" i="10"/>
  <c r="O87" i="10"/>
  <c r="L87" i="10"/>
  <c r="I87" i="10"/>
  <c r="F87" i="10"/>
  <c r="O86" i="10"/>
  <c r="O85" i="10" s="1"/>
  <c r="L86" i="10"/>
  <c r="I86" i="10"/>
  <c r="F86" i="10"/>
  <c r="F85" i="10" s="1"/>
  <c r="N85" i="10"/>
  <c r="M85" i="10"/>
  <c r="K85" i="10"/>
  <c r="J85" i="10"/>
  <c r="H85" i="10"/>
  <c r="G85" i="10"/>
  <c r="E85" i="10"/>
  <c r="D85" i="10"/>
  <c r="O84" i="10"/>
  <c r="L84" i="10"/>
  <c r="I84" i="10"/>
  <c r="F84" i="10"/>
  <c r="H83" i="10"/>
  <c r="O82" i="10"/>
  <c r="L82" i="10"/>
  <c r="I82" i="10"/>
  <c r="F82" i="10"/>
  <c r="O81" i="10"/>
  <c r="L81" i="10"/>
  <c r="L80" i="10" s="1"/>
  <c r="I81" i="10"/>
  <c r="F81" i="10"/>
  <c r="F80" i="10" s="1"/>
  <c r="O80" i="10"/>
  <c r="N80" i="10"/>
  <c r="M80" i="10"/>
  <c r="K80" i="10"/>
  <c r="J80" i="10"/>
  <c r="H80" i="10"/>
  <c r="G80" i="10"/>
  <c r="E80" i="10"/>
  <c r="D80" i="10"/>
  <c r="O79" i="10"/>
  <c r="L79" i="10"/>
  <c r="I79" i="10"/>
  <c r="F79" i="10"/>
  <c r="O78" i="10"/>
  <c r="O77" i="10" s="1"/>
  <c r="O76" i="10" s="1"/>
  <c r="L78" i="10"/>
  <c r="I78" i="10"/>
  <c r="F78" i="10"/>
  <c r="N77" i="10"/>
  <c r="N76" i="10" s="1"/>
  <c r="M77" i="10"/>
  <c r="L77" i="10"/>
  <c r="K77" i="10"/>
  <c r="J77" i="10"/>
  <c r="J76" i="10" s="1"/>
  <c r="H77" i="10"/>
  <c r="G77" i="10"/>
  <c r="G76" i="10" s="1"/>
  <c r="F77" i="10"/>
  <c r="E77" i="10"/>
  <c r="D77" i="10"/>
  <c r="D76" i="10" s="1"/>
  <c r="M76" i="10"/>
  <c r="O74" i="10"/>
  <c r="L74" i="10"/>
  <c r="I74" i="10"/>
  <c r="F74" i="10"/>
  <c r="O73" i="10"/>
  <c r="L73" i="10"/>
  <c r="I73" i="10"/>
  <c r="F73" i="10"/>
  <c r="O72" i="10"/>
  <c r="L72" i="10"/>
  <c r="I72" i="10"/>
  <c r="F72" i="10"/>
  <c r="O71" i="10"/>
  <c r="L71" i="10"/>
  <c r="I71" i="10"/>
  <c r="F71" i="10"/>
  <c r="O70" i="10"/>
  <c r="O69" i="10" s="1"/>
  <c r="L70" i="10"/>
  <c r="I70" i="10"/>
  <c r="F70" i="10"/>
  <c r="F69" i="10" s="1"/>
  <c r="N69" i="10"/>
  <c r="N67" i="10" s="1"/>
  <c r="M69" i="10"/>
  <c r="M67" i="10" s="1"/>
  <c r="K69" i="10"/>
  <c r="K67" i="10" s="1"/>
  <c r="J69" i="10"/>
  <c r="J67" i="10" s="1"/>
  <c r="H69" i="10"/>
  <c r="H67" i="10" s="1"/>
  <c r="G69" i="10"/>
  <c r="E69" i="10"/>
  <c r="E67" i="10" s="1"/>
  <c r="D69" i="10"/>
  <c r="D67" i="10" s="1"/>
  <c r="O68" i="10"/>
  <c r="L68" i="10"/>
  <c r="I68" i="10"/>
  <c r="F68" i="10"/>
  <c r="G67" i="10"/>
  <c r="O66" i="10"/>
  <c r="L66" i="10"/>
  <c r="I66" i="10"/>
  <c r="F66" i="10"/>
  <c r="O65" i="10"/>
  <c r="L65" i="10"/>
  <c r="I65" i="10"/>
  <c r="F65" i="10"/>
  <c r="O64" i="10"/>
  <c r="L64" i="10"/>
  <c r="I64" i="10"/>
  <c r="F64" i="10"/>
  <c r="O63" i="10"/>
  <c r="L63" i="10"/>
  <c r="I63" i="10"/>
  <c r="F63" i="10"/>
  <c r="O62" i="10"/>
  <c r="L62" i="10"/>
  <c r="I62" i="10"/>
  <c r="F62" i="10"/>
  <c r="O61" i="10"/>
  <c r="L61" i="10"/>
  <c r="I61" i="10"/>
  <c r="F61" i="10"/>
  <c r="O60" i="10"/>
  <c r="L60" i="10"/>
  <c r="I60" i="10"/>
  <c r="F60" i="10"/>
  <c r="O59" i="10"/>
  <c r="L59" i="10"/>
  <c r="I59" i="10"/>
  <c r="I58" i="10" s="1"/>
  <c r="F59" i="10"/>
  <c r="N58" i="10"/>
  <c r="M58" i="10"/>
  <c r="K58" i="10"/>
  <c r="J58" i="10"/>
  <c r="H58" i="10"/>
  <c r="G58" i="10"/>
  <c r="E58" i="10"/>
  <c r="D58" i="10"/>
  <c r="O57" i="10"/>
  <c r="L57" i="10"/>
  <c r="I57" i="10"/>
  <c r="F57" i="10"/>
  <c r="O56" i="10"/>
  <c r="O55" i="10" s="1"/>
  <c r="L56" i="10"/>
  <c r="L55" i="10" s="1"/>
  <c r="I56" i="10"/>
  <c r="I55" i="10" s="1"/>
  <c r="F56" i="10"/>
  <c r="N55" i="10"/>
  <c r="M55" i="10"/>
  <c r="K55" i="10"/>
  <c r="J55" i="10"/>
  <c r="H55" i="10"/>
  <c r="G55" i="10"/>
  <c r="G54" i="10" s="1"/>
  <c r="G53" i="10" s="1"/>
  <c r="E55" i="10"/>
  <c r="D55" i="10"/>
  <c r="K54" i="10"/>
  <c r="O47" i="10"/>
  <c r="C47" i="10" s="1"/>
  <c r="O46" i="10"/>
  <c r="N45" i="10"/>
  <c r="M45" i="10"/>
  <c r="L44" i="10"/>
  <c r="L43" i="10" s="1"/>
  <c r="I44" i="10"/>
  <c r="F44" i="10"/>
  <c r="F43" i="10" s="1"/>
  <c r="K43" i="10"/>
  <c r="J43" i="10"/>
  <c r="H43" i="10"/>
  <c r="G43" i="10"/>
  <c r="E43" i="10"/>
  <c r="D43" i="10"/>
  <c r="F42" i="10"/>
  <c r="F41" i="10" s="1"/>
  <c r="C41" i="10" s="1"/>
  <c r="E41" i="10"/>
  <c r="D41" i="10"/>
  <c r="L40" i="10"/>
  <c r="C40" i="10" s="1"/>
  <c r="L39" i="10"/>
  <c r="C39" i="10" s="1"/>
  <c r="L38" i="10"/>
  <c r="C38" i="10" s="1"/>
  <c r="L37" i="10"/>
  <c r="C37" i="10" s="1"/>
  <c r="K36" i="10"/>
  <c r="J36" i="10"/>
  <c r="L35" i="10"/>
  <c r="C35" i="10" s="1"/>
  <c r="L34" i="10"/>
  <c r="C34" i="10" s="1"/>
  <c r="K33" i="10"/>
  <c r="J33" i="10"/>
  <c r="L32" i="10"/>
  <c r="L31" i="10" s="1"/>
  <c r="C31" i="10" s="1"/>
  <c r="K31" i="10"/>
  <c r="J31" i="10"/>
  <c r="L30" i="10"/>
  <c r="C30" i="10" s="1"/>
  <c r="L29" i="10"/>
  <c r="C29" i="10" s="1"/>
  <c r="L28" i="10"/>
  <c r="C28" i="10" s="1"/>
  <c r="K27" i="10"/>
  <c r="J27" i="10"/>
  <c r="J26" i="10" s="1"/>
  <c r="F25" i="10"/>
  <c r="C25" i="10" s="1"/>
  <c r="I24" i="10"/>
  <c r="F24" i="10"/>
  <c r="O23" i="10"/>
  <c r="L23" i="10"/>
  <c r="I23" i="10"/>
  <c r="F23" i="10"/>
  <c r="O22" i="10"/>
  <c r="L22" i="10"/>
  <c r="L21" i="10" s="1"/>
  <c r="I22" i="10"/>
  <c r="F22" i="10"/>
  <c r="N21" i="10"/>
  <c r="N275" i="10" s="1"/>
  <c r="N274" i="10" s="1"/>
  <c r="M21" i="10"/>
  <c r="K21" i="10"/>
  <c r="K275" i="10" s="1"/>
  <c r="J21" i="10"/>
  <c r="H21" i="10"/>
  <c r="H275" i="10" s="1"/>
  <c r="H274" i="10" s="1"/>
  <c r="G21" i="10"/>
  <c r="G275" i="10" s="1"/>
  <c r="G274" i="10" s="1"/>
  <c r="E21" i="10"/>
  <c r="D21" i="10"/>
  <c r="D20" i="10" s="1"/>
  <c r="C104" i="10" l="1"/>
  <c r="E240" i="10"/>
  <c r="C32" i="10"/>
  <c r="C23" i="10"/>
  <c r="C164" i="10"/>
  <c r="C225" i="10"/>
  <c r="J20" i="10"/>
  <c r="E187" i="10"/>
  <c r="G212" i="10"/>
  <c r="E54" i="10"/>
  <c r="E53" i="10" s="1"/>
  <c r="C64" i="10"/>
  <c r="E174" i="10"/>
  <c r="C185" i="10"/>
  <c r="N20" i="10"/>
  <c r="O45" i="10"/>
  <c r="M54" i="10"/>
  <c r="M53" i="10" s="1"/>
  <c r="C208" i="10"/>
  <c r="K212" i="10"/>
  <c r="N240" i="10"/>
  <c r="C281" i="10"/>
  <c r="C282" i="10"/>
  <c r="L131" i="10"/>
  <c r="L153" i="10"/>
  <c r="L152" i="10" s="1"/>
  <c r="I174" i="10"/>
  <c r="O233" i="10"/>
  <c r="O232" i="10" s="1"/>
  <c r="K274" i="10"/>
  <c r="I21" i="10"/>
  <c r="K26" i="10"/>
  <c r="K20" i="10" s="1"/>
  <c r="L33" i="10"/>
  <c r="C33" i="10" s="1"/>
  <c r="C42" i="10"/>
  <c r="H54" i="10"/>
  <c r="C60" i="10"/>
  <c r="C66" i="10"/>
  <c r="L69" i="10"/>
  <c r="L67" i="10" s="1"/>
  <c r="C95" i="10"/>
  <c r="C96" i="10"/>
  <c r="G83" i="10"/>
  <c r="C116" i="10"/>
  <c r="C128" i="10"/>
  <c r="C129" i="10"/>
  <c r="L138" i="10"/>
  <c r="C156" i="10"/>
  <c r="C172" i="10"/>
  <c r="H187" i="10"/>
  <c r="H182" i="10" s="1"/>
  <c r="N187" i="10"/>
  <c r="N182" i="10" s="1"/>
  <c r="C213" i="10"/>
  <c r="C236" i="10"/>
  <c r="C256" i="10"/>
  <c r="C261" i="10"/>
  <c r="C279" i="10"/>
  <c r="E76" i="10"/>
  <c r="C88" i="10"/>
  <c r="C89" i="10"/>
  <c r="C90" i="10"/>
  <c r="C137" i="10"/>
  <c r="C155" i="10"/>
  <c r="J187" i="10"/>
  <c r="J182" i="10" s="1"/>
  <c r="C217" i="10"/>
  <c r="C249" i="10"/>
  <c r="K53" i="10"/>
  <c r="J54" i="10"/>
  <c r="J53" i="10" s="1"/>
  <c r="E83" i="10"/>
  <c r="D83" i="10"/>
  <c r="C112" i="10"/>
  <c r="C132" i="10"/>
  <c r="C136" i="10"/>
  <c r="G182" i="10"/>
  <c r="D187" i="10"/>
  <c r="D182" i="10" s="1"/>
  <c r="C56" i="10"/>
  <c r="C57" i="10"/>
  <c r="C72" i="10"/>
  <c r="C84" i="10"/>
  <c r="C103" i="10"/>
  <c r="O99" i="10"/>
  <c r="L121" i="10"/>
  <c r="G120" i="10"/>
  <c r="F131" i="10"/>
  <c r="C140" i="10"/>
  <c r="C144" i="10"/>
  <c r="N160" i="10"/>
  <c r="H160" i="10"/>
  <c r="L171" i="10"/>
  <c r="C176" i="10"/>
  <c r="O183" i="10"/>
  <c r="C193" i="10"/>
  <c r="C197" i="10"/>
  <c r="O199" i="10"/>
  <c r="O187" i="10" s="1"/>
  <c r="C209" i="10"/>
  <c r="C221" i="10"/>
  <c r="C229" i="10"/>
  <c r="C230" i="10"/>
  <c r="H240" i="10"/>
  <c r="H211" i="10" s="1"/>
  <c r="M174" i="10"/>
  <c r="I114" i="10"/>
  <c r="L219" i="10"/>
  <c r="D54" i="10"/>
  <c r="D53" i="10" s="1"/>
  <c r="H53" i="10"/>
  <c r="I54" i="10"/>
  <c r="O58" i="10"/>
  <c r="C71" i="10"/>
  <c r="C79" i="10"/>
  <c r="M83" i="10"/>
  <c r="K83" i="10"/>
  <c r="C100" i="10"/>
  <c r="C106" i="10"/>
  <c r="C107" i="10"/>
  <c r="C109" i="10"/>
  <c r="C110" i="10"/>
  <c r="O108" i="10"/>
  <c r="L114" i="10"/>
  <c r="J120" i="10"/>
  <c r="C122" i="10"/>
  <c r="C123" i="10"/>
  <c r="C124" i="10"/>
  <c r="H120" i="10"/>
  <c r="C150" i="10"/>
  <c r="C151" i="10"/>
  <c r="C157" i="10"/>
  <c r="C158" i="10"/>
  <c r="C159" i="10"/>
  <c r="D160" i="10"/>
  <c r="L162" i="10"/>
  <c r="I166" i="10"/>
  <c r="C204" i="10"/>
  <c r="D212" i="10"/>
  <c r="D211" i="10" s="1"/>
  <c r="E212" i="10"/>
  <c r="E211" i="10" s="1"/>
  <c r="O219" i="10"/>
  <c r="L227" i="10"/>
  <c r="C238" i="10"/>
  <c r="K252" i="10"/>
  <c r="C260" i="10"/>
  <c r="C237" i="10"/>
  <c r="D275" i="10"/>
  <c r="D274" i="10" s="1"/>
  <c r="H20" i="10"/>
  <c r="J275" i="10"/>
  <c r="J274" i="10" s="1"/>
  <c r="O21" i="10"/>
  <c r="O20" i="10" s="1"/>
  <c r="N54" i="10"/>
  <c r="N53" i="10" s="1"/>
  <c r="C63" i="10"/>
  <c r="C73" i="10"/>
  <c r="L76" i="10"/>
  <c r="K76" i="10"/>
  <c r="N83" i="10"/>
  <c r="N75" i="10" s="1"/>
  <c r="L85" i="10"/>
  <c r="I91" i="10"/>
  <c r="C97" i="10"/>
  <c r="C98" i="10"/>
  <c r="E120" i="10"/>
  <c r="E75" i="10" s="1"/>
  <c r="L126" i="10"/>
  <c r="L134" i="10"/>
  <c r="C142" i="10"/>
  <c r="C143" i="10"/>
  <c r="E161" i="10"/>
  <c r="E160" i="10" s="1"/>
  <c r="L166" i="10"/>
  <c r="K174" i="10"/>
  <c r="O174" i="10"/>
  <c r="C196" i="10"/>
  <c r="M187" i="10"/>
  <c r="L216" i="10"/>
  <c r="C222" i="10"/>
  <c r="C224" i="10"/>
  <c r="C239" i="10"/>
  <c r="C244" i="10"/>
  <c r="C248" i="10"/>
  <c r="O245" i="10"/>
  <c r="O240" i="10" s="1"/>
  <c r="L253" i="10"/>
  <c r="L252" i="10" s="1"/>
  <c r="C277" i="10"/>
  <c r="C201" i="10"/>
  <c r="C24" i="10"/>
  <c r="L27" i="10"/>
  <c r="C27" i="10" s="1"/>
  <c r="L36" i="10"/>
  <c r="C36" i="10" s="1"/>
  <c r="C46" i="10"/>
  <c r="F55" i="10"/>
  <c r="C55" i="10" s="1"/>
  <c r="O54" i="10"/>
  <c r="C62" i="10"/>
  <c r="C65" i="10"/>
  <c r="O67" i="10"/>
  <c r="C74" i="10"/>
  <c r="H76" i="10"/>
  <c r="J83" i="10"/>
  <c r="C87" i="10"/>
  <c r="C101" i="10"/>
  <c r="L108" i="10"/>
  <c r="C113" i="10"/>
  <c r="C117" i="10"/>
  <c r="C119" i="10"/>
  <c r="C145" i="10"/>
  <c r="L147" i="10"/>
  <c r="O153" i="10"/>
  <c r="O152" i="10" s="1"/>
  <c r="K161" i="10"/>
  <c r="K160" i="10" s="1"/>
  <c r="G174" i="10"/>
  <c r="L174" i="10"/>
  <c r="C177" i="10"/>
  <c r="C186" i="10"/>
  <c r="L188" i="10"/>
  <c r="C195" i="10"/>
  <c r="C198" i="10"/>
  <c r="L199" i="10"/>
  <c r="J211" i="10"/>
  <c r="N212" i="10"/>
  <c r="N211" i="10" s="1"/>
  <c r="N181" i="10" s="1"/>
  <c r="F216" i="10"/>
  <c r="C223" i="10"/>
  <c r="O227" i="10"/>
  <c r="G240" i="10"/>
  <c r="G211" i="10" s="1"/>
  <c r="M240" i="10"/>
  <c r="G252" i="10"/>
  <c r="C278" i="10"/>
  <c r="O275" i="10"/>
  <c r="C45" i="10"/>
  <c r="C59" i="10"/>
  <c r="F58" i="10"/>
  <c r="C82" i="10"/>
  <c r="I80" i="10"/>
  <c r="C80" i="10" s="1"/>
  <c r="C22" i="10"/>
  <c r="F21" i="10"/>
  <c r="M20" i="10"/>
  <c r="M275" i="10"/>
  <c r="M274" i="10" s="1"/>
  <c r="L275" i="10"/>
  <c r="L274" i="10" s="1"/>
  <c r="C61" i="10"/>
  <c r="F76" i="10"/>
  <c r="C92" i="10"/>
  <c r="L91" i="10"/>
  <c r="E275" i="10"/>
  <c r="E274" i="10" s="1"/>
  <c r="E20" i="10"/>
  <c r="C68" i="10"/>
  <c r="C44" i="10"/>
  <c r="I43" i="10"/>
  <c r="C43" i="10" s="1"/>
  <c r="L58" i="10"/>
  <c r="L54" i="10" s="1"/>
  <c r="L53" i="10" s="1"/>
  <c r="F67" i="10"/>
  <c r="I69" i="10"/>
  <c r="I67" i="10" s="1"/>
  <c r="I53" i="10" s="1"/>
  <c r="C70" i="10"/>
  <c r="I77" i="10"/>
  <c r="C78" i="10"/>
  <c r="I85" i="10"/>
  <c r="C86" i="10"/>
  <c r="C102" i="10"/>
  <c r="F99" i="10"/>
  <c r="F152" i="10"/>
  <c r="C163" i="10"/>
  <c r="F162" i="10"/>
  <c r="I250" i="10"/>
  <c r="C250" i="10" s="1"/>
  <c r="C251" i="10"/>
  <c r="C284" i="10"/>
  <c r="G20" i="10"/>
  <c r="C81" i="10"/>
  <c r="I99" i="10"/>
  <c r="O114" i="10"/>
  <c r="O83" i="10" s="1"/>
  <c r="F121" i="10"/>
  <c r="I120" i="10"/>
  <c r="C125" i="10"/>
  <c r="D120" i="10"/>
  <c r="D75" i="10" s="1"/>
  <c r="O126" i="10"/>
  <c r="C139" i="10"/>
  <c r="F138" i="10"/>
  <c r="C138" i="10" s="1"/>
  <c r="C165" i="10"/>
  <c r="O166" i="10"/>
  <c r="D174" i="10"/>
  <c r="H174" i="10"/>
  <c r="C175" i="10"/>
  <c r="C231" i="10"/>
  <c r="I227" i="10"/>
  <c r="C111" i="10"/>
  <c r="F108" i="10"/>
  <c r="C108" i="10" s="1"/>
  <c r="C93" i="10"/>
  <c r="C94" i="10"/>
  <c r="F91" i="10"/>
  <c r="C105" i="10"/>
  <c r="C115" i="10"/>
  <c r="F114" i="10"/>
  <c r="M120" i="10"/>
  <c r="M75" i="10" s="1"/>
  <c r="C127" i="10"/>
  <c r="F126" i="10"/>
  <c r="C133" i="10"/>
  <c r="C141" i="10"/>
  <c r="C149" i="10"/>
  <c r="M161" i="10"/>
  <c r="M160" i="10" s="1"/>
  <c r="C167" i="10"/>
  <c r="F166" i="10"/>
  <c r="C173" i="10"/>
  <c r="J174" i="10"/>
  <c r="N174" i="10"/>
  <c r="C180" i="10"/>
  <c r="F179" i="10"/>
  <c r="L99" i="10"/>
  <c r="C118" i="10"/>
  <c r="O121" i="10"/>
  <c r="C130" i="10"/>
  <c r="C131" i="10"/>
  <c r="C135" i="10"/>
  <c r="F134" i="10"/>
  <c r="C134" i="10" s="1"/>
  <c r="C146" i="10"/>
  <c r="C147" i="10"/>
  <c r="C154" i="10"/>
  <c r="I161" i="10"/>
  <c r="I160" i="10" s="1"/>
  <c r="O162" i="10"/>
  <c r="C170" i="10"/>
  <c r="C171" i="10"/>
  <c r="C200" i="10"/>
  <c r="F199" i="10"/>
  <c r="C199" i="10" s="1"/>
  <c r="O253" i="10"/>
  <c r="O252" i="10" s="1"/>
  <c r="M182" i="10"/>
  <c r="L183" i="10"/>
  <c r="C190" i="10"/>
  <c r="C191" i="10"/>
  <c r="C192" i="10"/>
  <c r="F188" i="10"/>
  <c r="C202" i="10"/>
  <c r="C203" i="10"/>
  <c r="M212" i="10"/>
  <c r="C226" i="10"/>
  <c r="C247" i="10"/>
  <c r="I245" i="10"/>
  <c r="C245" i="10" s="1"/>
  <c r="C259" i="10"/>
  <c r="I257" i="10"/>
  <c r="C257" i="10" s="1"/>
  <c r="C262" i="10"/>
  <c r="C271" i="10"/>
  <c r="I269" i="10"/>
  <c r="C269" i="10" s="1"/>
  <c r="C283" i="10"/>
  <c r="I188" i="10"/>
  <c r="I187" i="10" s="1"/>
  <c r="I182" i="10" s="1"/>
  <c r="C194" i="10"/>
  <c r="C206" i="10"/>
  <c r="C207" i="10"/>
  <c r="C210" i="10"/>
  <c r="C218" i="10"/>
  <c r="C228" i="10"/>
  <c r="F227" i="10"/>
  <c r="K240" i="10"/>
  <c r="K211" i="10" s="1"/>
  <c r="F240" i="10"/>
  <c r="F253" i="10"/>
  <c r="C268" i="10"/>
  <c r="F267" i="10"/>
  <c r="O276" i="10"/>
  <c r="E182" i="10"/>
  <c r="E181" i="10" s="1"/>
  <c r="C184" i="10"/>
  <c r="F183" i="10"/>
  <c r="I214" i="10"/>
  <c r="C215" i="10"/>
  <c r="C220" i="10"/>
  <c r="F219" i="10"/>
  <c r="C235" i="10"/>
  <c r="I233" i="10"/>
  <c r="C243" i="10"/>
  <c r="I241" i="10"/>
  <c r="M252" i="10"/>
  <c r="C255" i="10"/>
  <c r="C264" i="10"/>
  <c r="F263" i="10"/>
  <c r="C263" i="10" s="1"/>
  <c r="C280" i="10"/>
  <c r="F276" i="10"/>
  <c r="C234" i="10"/>
  <c r="C242" i="10"/>
  <c r="C246" i="10"/>
  <c r="C254" i="10"/>
  <c r="C258" i="10"/>
  <c r="C270" i="10"/>
  <c r="C69" i="10" l="1"/>
  <c r="F54" i="10"/>
  <c r="O53" i="10"/>
  <c r="G75" i="10"/>
  <c r="G52" i="10" s="1"/>
  <c r="C153" i="10"/>
  <c r="C126" i="10"/>
  <c r="O120" i="10"/>
  <c r="C166" i="10"/>
  <c r="O182" i="10"/>
  <c r="I212" i="10"/>
  <c r="C91" i="10"/>
  <c r="O274" i="10"/>
  <c r="F212" i="10"/>
  <c r="F211" i="10" s="1"/>
  <c r="C276" i="10"/>
  <c r="D181" i="10"/>
  <c r="L187" i="10"/>
  <c r="C219" i="10"/>
  <c r="N52" i="10"/>
  <c r="N51" i="10" s="1"/>
  <c r="D272" i="10"/>
  <c r="K75" i="10"/>
  <c r="K52" i="10" s="1"/>
  <c r="L26" i="10"/>
  <c r="L20" i="10" s="1"/>
  <c r="O212" i="10"/>
  <c r="O211" i="10" s="1"/>
  <c r="L120" i="10"/>
  <c r="J75" i="10"/>
  <c r="J272" i="10" s="1"/>
  <c r="M211" i="10"/>
  <c r="M181" i="10" s="1"/>
  <c r="C216" i="10"/>
  <c r="O161" i="10"/>
  <c r="O160" i="10" s="1"/>
  <c r="O75" i="10"/>
  <c r="C152" i="10"/>
  <c r="H75" i="10"/>
  <c r="H52" i="10" s="1"/>
  <c r="G272" i="10"/>
  <c r="G181" i="10"/>
  <c r="E272" i="10"/>
  <c r="E52" i="10"/>
  <c r="E51" i="10" s="1"/>
  <c r="I76" i="10"/>
  <c r="C76" i="10" s="1"/>
  <c r="C67" i="10"/>
  <c r="C77" i="10"/>
  <c r="L212" i="10"/>
  <c r="L211" i="10" s="1"/>
  <c r="J181" i="10"/>
  <c r="C227" i="10"/>
  <c r="L161" i="10"/>
  <c r="L160" i="10" s="1"/>
  <c r="N272" i="10"/>
  <c r="L182" i="10"/>
  <c r="M52" i="10"/>
  <c r="I83" i="10"/>
  <c r="K181" i="10"/>
  <c r="N50" i="10"/>
  <c r="N273" i="10"/>
  <c r="I232" i="10"/>
  <c r="C232" i="10" s="1"/>
  <c r="C233" i="10"/>
  <c r="C183" i="10"/>
  <c r="F252" i="10"/>
  <c r="C114" i="10"/>
  <c r="L83" i="10"/>
  <c r="L75" i="10" s="1"/>
  <c r="C267" i="10"/>
  <c r="F266" i="10"/>
  <c r="F120" i="10"/>
  <c r="C121" i="10"/>
  <c r="C54" i="10"/>
  <c r="F53" i="10"/>
  <c r="I20" i="10"/>
  <c r="F275" i="10"/>
  <c r="C21" i="10"/>
  <c r="F20" i="10"/>
  <c r="D52" i="10"/>
  <c r="F83" i="10"/>
  <c r="I253" i="10"/>
  <c r="I252" i="10" s="1"/>
  <c r="I240" i="10"/>
  <c r="C240" i="10" s="1"/>
  <c r="C241" i="10"/>
  <c r="H181" i="10"/>
  <c r="C214" i="10"/>
  <c r="C188" i="10"/>
  <c r="F187" i="10"/>
  <c r="C179" i="10"/>
  <c r="F178" i="10"/>
  <c r="C162" i="10"/>
  <c r="F161" i="10"/>
  <c r="C99" i="10"/>
  <c r="C85" i="10"/>
  <c r="I275" i="10"/>
  <c r="I274" i="10" s="1"/>
  <c r="C58" i="10"/>
  <c r="G51" i="10" l="1"/>
  <c r="O52" i="10"/>
  <c r="C120" i="10"/>
  <c r="C187" i="10"/>
  <c r="J52" i="10"/>
  <c r="J51" i="10" s="1"/>
  <c r="J50" i="10" s="1"/>
  <c r="I75" i="10"/>
  <c r="I52" i="10" s="1"/>
  <c r="C20" i="10"/>
  <c r="C26" i="10"/>
  <c r="H272" i="10"/>
  <c r="D51" i="10"/>
  <c r="D50" i="10" s="1"/>
  <c r="H51" i="10"/>
  <c r="H50" i="10" s="1"/>
  <c r="M51" i="10"/>
  <c r="M50" i="10" s="1"/>
  <c r="K272" i="10"/>
  <c r="C83" i="10"/>
  <c r="O272" i="10"/>
  <c r="K51" i="10"/>
  <c r="K273" i="10" s="1"/>
  <c r="M272" i="10"/>
  <c r="E273" i="10"/>
  <c r="E50" i="10"/>
  <c r="G273" i="10"/>
  <c r="G50" i="10"/>
  <c r="L272" i="10"/>
  <c r="C252" i="10"/>
  <c r="L181" i="10"/>
  <c r="C212" i="10"/>
  <c r="I211" i="10"/>
  <c r="H273" i="10"/>
  <c r="K50" i="10"/>
  <c r="C178" i="10"/>
  <c r="F174" i="10"/>
  <c r="C174" i="10" s="1"/>
  <c r="C53" i="10"/>
  <c r="F182" i="10"/>
  <c r="L52" i="10"/>
  <c r="C275" i="10"/>
  <c r="F274" i="10"/>
  <c r="C274" i="10" s="1"/>
  <c r="F265" i="10"/>
  <c r="C266" i="10"/>
  <c r="F75" i="10"/>
  <c r="C75" i="10" s="1"/>
  <c r="O181" i="10"/>
  <c r="O51" i="10" s="1"/>
  <c r="F160" i="10"/>
  <c r="C160" i="10" s="1"/>
  <c r="C161" i="10"/>
  <c r="D273" i="10"/>
  <c r="C253" i="10"/>
  <c r="I272" i="10" l="1"/>
  <c r="M273" i="10"/>
  <c r="J273" i="10"/>
  <c r="L51" i="10"/>
  <c r="L50" i="10" s="1"/>
  <c r="I181" i="10"/>
  <c r="I51" i="10" s="1"/>
  <c r="I273" i="10" s="1"/>
  <c r="C211" i="10"/>
  <c r="C265" i="10"/>
  <c r="F272" i="10"/>
  <c r="O50" i="10"/>
  <c r="O273" i="10"/>
  <c r="F181" i="10"/>
  <c r="C182" i="10"/>
  <c r="L273" i="10"/>
  <c r="F52" i="10"/>
  <c r="C272" i="10" l="1"/>
  <c r="C181" i="10"/>
  <c r="I50" i="10"/>
  <c r="F51" i="10"/>
  <c r="C52" i="10"/>
  <c r="F273" i="10" l="1"/>
  <c r="C273" i="10" s="1"/>
  <c r="C51" i="10"/>
  <c r="F50" i="10"/>
  <c r="C50" i="10" s="1"/>
  <c r="O284" i="9" l="1"/>
  <c r="L284" i="9"/>
  <c r="I284" i="9"/>
  <c r="F284" i="9"/>
  <c r="O283" i="9"/>
  <c r="L283" i="9"/>
  <c r="I283" i="9"/>
  <c r="F283" i="9"/>
  <c r="O282" i="9"/>
  <c r="L282" i="9"/>
  <c r="I282" i="9"/>
  <c r="F282" i="9"/>
  <c r="O281" i="9"/>
  <c r="L281" i="9"/>
  <c r="I281" i="9"/>
  <c r="F281" i="9"/>
  <c r="O280" i="9"/>
  <c r="L280" i="9"/>
  <c r="I280" i="9"/>
  <c r="F280" i="9"/>
  <c r="O279" i="9"/>
  <c r="L279" i="9"/>
  <c r="I279" i="9"/>
  <c r="F279" i="9"/>
  <c r="O278" i="9"/>
  <c r="L278" i="9"/>
  <c r="I278" i="9"/>
  <c r="F278" i="9"/>
  <c r="O277" i="9"/>
  <c r="O276" i="9" s="1"/>
  <c r="L277" i="9"/>
  <c r="I277" i="9"/>
  <c r="I276" i="9" s="1"/>
  <c r="F277" i="9"/>
  <c r="N276" i="9"/>
  <c r="M276" i="9"/>
  <c r="K276" i="9"/>
  <c r="J276" i="9"/>
  <c r="H276" i="9"/>
  <c r="G276" i="9"/>
  <c r="E276" i="9"/>
  <c r="D276" i="9"/>
  <c r="O271" i="9"/>
  <c r="L271" i="9"/>
  <c r="I271" i="9"/>
  <c r="F271" i="9"/>
  <c r="O270" i="9"/>
  <c r="L270" i="9"/>
  <c r="L269" i="9" s="1"/>
  <c r="I270" i="9"/>
  <c r="F270" i="9"/>
  <c r="F269" i="9" s="1"/>
  <c r="O269" i="9"/>
  <c r="N269" i="9"/>
  <c r="M269" i="9"/>
  <c r="K269" i="9"/>
  <c r="J269" i="9"/>
  <c r="H269" i="9"/>
  <c r="G269" i="9"/>
  <c r="E269" i="9"/>
  <c r="D269" i="9"/>
  <c r="O268" i="9"/>
  <c r="L268" i="9"/>
  <c r="L267" i="9" s="1"/>
  <c r="L266" i="9" s="1"/>
  <c r="L265" i="9" s="1"/>
  <c r="I268" i="9"/>
  <c r="I267" i="9" s="1"/>
  <c r="I266" i="9" s="1"/>
  <c r="I265" i="9" s="1"/>
  <c r="F268" i="9"/>
  <c r="O267" i="9"/>
  <c r="O266" i="9" s="1"/>
  <c r="N267" i="9"/>
  <c r="M267" i="9"/>
  <c r="M266" i="9" s="1"/>
  <c r="M265" i="9" s="1"/>
  <c r="K267" i="9"/>
  <c r="K266" i="9" s="1"/>
  <c r="K265" i="9" s="1"/>
  <c r="J267" i="9"/>
  <c r="J266" i="9" s="1"/>
  <c r="J265" i="9" s="1"/>
  <c r="H267" i="9"/>
  <c r="H266" i="9" s="1"/>
  <c r="H265" i="9" s="1"/>
  <c r="G267" i="9"/>
  <c r="G266" i="9" s="1"/>
  <c r="G265" i="9" s="1"/>
  <c r="E267" i="9"/>
  <c r="E266" i="9" s="1"/>
  <c r="E265" i="9" s="1"/>
  <c r="D267" i="9"/>
  <c r="N266" i="9"/>
  <c r="N265" i="9" s="1"/>
  <c r="D266" i="9"/>
  <c r="D265" i="9" s="1"/>
  <c r="O265" i="9"/>
  <c r="O264" i="9"/>
  <c r="L264" i="9"/>
  <c r="L263" i="9" s="1"/>
  <c r="I264" i="9"/>
  <c r="I263" i="9" s="1"/>
  <c r="F264" i="9"/>
  <c r="O263" i="9"/>
  <c r="N263" i="9"/>
  <c r="M263" i="9"/>
  <c r="K263" i="9"/>
  <c r="J263" i="9"/>
  <c r="H263" i="9"/>
  <c r="G263" i="9"/>
  <c r="E263" i="9"/>
  <c r="D263" i="9"/>
  <c r="O262" i="9"/>
  <c r="L262" i="9"/>
  <c r="I262" i="9"/>
  <c r="F262" i="9"/>
  <c r="O261" i="9"/>
  <c r="L261" i="9"/>
  <c r="I261" i="9"/>
  <c r="F261" i="9"/>
  <c r="O260" i="9"/>
  <c r="L260" i="9"/>
  <c r="I260" i="9"/>
  <c r="F260" i="9"/>
  <c r="O259" i="9"/>
  <c r="L259" i="9"/>
  <c r="I259" i="9"/>
  <c r="F259" i="9"/>
  <c r="O258" i="9"/>
  <c r="L258" i="9"/>
  <c r="L257" i="9" s="1"/>
  <c r="I258" i="9"/>
  <c r="F258" i="9"/>
  <c r="F257" i="9" s="1"/>
  <c r="N257" i="9"/>
  <c r="M257" i="9"/>
  <c r="K257" i="9"/>
  <c r="K253" i="9" s="1"/>
  <c r="J257" i="9"/>
  <c r="J253" i="9" s="1"/>
  <c r="J252" i="9" s="1"/>
  <c r="H257" i="9"/>
  <c r="H253" i="9" s="1"/>
  <c r="G257" i="9"/>
  <c r="G253" i="9" s="1"/>
  <c r="G252" i="9" s="1"/>
  <c r="E257" i="9"/>
  <c r="E253" i="9" s="1"/>
  <c r="D257" i="9"/>
  <c r="D253" i="9" s="1"/>
  <c r="D252" i="9" s="1"/>
  <c r="O256" i="9"/>
  <c r="L256" i="9"/>
  <c r="I256" i="9"/>
  <c r="F256" i="9"/>
  <c r="O255" i="9"/>
  <c r="L255" i="9"/>
  <c r="I255" i="9"/>
  <c r="F255" i="9"/>
  <c r="O254" i="9"/>
  <c r="L254" i="9"/>
  <c r="I254" i="9"/>
  <c r="F254" i="9"/>
  <c r="N253" i="9"/>
  <c r="M253" i="9"/>
  <c r="O251" i="9"/>
  <c r="O250" i="9" s="1"/>
  <c r="L251" i="9"/>
  <c r="L250" i="9" s="1"/>
  <c r="I251" i="9"/>
  <c r="F251" i="9"/>
  <c r="F250" i="9" s="1"/>
  <c r="N250" i="9"/>
  <c r="M250" i="9"/>
  <c r="K250" i="9"/>
  <c r="J250" i="9"/>
  <c r="H250" i="9"/>
  <c r="G250" i="9"/>
  <c r="E250" i="9"/>
  <c r="D250" i="9"/>
  <c r="O249" i="9"/>
  <c r="L249" i="9"/>
  <c r="I249" i="9"/>
  <c r="F249" i="9"/>
  <c r="O248" i="9"/>
  <c r="L248" i="9"/>
  <c r="I248" i="9"/>
  <c r="F248" i="9"/>
  <c r="O247" i="9"/>
  <c r="L247" i="9"/>
  <c r="I247" i="9"/>
  <c r="F247" i="9"/>
  <c r="O246" i="9"/>
  <c r="L246" i="9"/>
  <c r="L245" i="9" s="1"/>
  <c r="I246" i="9"/>
  <c r="F246" i="9"/>
  <c r="N245" i="9"/>
  <c r="M245" i="9"/>
  <c r="K245" i="9"/>
  <c r="J245" i="9"/>
  <c r="H245" i="9"/>
  <c r="G245" i="9"/>
  <c r="E245" i="9"/>
  <c r="D245" i="9"/>
  <c r="O244" i="9"/>
  <c r="L244" i="9"/>
  <c r="I244" i="9"/>
  <c r="F244" i="9"/>
  <c r="O243" i="9"/>
  <c r="L243" i="9"/>
  <c r="I243" i="9"/>
  <c r="F243" i="9"/>
  <c r="O242" i="9"/>
  <c r="L242" i="9"/>
  <c r="L241" i="9" s="1"/>
  <c r="L240" i="9" s="1"/>
  <c r="I242" i="9"/>
  <c r="F242" i="9"/>
  <c r="O241" i="9"/>
  <c r="N241" i="9"/>
  <c r="M241" i="9"/>
  <c r="K241" i="9"/>
  <c r="J241" i="9"/>
  <c r="H241" i="9"/>
  <c r="H240" i="9" s="1"/>
  <c r="G241" i="9"/>
  <c r="E241" i="9"/>
  <c r="D241" i="9"/>
  <c r="N240" i="9"/>
  <c r="J240" i="9"/>
  <c r="O239" i="9"/>
  <c r="L239" i="9"/>
  <c r="I239" i="9"/>
  <c r="F239" i="9"/>
  <c r="O238" i="9"/>
  <c r="L238" i="9"/>
  <c r="I238" i="9"/>
  <c r="F238" i="9"/>
  <c r="O237" i="9"/>
  <c r="L237" i="9"/>
  <c r="I237" i="9"/>
  <c r="F237" i="9"/>
  <c r="O236" i="9"/>
  <c r="L236" i="9"/>
  <c r="I236" i="9"/>
  <c r="F236" i="9"/>
  <c r="O235" i="9"/>
  <c r="L235" i="9"/>
  <c r="I235" i="9"/>
  <c r="F235" i="9"/>
  <c r="O234" i="9"/>
  <c r="L234" i="9"/>
  <c r="I234" i="9"/>
  <c r="F234" i="9"/>
  <c r="N233" i="9"/>
  <c r="M233" i="9"/>
  <c r="K233" i="9"/>
  <c r="K232" i="9" s="1"/>
  <c r="J233" i="9"/>
  <c r="J232" i="9" s="1"/>
  <c r="H233" i="9"/>
  <c r="G233" i="9"/>
  <c r="G232" i="9" s="1"/>
  <c r="E233" i="9"/>
  <c r="E232" i="9" s="1"/>
  <c r="D233" i="9"/>
  <c r="D232" i="9" s="1"/>
  <c r="N232" i="9"/>
  <c r="M232" i="9"/>
  <c r="H232" i="9"/>
  <c r="O231" i="9"/>
  <c r="L231" i="9"/>
  <c r="I231" i="9"/>
  <c r="F231" i="9"/>
  <c r="O230" i="9"/>
  <c r="L230" i="9"/>
  <c r="I230" i="9"/>
  <c r="F230" i="9"/>
  <c r="O229" i="9"/>
  <c r="L229" i="9"/>
  <c r="I229" i="9"/>
  <c r="F229" i="9"/>
  <c r="O228" i="9"/>
  <c r="L228" i="9"/>
  <c r="L227" i="9" s="1"/>
  <c r="I228" i="9"/>
  <c r="F228" i="9"/>
  <c r="N227" i="9"/>
  <c r="M227" i="9"/>
  <c r="K227" i="9"/>
  <c r="J227" i="9"/>
  <c r="H227" i="9"/>
  <c r="G227" i="9"/>
  <c r="E227" i="9"/>
  <c r="D227" i="9"/>
  <c r="O226" i="9"/>
  <c r="L226" i="9"/>
  <c r="I226" i="9"/>
  <c r="F226" i="9"/>
  <c r="O225" i="9"/>
  <c r="L225" i="9"/>
  <c r="I225" i="9"/>
  <c r="F225" i="9"/>
  <c r="O224" i="9"/>
  <c r="L224" i="9"/>
  <c r="I224" i="9"/>
  <c r="F224" i="9"/>
  <c r="O223" i="9"/>
  <c r="L223" i="9"/>
  <c r="I223" i="9"/>
  <c r="F223" i="9"/>
  <c r="O222" i="9"/>
  <c r="L222" i="9"/>
  <c r="I222" i="9"/>
  <c r="F222" i="9"/>
  <c r="O221" i="9"/>
  <c r="L221" i="9"/>
  <c r="I221" i="9"/>
  <c r="F221" i="9"/>
  <c r="O220" i="9"/>
  <c r="L220" i="9"/>
  <c r="I220" i="9"/>
  <c r="F220" i="9"/>
  <c r="N219" i="9"/>
  <c r="M219" i="9"/>
  <c r="K219" i="9"/>
  <c r="J219" i="9"/>
  <c r="I219" i="9"/>
  <c r="H219" i="9"/>
  <c r="G219" i="9"/>
  <c r="E219" i="9"/>
  <c r="D219" i="9"/>
  <c r="O218" i="9"/>
  <c r="L218" i="9"/>
  <c r="I218" i="9"/>
  <c r="F218" i="9"/>
  <c r="O217" i="9"/>
  <c r="O216" i="9" s="1"/>
  <c r="L217" i="9"/>
  <c r="I217" i="9"/>
  <c r="I216" i="9" s="1"/>
  <c r="F217" i="9"/>
  <c r="N216" i="9"/>
  <c r="M216" i="9"/>
  <c r="K216" i="9"/>
  <c r="J216" i="9"/>
  <c r="H216" i="9"/>
  <c r="G216" i="9"/>
  <c r="E216" i="9"/>
  <c r="D216" i="9"/>
  <c r="O215" i="9"/>
  <c r="O214" i="9" s="1"/>
  <c r="L215" i="9"/>
  <c r="L214" i="9" s="1"/>
  <c r="I215" i="9"/>
  <c r="I214" i="9" s="1"/>
  <c r="F215" i="9"/>
  <c r="F214" i="9" s="1"/>
  <c r="N214" i="9"/>
  <c r="M214" i="9"/>
  <c r="K214" i="9"/>
  <c r="J214" i="9"/>
  <c r="H214" i="9"/>
  <c r="G214" i="9"/>
  <c r="E214" i="9"/>
  <c r="D214" i="9"/>
  <c r="O213" i="9"/>
  <c r="L213" i="9"/>
  <c r="I213" i="9"/>
  <c r="F213" i="9"/>
  <c r="G212" i="9"/>
  <c r="O210" i="9"/>
  <c r="L210" i="9"/>
  <c r="I210" i="9"/>
  <c r="F210" i="9"/>
  <c r="O209" i="9"/>
  <c r="O208" i="9" s="1"/>
  <c r="L209" i="9"/>
  <c r="L208" i="9" s="1"/>
  <c r="I209" i="9"/>
  <c r="F209" i="9"/>
  <c r="N208" i="9"/>
  <c r="M208" i="9"/>
  <c r="K208" i="9"/>
  <c r="J208" i="9"/>
  <c r="I208" i="9"/>
  <c r="H208" i="9"/>
  <c r="G208" i="9"/>
  <c r="F208" i="9"/>
  <c r="E208" i="9"/>
  <c r="D208" i="9"/>
  <c r="O207" i="9"/>
  <c r="L207" i="9"/>
  <c r="I207" i="9"/>
  <c r="F207" i="9"/>
  <c r="O206" i="9"/>
  <c r="L206" i="9"/>
  <c r="I206" i="9"/>
  <c r="F206" i="9"/>
  <c r="O205" i="9"/>
  <c r="L205" i="9"/>
  <c r="I205" i="9"/>
  <c r="F205" i="9"/>
  <c r="O204" i="9"/>
  <c r="L204" i="9"/>
  <c r="I204" i="9"/>
  <c r="F204" i="9"/>
  <c r="O203" i="9"/>
  <c r="L203" i="9"/>
  <c r="I203" i="9"/>
  <c r="F203" i="9"/>
  <c r="O202" i="9"/>
  <c r="L202" i="9"/>
  <c r="I202" i="9"/>
  <c r="F202" i="9"/>
  <c r="O201" i="9"/>
  <c r="L201" i="9"/>
  <c r="I201" i="9"/>
  <c r="F201" i="9"/>
  <c r="O200" i="9"/>
  <c r="L200" i="9"/>
  <c r="I200" i="9"/>
  <c r="F200" i="9"/>
  <c r="N199" i="9"/>
  <c r="M199" i="9"/>
  <c r="K199" i="9"/>
  <c r="J199" i="9"/>
  <c r="H199" i="9"/>
  <c r="G199" i="9"/>
  <c r="E199" i="9"/>
  <c r="D199" i="9"/>
  <c r="O198" i="9"/>
  <c r="L198" i="9"/>
  <c r="I198" i="9"/>
  <c r="F198" i="9"/>
  <c r="O197" i="9"/>
  <c r="L197" i="9"/>
  <c r="I197" i="9"/>
  <c r="F197" i="9"/>
  <c r="O196" i="9"/>
  <c r="L196" i="9"/>
  <c r="I196" i="9"/>
  <c r="F196" i="9"/>
  <c r="O195" i="9"/>
  <c r="L195" i="9"/>
  <c r="I195" i="9"/>
  <c r="F195" i="9"/>
  <c r="O194" i="9"/>
  <c r="L194" i="9"/>
  <c r="I194" i="9"/>
  <c r="F194" i="9"/>
  <c r="O193" i="9"/>
  <c r="L193" i="9"/>
  <c r="I193" i="9"/>
  <c r="F193" i="9"/>
  <c r="O192" i="9"/>
  <c r="L192" i="9"/>
  <c r="I192" i="9"/>
  <c r="F192" i="9"/>
  <c r="O191" i="9"/>
  <c r="L191" i="9"/>
  <c r="I191" i="9"/>
  <c r="F191" i="9"/>
  <c r="O190" i="9"/>
  <c r="L190" i="9"/>
  <c r="I190" i="9"/>
  <c r="F190" i="9"/>
  <c r="O189" i="9"/>
  <c r="L189" i="9"/>
  <c r="I189" i="9"/>
  <c r="I188" i="9" s="1"/>
  <c r="F189" i="9"/>
  <c r="N188" i="9"/>
  <c r="M188" i="9"/>
  <c r="K188" i="9"/>
  <c r="K187" i="9" s="1"/>
  <c r="J188" i="9"/>
  <c r="J187" i="9" s="1"/>
  <c r="H188" i="9"/>
  <c r="G188" i="9"/>
  <c r="E188" i="9"/>
  <c r="E187" i="9" s="1"/>
  <c r="D188" i="9"/>
  <c r="G187" i="9"/>
  <c r="O186" i="9"/>
  <c r="L186" i="9"/>
  <c r="I186" i="9"/>
  <c r="F186" i="9"/>
  <c r="O185" i="9"/>
  <c r="L185" i="9"/>
  <c r="I185" i="9"/>
  <c r="F185" i="9"/>
  <c r="O184" i="9"/>
  <c r="L184" i="9"/>
  <c r="I184" i="9"/>
  <c r="I183" i="9" s="1"/>
  <c r="F184" i="9"/>
  <c r="N183" i="9"/>
  <c r="M183" i="9"/>
  <c r="K183" i="9"/>
  <c r="J183" i="9"/>
  <c r="H183" i="9"/>
  <c r="G183" i="9"/>
  <c r="E183" i="9"/>
  <c r="D183" i="9"/>
  <c r="O180" i="9"/>
  <c r="L180" i="9"/>
  <c r="L179" i="9" s="1"/>
  <c r="L178" i="9" s="1"/>
  <c r="I180" i="9"/>
  <c r="I179" i="9" s="1"/>
  <c r="I178" i="9" s="1"/>
  <c r="F180" i="9"/>
  <c r="O179" i="9"/>
  <c r="O178" i="9" s="1"/>
  <c r="N179" i="9"/>
  <c r="N178" i="9" s="1"/>
  <c r="M179" i="9"/>
  <c r="M178" i="9" s="1"/>
  <c r="K179" i="9"/>
  <c r="K178" i="9" s="1"/>
  <c r="J179" i="9"/>
  <c r="H179" i="9"/>
  <c r="H178" i="9" s="1"/>
  <c r="G179" i="9"/>
  <c r="G178" i="9" s="1"/>
  <c r="E179" i="9"/>
  <c r="E178" i="9" s="1"/>
  <c r="D179" i="9"/>
  <c r="D178" i="9" s="1"/>
  <c r="J178" i="9"/>
  <c r="O177" i="9"/>
  <c r="L177" i="9"/>
  <c r="I177" i="9"/>
  <c r="F177" i="9"/>
  <c r="O176" i="9"/>
  <c r="L176" i="9"/>
  <c r="I176" i="9"/>
  <c r="I175" i="9" s="1"/>
  <c r="F176" i="9"/>
  <c r="N175" i="9"/>
  <c r="M175" i="9"/>
  <c r="K175" i="9"/>
  <c r="J175" i="9"/>
  <c r="H175" i="9"/>
  <c r="G175" i="9"/>
  <c r="E175" i="9"/>
  <c r="E174" i="9" s="1"/>
  <c r="D175" i="9"/>
  <c r="O173" i="9"/>
  <c r="L173" i="9"/>
  <c r="I173" i="9"/>
  <c r="F173" i="9"/>
  <c r="O172" i="9"/>
  <c r="L172" i="9"/>
  <c r="L171" i="9" s="1"/>
  <c r="I172" i="9"/>
  <c r="I171" i="9" s="1"/>
  <c r="F172" i="9"/>
  <c r="N171" i="9"/>
  <c r="M171" i="9"/>
  <c r="K171" i="9"/>
  <c r="J171" i="9"/>
  <c r="H171" i="9"/>
  <c r="G171" i="9"/>
  <c r="E171" i="9"/>
  <c r="D171" i="9"/>
  <c r="O170" i="9"/>
  <c r="L170" i="9"/>
  <c r="I170" i="9"/>
  <c r="F170" i="9"/>
  <c r="O169" i="9"/>
  <c r="L169" i="9"/>
  <c r="I169" i="9"/>
  <c r="F169" i="9"/>
  <c r="O168" i="9"/>
  <c r="L168" i="9"/>
  <c r="I168" i="9"/>
  <c r="F168" i="9"/>
  <c r="O167" i="9"/>
  <c r="O166" i="9" s="1"/>
  <c r="L167" i="9"/>
  <c r="I167" i="9"/>
  <c r="F167" i="9"/>
  <c r="F166" i="9" s="1"/>
  <c r="N166" i="9"/>
  <c r="M166" i="9"/>
  <c r="K166" i="9"/>
  <c r="J166" i="9"/>
  <c r="H166" i="9"/>
  <c r="G166" i="9"/>
  <c r="E166" i="9"/>
  <c r="D166" i="9"/>
  <c r="O165" i="9"/>
  <c r="L165" i="9"/>
  <c r="I165" i="9"/>
  <c r="F165" i="9"/>
  <c r="O164" i="9"/>
  <c r="L164" i="9"/>
  <c r="I164" i="9"/>
  <c r="F164" i="9"/>
  <c r="O163" i="9"/>
  <c r="O162" i="9" s="1"/>
  <c r="L163" i="9"/>
  <c r="L162" i="9" s="1"/>
  <c r="I163" i="9"/>
  <c r="F163" i="9"/>
  <c r="F162" i="9" s="1"/>
  <c r="N162" i="9"/>
  <c r="M162" i="9"/>
  <c r="M161" i="9" s="1"/>
  <c r="K162" i="9"/>
  <c r="K161" i="9" s="1"/>
  <c r="K160" i="9" s="1"/>
  <c r="J162" i="9"/>
  <c r="H162" i="9"/>
  <c r="G162" i="9"/>
  <c r="E162" i="9"/>
  <c r="D162" i="9"/>
  <c r="G161" i="9"/>
  <c r="G160" i="9" s="1"/>
  <c r="O159" i="9"/>
  <c r="L159" i="9"/>
  <c r="I159" i="9"/>
  <c r="F159" i="9"/>
  <c r="O158" i="9"/>
  <c r="L158" i="9"/>
  <c r="I158" i="9"/>
  <c r="F158" i="9"/>
  <c r="O157" i="9"/>
  <c r="L157" i="9"/>
  <c r="I157" i="9"/>
  <c r="F157" i="9"/>
  <c r="O156" i="9"/>
  <c r="L156" i="9"/>
  <c r="I156" i="9"/>
  <c r="F156" i="9"/>
  <c r="O155" i="9"/>
  <c r="L155" i="9"/>
  <c r="I155" i="9"/>
  <c r="F155" i="9"/>
  <c r="O154" i="9"/>
  <c r="L154" i="9"/>
  <c r="I154" i="9"/>
  <c r="F154" i="9"/>
  <c r="O153" i="9"/>
  <c r="O152" i="9" s="1"/>
  <c r="N153" i="9"/>
  <c r="M153" i="9"/>
  <c r="M152" i="9" s="1"/>
  <c r="K153" i="9"/>
  <c r="K152" i="9" s="1"/>
  <c r="J153" i="9"/>
  <c r="J152" i="9" s="1"/>
  <c r="H153" i="9"/>
  <c r="H152" i="9" s="1"/>
  <c r="G153" i="9"/>
  <c r="G152" i="9" s="1"/>
  <c r="E153" i="9"/>
  <c r="E152" i="9" s="1"/>
  <c r="D153" i="9"/>
  <c r="N152" i="9"/>
  <c r="D152" i="9"/>
  <c r="O151" i="9"/>
  <c r="L151" i="9"/>
  <c r="I151" i="9"/>
  <c r="F151" i="9"/>
  <c r="O150" i="9"/>
  <c r="L150" i="9"/>
  <c r="I150" i="9"/>
  <c r="F150" i="9"/>
  <c r="O149" i="9"/>
  <c r="L149" i="9"/>
  <c r="I149" i="9"/>
  <c r="F149" i="9"/>
  <c r="O148" i="9"/>
  <c r="L148" i="9"/>
  <c r="I148" i="9"/>
  <c r="I147" i="9" s="1"/>
  <c r="F148" i="9"/>
  <c r="N147" i="9"/>
  <c r="M147" i="9"/>
  <c r="K147" i="9"/>
  <c r="J147" i="9"/>
  <c r="H147" i="9"/>
  <c r="G147" i="9"/>
  <c r="E147" i="9"/>
  <c r="D147" i="9"/>
  <c r="O146" i="9"/>
  <c r="L146" i="9"/>
  <c r="I146" i="9"/>
  <c r="F146" i="9"/>
  <c r="O145" i="9"/>
  <c r="L145" i="9"/>
  <c r="I145" i="9"/>
  <c r="F145" i="9"/>
  <c r="O144" i="9"/>
  <c r="L144" i="9"/>
  <c r="I144" i="9"/>
  <c r="F144" i="9"/>
  <c r="O143" i="9"/>
  <c r="L143" i="9"/>
  <c r="I143" i="9"/>
  <c r="F143" i="9"/>
  <c r="O142" i="9"/>
  <c r="L142" i="9"/>
  <c r="I142" i="9"/>
  <c r="F142" i="9"/>
  <c r="O141" i="9"/>
  <c r="L141" i="9"/>
  <c r="I141" i="9"/>
  <c r="F141" i="9"/>
  <c r="O140" i="9"/>
  <c r="L140" i="9"/>
  <c r="I140" i="9"/>
  <c r="F140" i="9"/>
  <c r="O139" i="9"/>
  <c r="L139" i="9"/>
  <c r="I139" i="9"/>
  <c r="F139" i="9"/>
  <c r="N138" i="9"/>
  <c r="M138" i="9"/>
  <c r="K138" i="9"/>
  <c r="J138" i="9"/>
  <c r="H138" i="9"/>
  <c r="G138" i="9"/>
  <c r="E138" i="9"/>
  <c r="D138" i="9"/>
  <c r="O137" i="9"/>
  <c r="L137" i="9"/>
  <c r="I137" i="9"/>
  <c r="F137" i="9"/>
  <c r="O136" i="9"/>
  <c r="L136" i="9"/>
  <c r="I136" i="9"/>
  <c r="F136" i="9"/>
  <c r="O135" i="9"/>
  <c r="L135" i="9"/>
  <c r="L134" i="9" s="1"/>
  <c r="I135" i="9"/>
  <c r="F135" i="9"/>
  <c r="N134" i="9"/>
  <c r="M134" i="9"/>
  <c r="K134" i="9"/>
  <c r="J134" i="9"/>
  <c r="H134" i="9"/>
  <c r="G134" i="9"/>
  <c r="E134" i="9"/>
  <c r="D134" i="9"/>
  <c r="O133" i="9"/>
  <c r="L133" i="9"/>
  <c r="I133" i="9"/>
  <c r="F133" i="9"/>
  <c r="O132" i="9"/>
  <c r="L132" i="9"/>
  <c r="L131" i="9" s="1"/>
  <c r="I132" i="9"/>
  <c r="I131" i="9" s="1"/>
  <c r="F132" i="9"/>
  <c r="O131" i="9"/>
  <c r="N131" i="9"/>
  <c r="M131" i="9"/>
  <c r="K131" i="9"/>
  <c r="J131" i="9"/>
  <c r="H131" i="9"/>
  <c r="G131" i="9"/>
  <c r="E131" i="9"/>
  <c r="D131" i="9"/>
  <c r="O130" i="9"/>
  <c r="L130" i="9"/>
  <c r="I130" i="9"/>
  <c r="F130" i="9"/>
  <c r="O129" i="9"/>
  <c r="L129" i="9"/>
  <c r="I129" i="9"/>
  <c r="F129" i="9"/>
  <c r="O128" i="9"/>
  <c r="L128" i="9"/>
  <c r="I128" i="9"/>
  <c r="F128" i="9"/>
  <c r="O127" i="9"/>
  <c r="O126" i="9" s="1"/>
  <c r="L127" i="9"/>
  <c r="I127" i="9"/>
  <c r="I126" i="9" s="1"/>
  <c r="F127" i="9"/>
  <c r="F126" i="9" s="1"/>
  <c r="N126" i="9"/>
  <c r="M126" i="9"/>
  <c r="K126" i="9"/>
  <c r="J126" i="9"/>
  <c r="H126" i="9"/>
  <c r="G126" i="9"/>
  <c r="E126" i="9"/>
  <c r="D126" i="9"/>
  <c r="O125" i="9"/>
  <c r="L125" i="9"/>
  <c r="I125" i="9"/>
  <c r="F125" i="9"/>
  <c r="O124" i="9"/>
  <c r="L124" i="9"/>
  <c r="I124" i="9"/>
  <c r="F124" i="9"/>
  <c r="O123" i="9"/>
  <c r="L123" i="9"/>
  <c r="I123" i="9"/>
  <c r="F123" i="9"/>
  <c r="C123" i="9" s="1"/>
  <c r="O122" i="9"/>
  <c r="L122" i="9"/>
  <c r="L121" i="9" s="1"/>
  <c r="I122" i="9"/>
  <c r="I121" i="9" s="1"/>
  <c r="F122" i="9"/>
  <c r="N121" i="9"/>
  <c r="M121" i="9"/>
  <c r="K121" i="9"/>
  <c r="J121" i="9"/>
  <c r="J120" i="9" s="1"/>
  <c r="H121" i="9"/>
  <c r="G121" i="9"/>
  <c r="E121" i="9"/>
  <c r="D121" i="9"/>
  <c r="O119" i="9"/>
  <c r="L119" i="9"/>
  <c r="I119" i="9"/>
  <c r="F119" i="9"/>
  <c r="O118" i="9"/>
  <c r="L118" i="9"/>
  <c r="I118" i="9"/>
  <c r="F118" i="9"/>
  <c r="O117" i="9"/>
  <c r="L117" i="9"/>
  <c r="I117" i="9"/>
  <c r="F117" i="9"/>
  <c r="O116" i="9"/>
  <c r="L116" i="9"/>
  <c r="I116" i="9"/>
  <c r="F116" i="9"/>
  <c r="O115" i="9"/>
  <c r="O114" i="9" s="1"/>
  <c r="L115" i="9"/>
  <c r="I115" i="9"/>
  <c r="I114" i="9" s="1"/>
  <c r="F115" i="9"/>
  <c r="F114" i="9" s="1"/>
  <c r="N114" i="9"/>
  <c r="M114" i="9"/>
  <c r="K114" i="9"/>
  <c r="J114" i="9"/>
  <c r="H114" i="9"/>
  <c r="G114" i="9"/>
  <c r="E114" i="9"/>
  <c r="D114" i="9"/>
  <c r="O113" i="9"/>
  <c r="L113" i="9"/>
  <c r="I113" i="9"/>
  <c r="F113" i="9"/>
  <c r="O112" i="9"/>
  <c r="L112" i="9"/>
  <c r="I112" i="9"/>
  <c r="F112" i="9"/>
  <c r="O111" i="9"/>
  <c r="L111" i="9"/>
  <c r="I111" i="9"/>
  <c r="F111" i="9"/>
  <c r="O110" i="9"/>
  <c r="L110" i="9"/>
  <c r="I110" i="9"/>
  <c r="F110" i="9"/>
  <c r="O109" i="9"/>
  <c r="O108" i="9" s="1"/>
  <c r="L109" i="9"/>
  <c r="I109" i="9"/>
  <c r="I108" i="9" s="1"/>
  <c r="F109" i="9"/>
  <c r="N108" i="9"/>
  <c r="M108" i="9"/>
  <c r="K108" i="9"/>
  <c r="J108" i="9"/>
  <c r="H108" i="9"/>
  <c r="G108" i="9"/>
  <c r="E108" i="9"/>
  <c r="D108" i="9"/>
  <c r="O107" i="9"/>
  <c r="L107" i="9"/>
  <c r="I107" i="9"/>
  <c r="F107" i="9"/>
  <c r="O106" i="9"/>
  <c r="L106" i="9"/>
  <c r="I106" i="9"/>
  <c r="F106" i="9"/>
  <c r="O105" i="9"/>
  <c r="L105" i="9"/>
  <c r="I105" i="9"/>
  <c r="F105" i="9"/>
  <c r="O104" i="9"/>
  <c r="L104" i="9"/>
  <c r="I104" i="9"/>
  <c r="F104" i="9"/>
  <c r="O103" i="9"/>
  <c r="L103" i="9"/>
  <c r="I103" i="9"/>
  <c r="F103" i="9"/>
  <c r="O102" i="9"/>
  <c r="L102" i="9"/>
  <c r="I102" i="9"/>
  <c r="F102" i="9"/>
  <c r="O101" i="9"/>
  <c r="L101" i="9"/>
  <c r="I101" i="9"/>
  <c r="F101" i="9"/>
  <c r="O100" i="9"/>
  <c r="O99" i="9" s="1"/>
  <c r="L100" i="9"/>
  <c r="I100" i="9"/>
  <c r="F100" i="9"/>
  <c r="N99" i="9"/>
  <c r="M99" i="9"/>
  <c r="L99" i="9"/>
  <c r="K99" i="9"/>
  <c r="J99" i="9"/>
  <c r="H99" i="9"/>
  <c r="G99" i="9"/>
  <c r="E99" i="9"/>
  <c r="D99" i="9"/>
  <c r="O98" i="9"/>
  <c r="L98" i="9"/>
  <c r="I98" i="9"/>
  <c r="F98" i="9"/>
  <c r="O97" i="9"/>
  <c r="L97" i="9"/>
  <c r="I97" i="9"/>
  <c r="F97" i="9"/>
  <c r="O96" i="9"/>
  <c r="L96" i="9"/>
  <c r="I96" i="9"/>
  <c r="F96" i="9"/>
  <c r="O95" i="9"/>
  <c r="L95" i="9"/>
  <c r="I95" i="9"/>
  <c r="F95" i="9"/>
  <c r="O94" i="9"/>
  <c r="L94" i="9"/>
  <c r="I94" i="9"/>
  <c r="F94" i="9"/>
  <c r="O93" i="9"/>
  <c r="L93" i="9"/>
  <c r="I93" i="9"/>
  <c r="F93" i="9"/>
  <c r="O92" i="9"/>
  <c r="L92" i="9"/>
  <c r="I92" i="9"/>
  <c r="I91" i="9" s="1"/>
  <c r="F92" i="9"/>
  <c r="N91" i="9"/>
  <c r="M91" i="9"/>
  <c r="K91" i="9"/>
  <c r="J91" i="9"/>
  <c r="H91" i="9"/>
  <c r="G91" i="9"/>
  <c r="E91" i="9"/>
  <c r="D91" i="9"/>
  <c r="O90" i="9"/>
  <c r="L90" i="9"/>
  <c r="I90" i="9"/>
  <c r="F90" i="9"/>
  <c r="O89" i="9"/>
  <c r="L89" i="9"/>
  <c r="I89" i="9"/>
  <c r="F89" i="9"/>
  <c r="O88" i="9"/>
  <c r="L88" i="9"/>
  <c r="I88" i="9"/>
  <c r="F88" i="9"/>
  <c r="O87" i="9"/>
  <c r="L87" i="9"/>
  <c r="I87" i="9"/>
  <c r="F87" i="9"/>
  <c r="O86" i="9"/>
  <c r="L86" i="9"/>
  <c r="I86" i="9"/>
  <c r="F86" i="9"/>
  <c r="N85" i="9"/>
  <c r="M85" i="9"/>
  <c r="M83" i="9" s="1"/>
  <c r="K85" i="9"/>
  <c r="J85" i="9"/>
  <c r="H85" i="9"/>
  <c r="G85" i="9"/>
  <c r="G83" i="9" s="1"/>
  <c r="E85" i="9"/>
  <c r="E83" i="9" s="1"/>
  <c r="D85" i="9"/>
  <c r="O84" i="9"/>
  <c r="L84" i="9"/>
  <c r="I84" i="9"/>
  <c r="F84" i="9"/>
  <c r="O82" i="9"/>
  <c r="L82" i="9"/>
  <c r="I82" i="9"/>
  <c r="F82" i="9"/>
  <c r="O81" i="9"/>
  <c r="O80" i="9" s="1"/>
  <c r="L81" i="9"/>
  <c r="L80" i="9" s="1"/>
  <c r="I81" i="9"/>
  <c r="I80" i="9" s="1"/>
  <c r="F81" i="9"/>
  <c r="N80" i="9"/>
  <c r="M80" i="9"/>
  <c r="K80" i="9"/>
  <c r="J80" i="9"/>
  <c r="H80" i="9"/>
  <c r="G80" i="9"/>
  <c r="E80" i="9"/>
  <c r="D80" i="9"/>
  <c r="O79" i="9"/>
  <c r="L79" i="9"/>
  <c r="I79" i="9"/>
  <c r="F79" i="9"/>
  <c r="O78" i="9"/>
  <c r="L78" i="9"/>
  <c r="L77" i="9" s="1"/>
  <c r="I78" i="9"/>
  <c r="F78" i="9"/>
  <c r="F77" i="9" s="1"/>
  <c r="O77" i="9"/>
  <c r="O76" i="9" s="1"/>
  <c r="N77" i="9"/>
  <c r="M77" i="9"/>
  <c r="K77" i="9"/>
  <c r="J77" i="9"/>
  <c r="H77" i="9"/>
  <c r="H76" i="9" s="1"/>
  <c r="G77" i="9"/>
  <c r="E77" i="9"/>
  <c r="D77" i="9"/>
  <c r="N76" i="9"/>
  <c r="J76" i="9"/>
  <c r="D76" i="9"/>
  <c r="O74" i="9"/>
  <c r="L74" i="9"/>
  <c r="I74" i="9"/>
  <c r="F74" i="9"/>
  <c r="O73" i="9"/>
  <c r="L73" i="9"/>
  <c r="I73" i="9"/>
  <c r="F73" i="9"/>
  <c r="O72" i="9"/>
  <c r="L72" i="9"/>
  <c r="I72" i="9"/>
  <c r="F72" i="9"/>
  <c r="O71" i="9"/>
  <c r="L71" i="9"/>
  <c r="I71" i="9"/>
  <c r="F71" i="9"/>
  <c r="O70" i="9"/>
  <c r="O69" i="9" s="1"/>
  <c r="L70" i="9"/>
  <c r="L69" i="9" s="1"/>
  <c r="I70" i="9"/>
  <c r="F70" i="9"/>
  <c r="F69" i="9" s="1"/>
  <c r="N69" i="9"/>
  <c r="N67" i="9" s="1"/>
  <c r="M69" i="9"/>
  <c r="M67" i="9" s="1"/>
  <c r="K69" i="9"/>
  <c r="K67" i="9" s="1"/>
  <c r="J69" i="9"/>
  <c r="J67" i="9" s="1"/>
  <c r="H69" i="9"/>
  <c r="H67" i="9" s="1"/>
  <c r="G69" i="9"/>
  <c r="G67" i="9" s="1"/>
  <c r="E69" i="9"/>
  <c r="E67" i="9" s="1"/>
  <c r="D69" i="9"/>
  <c r="D67" i="9" s="1"/>
  <c r="O68" i="9"/>
  <c r="L68" i="9"/>
  <c r="I68" i="9"/>
  <c r="F68" i="9"/>
  <c r="O66" i="9"/>
  <c r="L66" i="9"/>
  <c r="I66" i="9"/>
  <c r="F66" i="9"/>
  <c r="O65" i="9"/>
  <c r="L65" i="9"/>
  <c r="I65" i="9"/>
  <c r="F65" i="9"/>
  <c r="O64" i="9"/>
  <c r="L64" i="9"/>
  <c r="I64" i="9"/>
  <c r="F64" i="9"/>
  <c r="O63" i="9"/>
  <c r="L63" i="9"/>
  <c r="I63" i="9"/>
  <c r="F63" i="9"/>
  <c r="O62" i="9"/>
  <c r="L62" i="9"/>
  <c r="I62" i="9"/>
  <c r="F62" i="9"/>
  <c r="O61" i="9"/>
  <c r="L61" i="9"/>
  <c r="I61" i="9"/>
  <c r="F61" i="9"/>
  <c r="O60" i="9"/>
  <c r="L60" i="9"/>
  <c r="I60" i="9"/>
  <c r="F60" i="9"/>
  <c r="O59" i="9"/>
  <c r="O58" i="9" s="1"/>
  <c r="L59" i="9"/>
  <c r="I59" i="9"/>
  <c r="I58" i="9" s="1"/>
  <c r="F59" i="9"/>
  <c r="F58" i="9" s="1"/>
  <c r="N58" i="9"/>
  <c r="M58" i="9"/>
  <c r="K58" i="9"/>
  <c r="J58" i="9"/>
  <c r="H58" i="9"/>
  <c r="G58" i="9"/>
  <c r="E58" i="9"/>
  <c r="D58" i="9"/>
  <c r="O57" i="9"/>
  <c r="L57" i="9"/>
  <c r="I57" i="9"/>
  <c r="F57" i="9"/>
  <c r="O56" i="9"/>
  <c r="L56" i="9"/>
  <c r="I56" i="9"/>
  <c r="I55" i="9" s="1"/>
  <c r="I54" i="9" s="1"/>
  <c r="F56" i="9"/>
  <c r="N55" i="9"/>
  <c r="M55" i="9"/>
  <c r="K55" i="9"/>
  <c r="K54" i="9" s="1"/>
  <c r="K53" i="9" s="1"/>
  <c r="J55" i="9"/>
  <c r="J54" i="9" s="1"/>
  <c r="H55" i="9"/>
  <c r="G55" i="9"/>
  <c r="E55" i="9"/>
  <c r="D55" i="9"/>
  <c r="H54" i="9"/>
  <c r="O47" i="9"/>
  <c r="C47" i="9" s="1"/>
  <c r="O46" i="9"/>
  <c r="C46" i="9" s="1"/>
  <c r="N45" i="9"/>
  <c r="M45" i="9"/>
  <c r="L44" i="9"/>
  <c r="L43" i="9" s="1"/>
  <c r="I44" i="9"/>
  <c r="I43" i="9" s="1"/>
  <c r="F44" i="9"/>
  <c r="K43" i="9"/>
  <c r="J43" i="9"/>
  <c r="H43" i="9"/>
  <c r="G43" i="9"/>
  <c r="E43" i="9"/>
  <c r="D43" i="9"/>
  <c r="F42" i="9"/>
  <c r="C42" i="9" s="1"/>
  <c r="E41" i="9"/>
  <c r="D41" i="9"/>
  <c r="L40" i="9"/>
  <c r="C40" i="9" s="1"/>
  <c r="L39" i="9"/>
  <c r="C39" i="9" s="1"/>
  <c r="L38" i="9"/>
  <c r="C38" i="9" s="1"/>
  <c r="L37" i="9"/>
  <c r="C37" i="9" s="1"/>
  <c r="K36" i="9"/>
  <c r="J36" i="9"/>
  <c r="L35" i="9"/>
  <c r="C35" i="9" s="1"/>
  <c r="L34" i="9"/>
  <c r="C34" i="9" s="1"/>
  <c r="K33" i="9"/>
  <c r="J33" i="9"/>
  <c r="L32" i="9"/>
  <c r="C32" i="9" s="1"/>
  <c r="K31" i="9"/>
  <c r="J31" i="9"/>
  <c r="L30" i="9"/>
  <c r="C30" i="9" s="1"/>
  <c r="L29" i="9"/>
  <c r="C29" i="9" s="1"/>
  <c r="L28" i="9"/>
  <c r="C28" i="9" s="1"/>
  <c r="K27" i="9"/>
  <c r="J27" i="9"/>
  <c r="F25" i="9"/>
  <c r="C25" i="9" s="1"/>
  <c r="I24" i="9"/>
  <c r="F24" i="9"/>
  <c r="O23" i="9"/>
  <c r="L23" i="9"/>
  <c r="I23" i="9"/>
  <c r="F23" i="9"/>
  <c r="O22" i="9"/>
  <c r="O21" i="9" s="1"/>
  <c r="L22" i="9"/>
  <c r="L21" i="9" s="1"/>
  <c r="L275" i="9" s="1"/>
  <c r="I22" i="9"/>
  <c r="I21" i="9" s="1"/>
  <c r="F22" i="9"/>
  <c r="N21" i="9"/>
  <c r="N275" i="9" s="1"/>
  <c r="N274" i="9" s="1"/>
  <c r="M21" i="9"/>
  <c r="M20" i="9" s="1"/>
  <c r="K21" i="9"/>
  <c r="J21" i="9"/>
  <c r="J275" i="9" s="1"/>
  <c r="H21" i="9"/>
  <c r="H275" i="9" s="1"/>
  <c r="H274" i="9" s="1"/>
  <c r="G21" i="9"/>
  <c r="G20" i="9" s="1"/>
  <c r="F21" i="9"/>
  <c r="E21" i="9"/>
  <c r="D21" i="9"/>
  <c r="D275" i="9" s="1"/>
  <c r="D274" i="9" s="1"/>
  <c r="C24" i="9" l="1"/>
  <c r="N187" i="9"/>
  <c r="N182" i="9" s="1"/>
  <c r="O257" i="9"/>
  <c r="J274" i="9"/>
  <c r="M240" i="9"/>
  <c r="E275" i="9"/>
  <c r="E274" i="9" s="1"/>
  <c r="F275" i="9"/>
  <c r="K275" i="9"/>
  <c r="E54" i="9"/>
  <c r="E53" i="9" s="1"/>
  <c r="J53" i="9"/>
  <c r="G76" i="9"/>
  <c r="M76" i="9"/>
  <c r="C133" i="9"/>
  <c r="C137" i="9"/>
  <c r="H174" i="9"/>
  <c r="C217" i="9"/>
  <c r="E240" i="9"/>
  <c r="N252" i="9"/>
  <c r="C277" i="9"/>
  <c r="C281" i="9"/>
  <c r="D174" i="9"/>
  <c r="C44" i="9"/>
  <c r="C93" i="9"/>
  <c r="D240" i="9"/>
  <c r="C249" i="9"/>
  <c r="N174" i="9"/>
  <c r="K182" i="9"/>
  <c r="C56" i="9"/>
  <c r="D54" i="9"/>
  <c r="D53" i="9" s="1"/>
  <c r="N54" i="9"/>
  <c r="N53" i="9" s="1"/>
  <c r="C143" i="9"/>
  <c r="F216" i="9"/>
  <c r="K212" i="9"/>
  <c r="C261" i="9"/>
  <c r="L27" i="9"/>
  <c r="C27" i="9" s="1"/>
  <c r="K26" i="9"/>
  <c r="K20" i="9" s="1"/>
  <c r="G54" i="9"/>
  <c r="G53" i="9" s="1"/>
  <c r="N120" i="9"/>
  <c r="F245" i="9"/>
  <c r="C248" i="9"/>
  <c r="H252" i="9"/>
  <c r="M54" i="9"/>
  <c r="M53" i="9" s="1"/>
  <c r="C81" i="9"/>
  <c r="C82" i="9"/>
  <c r="C127" i="9"/>
  <c r="E161" i="9"/>
  <c r="E160" i="9" s="1"/>
  <c r="J161" i="9"/>
  <c r="J160" i="9" s="1"/>
  <c r="C164" i="9"/>
  <c r="C165" i="9"/>
  <c r="C177" i="9"/>
  <c r="J182" i="9"/>
  <c r="C189" i="9"/>
  <c r="C193" i="9"/>
  <c r="C194" i="9"/>
  <c r="C195" i="9"/>
  <c r="C196" i="9"/>
  <c r="C201" i="9"/>
  <c r="C205" i="9"/>
  <c r="C208" i="9"/>
  <c r="J212" i="9"/>
  <c r="J211" i="9" s="1"/>
  <c r="G240" i="9"/>
  <c r="G211" i="9" s="1"/>
  <c r="O227" i="9"/>
  <c r="K274" i="9"/>
  <c r="C23" i="9"/>
  <c r="L36" i="9"/>
  <c r="C36" i="9" s="1"/>
  <c r="C61" i="9"/>
  <c r="C62" i="9"/>
  <c r="C64" i="9"/>
  <c r="C66" i="9"/>
  <c r="C68" i="9"/>
  <c r="L76" i="9"/>
  <c r="N83" i="9"/>
  <c r="C105" i="9"/>
  <c r="C107" i="9"/>
  <c r="K120" i="9"/>
  <c r="C149" i="9"/>
  <c r="C157" i="9"/>
  <c r="C169" i="9"/>
  <c r="C170" i="9"/>
  <c r="G182" i="9"/>
  <c r="C213" i="9"/>
  <c r="N212" i="9"/>
  <c r="N211" i="9" s="1"/>
  <c r="N181" i="9" s="1"/>
  <c r="C221" i="9"/>
  <c r="C222" i="9"/>
  <c r="C224" i="9"/>
  <c r="C225" i="9"/>
  <c r="C229" i="9"/>
  <c r="C230" i="9"/>
  <c r="H53" i="9"/>
  <c r="D120" i="9"/>
  <c r="G275" i="9"/>
  <c r="G274" i="9" s="1"/>
  <c r="C57" i="9"/>
  <c r="C73" i="9"/>
  <c r="C74" i="9"/>
  <c r="J83" i="9"/>
  <c r="J75" i="9" s="1"/>
  <c r="C87" i="9"/>
  <c r="C96" i="9"/>
  <c r="C97" i="9"/>
  <c r="C101" i="9"/>
  <c r="C103" i="9"/>
  <c r="C115" i="9"/>
  <c r="G120" i="9"/>
  <c r="D161" i="9"/>
  <c r="D160" i="9" s="1"/>
  <c r="H161" i="9"/>
  <c r="H160" i="9" s="1"/>
  <c r="C173" i="9"/>
  <c r="O183" i="9"/>
  <c r="C197" i="9"/>
  <c r="D212" i="9"/>
  <c r="D211" i="9" s="1"/>
  <c r="H212" i="9"/>
  <c r="H211" i="9" s="1"/>
  <c r="C237" i="9"/>
  <c r="K252" i="9"/>
  <c r="C260" i="9"/>
  <c r="E20" i="9"/>
  <c r="M275" i="9"/>
  <c r="M274" i="9" s="1"/>
  <c r="F43" i="9"/>
  <c r="L67" i="9"/>
  <c r="C71" i="9"/>
  <c r="E76" i="9"/>
  <c r="K76" i="9"/>
  <c r="K83" i="9"/>
  <c r="C89" i="9"/>
  <c r="F91" i="9"/>
  <c r="O91" i="9"/>
  <c r="L108" i="9"/>
  <c r="O121" i="9"/>
  <c r="C136" i="9"/>
  <c r="C141" i="9"/>
  <c r="C145" i="9"/>
  <c r="C146" i="9"/>
  <c r="N161" i="9"/>
  <c r="N160" i="9" s="1"/>
  <c r="O161" i="9"/>
  <c r="C185" i="9"/>
  <c r="H187" i="9"/>
  <c r="H182" i="9" s="1"/>
  <c r="C209" i="9"/>
  <c r="C239" i="9"/>
  <c r="E252" i="9"/>
  <c r="L253" i="9"/>
  <c r="L252" i="9" s="1"/>
  <c r="L58" i="9"/>
  <c r="C58" i="9" s="1"/>
  <c r="H120" i="9"/>
  <c r="L126" i="9"/>
  <c r="L175" i="9"/>
  <c r="L174" i="9" s="1"/>
  <c r="C180" i="9"/>
  <c r="L183" i="9"/>
  <c r="L188" i="9"/>
  <c r="C202" i="9"/>
  <c r="C204" i="9"/>
  <c r="C223" i="9"/>
  <c r="I233" i="9"/>
  <c r="C279" i="9"/>
  <c r="C282" i="9"/>
  <c r="J26" i="9"/>
  <c r="F41" i="9"/>
  <c r="C41" i="9" s="1"/>
  <c r="L55" i="9"/>
  <c r="C60" i="9"/>
  <c r="C65" i="9"/>
  <c r="C95" i="9"/>
  <c r="H83" i="9"/>
  <c r="H75" i="9" s="1"/>
  <c r="H52" i="9" s="1"/>
  <c r="F108" i="9"/>
  <c r="C111" i="9"/>
  <c r="C112" i="9"/>
  <c r="C117" i="9"/>
  <c r="C119" i="9"/>
  <c r="C125" i="9"/>
  <c r="L138" i="9"/>
  <c r="O147" i="9"/>
  <c r="C159" i="9"/>
  <c r="O171" i="9"/>
  <c r="O160" i="9" s="1"/>
  <c r="J174" i="9"/>
  <c r="C190" i="9"/>
  <c r="M187" i="9"/>
  <c r="I199" i="9"/>
  <c r="I187" i="9" s="1"/>
  <c r="C206" i="9"/>
  <c r="C207" i="9"/>
  <c r="C210" i="9"/>
  <c r="L219" i="9"/>
  <c r="C256" i="9"/>
  <c r="O253" i="9"/>
  <c r="O252" i="9" s="1"/>
  <c r="O67" i="9"/>
  <c r="C79" i="9"/>
  <c r="C84" i="9"/>
  <c r="C86" i="9"/>
  <c r="O85" i="9"/>
  <c r="O83" i="9" s="1"/>
  <c r="L91" i="9"/>
  <c r="C98" i="9"/>
  <c r="L114" i="9"/>
  <c r="C114" i="9" s="1"/>
  <c r="C140" i="9"/>
  <c r="L166" i="9"/>
  <c r="L161" i="9" s="1"/>
  <c r="L160" i="9" s="1"/>
  <c r="O175" i="9"/>
  <c r="O174" i="9" s="1"/>
  <c r="L199" i="9"/>
  <c r="O219" i="9"/>
  <c r="L276" i="9"/>
  <c r="L274" i="9" s="1"/>
  <c r="O45" i="9"/>
  <c r="C45" i="9" s="1"/>
  <c r="O55" i="9"/>
  <c r="O54" i="9" s="1"/>
  <c r="O53" i="9" s="1"/>
  <c r="C63" i="9"/>
  <c r="C72" i="9"/>
  <c r="F80" i="9"/>
  <c r="C80" i="9" s="1"/>
  <c r="C88" i="9"/>
  <c r="D83" i="9"/>
  <c r="C104" i="9"/>
  <c r="C113" i="9"/>
  <c r="C129" i="9"/>
  <c r="C142" i="9"/>
  <c r="C144" i="9"/>
  <c r="L147" i="9"/>
  <c r="L120" i="9" s="1"/>
  <c r="C151" i="9"/>
  <c r="F153" i="9"/>
  <c r="F152" i="9" s="1"/>
  <c r="C156" i="9"/>
  <c r="C168" i="9"/>
  <c r="O199" i="9"/>
  <c r="L216" i="9"/>
  <c r="C235" i="9"/>
  <c r="O233" i="9"/>
  <c r="O232" i="9" s="1"/>
  <c r="O245" i="9"/>
  <c r="O240" i="9" s="1"/>
  <c r="C278" i="9"/>
  <c r="O275" i="9"/>
  <c r="C43" i="9"/>
  <c r="K75" i="9"/>
  <c r="I20" i="9"/>
  <c r="C100" i="9"/>
  <c r="F134" i="9"/>
  <c r="I166" i="9"/>
  <c r="C166" i="9" s="1"/>
  <c r="C167" i="9"/>
  <c r="I182" i="9"/>
  <c r="C236" i="9"/>
  <c r="F233" i="9"/>
  <c r="C284" i="9"/>
  <c r="D20" i="9"/>
  <c r="H20" i="9"/>
  <c r="C21" i="9"/>
  <c r="F55" i="9"/>
  <c r="F67" i="9"/>
  <c r="C70" i="9"/>
  <c r="C78" i="9"/>
  <c r="C94" i="9"/>
  <c r="I99" i="9"/>
  <c r="F99" i="9"/>
  <c r="C106" i="9"/>
  <c r="C116" i="9"/>
  <c r="M120" i="9"/>
  <c r="M75" i="9" s="1"/>
  <c r="C124" i="9"/>
  <c r="C128" i="9"/>
  <c r="C132" i="9"/>
  <c r="F131" i="9"/>
  <c r="C131" i="9" s="1"/>
  <c r="I134" i="9"/>
  <c r="C135" i="9"/>
  <c r="O138" i="9"/>
  <c r="C148" i="9"/>
  <c r="F147" i="9"/>
  <c r="M160" i="9"/>
  <c r="F161" i="9"/>
  <c r="C172" i="9"/>
  <c r="F171" i="9"/>
  <c r="C171" i="9" s="1"/>
  <c r="G174" i="9"/>
  <c r="K174" i="9"/>
  <c r="I250" i="9"/>
  <c r="C250" i="9" s="1"/>
  <c r="C251" i="9"/>
  <c r="F121" i="9"/>
  <c r="C122" i="9"/>
  <c r="C126" i="9"/>
  <c r="C176" i="9"/>
  <c r="F175" i="9"/>
  <c r="C59" i="9"/>
  <c r="I69" i="9"/>
  <c r="I67" i="9" s="1"/>
  <c r="I53" i="9" s="1"/>
  <c r="I77" i="9"/>
  <c r="I76" i="9" s="1"/>
  <c r="I85" i="9"/>
  <c r="L85" i="9"/>
  <c r="C102" i="9"/>
  <c r="C109" i="9"/>
  <c r="C118" i="9"/>
  <c r="C130" i="9"/>
  <c r="C150" i="9"/>
  <c r="C155" i="9"/>
  <c r="I153" i="9"/>
  <c r="C158" i="9"/>
  <c r="I162" i="9"/>
  <c r="C163" i="9"/>
  <c r="M174" i="9"/>
  <c r="L33" i="9"/>
  <c r="C33" i="9" s="1"/>
  <c r="C22" i="9"/>
  <c r="L31" i="9"/>
  <c r="F20" i="9"/>
  <c r="J20" i="9"/>
  <c r="N20" i="9"/>
  <c r="F85" i="9"/>
  <c r="C90" i="9"/>
  <c r="C92" i="9"/>
  <c r="C110" i="9"/>
  <c r="E120" i="9"/>
  <c r="O134" i="9"/>
  <c r="F138" i="9"/>
  <c r="I138" i="9"/>
  <c r="C139" i="9"/>
  <c r="L153" i="9"/>
  <c r="L152" i="9" s="1"/>
  <c r="I174" i="9"/>
  <c r="C231" i="9"/>
  <c r="I227" i="9"/>
  <c r="I212" i="9" s="1"/>
  <c r="C154" i="9"/>
  <c r="F179" i="9"/>
  <c r="E182" i="9"/>
  <c r="C184" i="9"/>
  <c r="F183" i="9"/>
  <c r="D187" i="9"/>
  <c r="D182" i="9" s="1"/>
  <c r="C198" i="9"/>
  <c r="M212" i="9"/>
  <c r="M211" i="9" s="1"/>
  <c r="C226" i="9"/>
  <c r="I232" i="9"/>
  <c r="C238" i="9"/>
  <c r="C247" i="9"/>
  <c r="I245" i="9"/>
  <c r="C259" i="9"/>
  <c r="I257" i="9"/>
  <c r="C257" i="9" s="1"/>
  <c r="C262" i="9"/>
  <c r="C271" i="9"/>
  <c r="I269" i="9"/>
  <c r="C283" i="9"/>
  <c r="C186" i="9"/>
  <c r="O188" i="9"/>
  <c r="C200" i="9"/>
  <c r="F199" i="9"/>
  <c r="C218" i="9"/>
  <c r="C228" i="9"/>
  <c r="F227" i="9"/>
  <c r="C234" i="9"/>
  <c r="L233" i="9"/>
  <c r="L232" i="9" s="1"/>
  <c r="K240" i="9"/>
  <c r="C242" i="9"/>
  <c r="C244" i="9"/>
  <c r="F241" i="9"/>
  <c r="F253" i="9"/>
  <c r="C268" i="9"/>
  <c r="F267" i="9"/>
  <c r="M182" i="9"/>
  <c r="C191" i="9"/>
  <c r="C192" i="9"/>
  <c r="F188" i="9"/>
  <c r="C203" i="9"/>
  <c r="C214" i="9"/>
  <c r="C215" i="9"/>
  <c r="E212" i="9"/>
  <c r="E211" i="9" s="1"/>
  <c r="C220" i="9"/>
  <c r="F219" i="9"/>
  <c r="C243" i="9"/>
  <c r="I241" i="9"/>
  <c r="M252" i="9"/>
  <c r="C255" i="9"/>
  <c r="I253" i="9"/>
  <c r="I252" i="9" s="1"/>
  <c r="C264" i="9"/>
  <c r="F263" i="9"/>
  <c r="C263" i="9" s="1"/>
  <c r="C280" i="9"/>
  <c r="F276" i="9"/>
  <c r="C276" i="9" s="1"/>
  <c r="O274" i="9"/>
  <c r="C246" i="9"/>
  <c r="C254" i="9"/>
  <c r="C258" i="9"/>
  <c r="C270" i="9"/>
  <c r="I161" i="9" l="1"/>
  <c r="I160" i="9" s="1"/>
  <c r="O212" i="9"/>
  <c r="G75" i="9"/>
  <c r="N75" i="9"/>
  <c r="L212" i="9"/>
  <c r="C108" i="9"/>
  <c r="G52" i="9"/>
  <c r="F212" i="9"/>
  <c r="I240" i="9"/>
  <c r="J52" i="9"/>
  <c r="J181" i="9"/>
  <c r="J272" i="9"/>
  <c r="L54" i="9"/>
  <c r="L53" i="9" s="1"/>
  <c r="H181" i="9"/>
  <c r="K211" i="9"/>
  <c r="K272" i="9" s="1"/>
  <c r="E75" i="9"/>
  <c r="E52" i="9" s="1"/>
  <c r="O187" i="9"/>
  <c r="O182" i="9" s="1"/>
  <c r="C245" i="9"/>
  <c r="C85" i="9"/>
  <c r="I83" i="9"/>
  <c r="C219" i="9"/>
  <c r="C147" i="9"/>
  <c r="F76" i="9"/>
  <c r="C91" i="9"/>
  <c r="H272" i="9"/>
  <c r="N272" i="9"/>
  <c r="N52" i="9"/>
  <c r="N51" i="9" s="1"/>
  <c r="O120" i="9"/>
  <c r="O75" i="9" s="1"/>
  <c r="O52" i="9" s="1"/>
  <c r="L83" i="9"/>
  <c r="L75" i="9" s="1"/>
  <c r="C216" i="9"/>
  <c r="G181" i="9"/>
  <c r="G51" i="9" s="1"/>
  <c r="O20" i="9"/>
  <c r="D75" i="9"/>
  <c r="D52" i="9" s="1"/>
  <c r="M272" i="9"/>
  <c r="L211" i="9"/>
  <c r="C199" i="9"/>
  <c r="C67" i="9"/>
  <c r="K52" i="9"/>
  <c r="I120" i="9"/>
  <c r="F83" i="9"/>
  <c r="L187" i="9"/>
  <c r="L182" i="9" s="1"/>
  <c r="I211" i="9"/>
  <c r="I181" i="9" s="1"/>
  <c r="O211" i="9"/>
  <c r="O272" i="9" s="1"/>
  <c r="M52" i="9"/>
  <c r="C179" i="9"/>
  <c r="F178" i="9"/>
  <c r="C178" i="9" s="1"/>
  <c r="F54" i="9"/>
  <c r="C55" i="9"/>
  <c r="M181" i="9"/>
  <c r="C227" i="9"/>
  <c r="G272" i="9"/>
  <c r="C138" i="9"/>
  <c r="C31" i="9"/>
  <c r="L26" i="9"/>
  <c r="C162" i="9"/>
  <c r="C99" i="9"/>
  <c r="F274" i="9"/>
  <c r="F232" i="9"/>
  <c r="C232" i="9" s="1"/>
  <c r="C233" i="9"/>
  <c r="C69" i="9"/>
  <c r="C183" i="9"/>
  <c r="C175" i="9"/>
  <c r="H51" i="9"/>
  <c r="C188" i="9"/>
  <c r="F187" i="9"/>
  <c r="F252" i="9"/>
  <c r="C252" i="9" s="1"/>
  <c r="C253" i="9"/>
  <c r="D181" i="9"/>
  <c r="D51" i="9" s="1"/>
  <c r="D272" i="9"/>
  <c r="E181" i="9"/>
  <c r="C269" i="9"/>
  <c r="I152" i="9"/>
  <c r="C152" i="9" s="1"/>
  <c r="C153" i="9"/>
  <c r="F160" i="9"/>
  <c r="C160" i="9" s="1"/>
  <c r="C161" i="9"/>
  <c r="I275" i="9"/>
  <c r="C77" i="9"/>
  <c r="C212" i="9"/>
  <c r="F120" i="9"/>
  <c r="C121" i="9"/>
  <c r="C267" i="9"/>
  <c r="F266" i="9"/>
  <c r="F240" i="9"/>
  <c r="C240" i="9" s="1"/>
  <c r="C241" i="9"/>
  <c r="C134" i="9"/>
  <c r="C76" i="9"/>
  <c r="L52" i="9"/>
  <c r="F211" i="9" l="1"/>
  <c r="J51" i="9"/>
  <c r="J273" i="9" s="1"/>
  <c r="K181" i="9"/>
  <c r="K51" i="9" s="1"/>
  <c r="L272" i="9"/>
  <c r="C83" i="9"/>
  <c r="E51" i="9"/>
  <c r="E273" i="9" s="1"/>
  <c r="O181" i="9"/>
  <c r="O51" i="9" s="1"/>
  <c r="C211" i="9"/>
  <c r="C187" i="9"/>
  <c r="E272" i="9"/>
  <c r="G273" i="9"/>
  <c r="G50" i="9"/>
  <c r="M51" i="9"/>
  <c r="I75" i="9"/>
  <c r="I272" i="9" s="1"/>
  <c r="F174" i="9"/>
  <c r="C174" i="9" s="1"/>
  <c r="F182" i="9"/>
  <c r="L181" i="9"/>
  <c r="L51" i="9" s="1"/>
  <c r="C120" i="9"/>
  <c r="C275" i="9"/>
  <c r="I274" i="9"/>
  <c r="C274" i="9" s="1"/>
  <c r="C26" i="9"/>
  <c r="L20" i="9"/>
  <c r="C20" i="9" s="1"/>
  <c r="F53" i="9"/>
  <c r="C54" i="9"/>
  <c r="F75" i="9"/>
  <c r="N50" i="9"/>
  <c r="N273" i="9"/>
  <c r="F265" i="9"/>
  <c r="C266" i="9"/>
  <c r="D273" i="9"/>
  <c r="D50" i="9"/>
  <c r="H273" i="9"/>
  <c r="H50" i="9"/>
  <c r="M50" i="9"/>
  <c r="M273" i="9"/>
  <c r="J50" i="9" l="1"/>
  <c r="O273" i="9"/>
  <c r="O50" i="9"/>
  <c r="K50" i="9"/>
  <c r="K273" i="9"/>
  <c r="E50" i="9"/>
  <c r="F181" i="9"/>
  <c r="C181" i="9" s="1"/>
  <c r="I52" i="9"/>
  <c r="I51" i="9" s="1"/>
  <c r="C182" i="9"/>
  <c r="C75" i="9"/>
  <c r="L50" i="9"/>
  <c r="L273" i="9"/>
  <c r="C265" i="9"/>
  <c r="F272" i="9"/>
  <c r="C272" i="9" s="1"/>
  <c r="F52" i="9"/>
  <c r="C53" i="9"/>
  <c r="I273" i="9" l="1"/>
  <c r="I50" i="9"/>
  <c r="C52" i="9"/>
  <c r="F51" i="9"/>
  <c r="F273" i="9" l="1"/>
  <c r="C273" i="9" s="1"/>
  <c r="C51" i="9"/>
  <c r="F50" i="9"/>
  <c r="C50" i="9" s="1"/>
  <c r="O284" i="8" l="1"/>
  <c r="L284" i="8"/>
  <c r="I284" i="8"/>
  <c r="F284" i="8"/>
  <c r="O283" i="8"/>
  <c r="L283" i="8"/>
  <c r="I283" i="8"/>
  <c r="F283" i="8"/>
  <c r="O282" i="8"/>
  <c r="L282" i="8"/>
  <c r="I282" i="8"/>
  <c r="F282" i="8"/>
  <c r="O281" i="8"/>
  <c r="L281" i="8"/>
  <c r="I281" i="8"/>
  <c r="F281" i="8"/>
  <c r="O280" i="8"/>
  <c r="L280" i="8"/>
  <c r="I280" i="8"/>
  <c r="F280" i="8"/>
  <c r="O279" i="8"/>
  <c r="L279" i="8"/>
  <c r="I279" i="8"/>
  <c r="F279" i="8"/>
  <c r="O278" i="8"/>
  <c r="L278" i="8"/>
  <c r="I278" i="8"/>
  <c r="F278" i="8"/>
  <c r="O277" i="8"/>
  <c r="O276" i="8" s="1"/>
  <c r="L277" i="8"/>
  <c r="I277" i="8"/>
  <c r="F277" i="8"/>
  <c r="N276" i="8"/>
  <c r="M276" i="8"/>
  <c r="K276" i="8"/>
  <c r="J276" i="8"/>
  <c r="H276" i="8"/>
  <c r="G276" i="8"/>
  <c r="E276" i="8"/>
  <c r="D276" i="8"/>
  <c r="O271" i="8"/>
  <c r="L271" i="8"/>
  <c r="I271" i="8"/>
  <c r="F271" i="8"/>
  <c r="O270" i="8"/>
  <c r="L270" i="8"/>
  <c r="L269" i="8" s="1"/>
  <c r="I270" i="8"/>
  <c r="F270" i="8"/>
  <c r="O269" i="8"/>
  <c r="N269" i="8"/>
  <c r="M269" i="8"/>
  <c r="K269" i="8"/>
  <c r="J269" i="8"/>
  <c r="H269" i="8"/>
  <c r="G269" i="8"/>
  <c r="F269" i="8"/>
  <c r="E269" i="8"/>
  <c r="D269" i="8"/>
  <c r="O268" i="8"/>
  <c r="L268" i="8"/>
  <c r="I268" i="8"/>
  <c r="F268" i="8"/>
  <c r="O267" i="8"/>
  <c r="O266" i="8" s="1"/>
  <c r="O265" i="8" s="1"/>
  <c r="N267" i="8"/>
  <c r="M267" i="8"/>
  <c r="M266" i="8" s="1"/>
  <c r="M265" i="8" s="1"/>
  <c r="L267" i="8"/>
  <c r="K267" i="8"/>
  <c r="K266" i="8" s="1"/>
  <c r="K265" i="8" s="1"/>
  <c r="J267" i="8"/>
  <c r="I267" i="8"/>
  <c r="I266" i="8" s="1"/>
  <c r="I265" i="8" s="1"/>
  <c r="H267" i="8"/>
  <c r="H266" i="8" s="1"/>
  <c r="H265" i="8" s="1"/>
  <c r="G267" i="8"/>
  <c r="G266" i="8" s="1"/>
  <c r="G265" i="8" s="1"/>
  <c r="E267" i="8"/>
  <c r="E266" i="8" s="1"/>
  <c r="E265" i="8" s="1"/>
  <c r="D267" i="8"/>
  <c r="D266" i="8" s="1"/>
  <c r="D265" i="8" s="1"/>
  <c r="N266" i="8"/>
  <c r="N265" i="8" s="1"/>
  <c r="L266" i="8"/>
  <c r="L265" i="8" s="1"/>
  <c r="J266" i="8"/>
  <c r="J265" i="8" s="1"/>
  <c r="O264" i="8"/>
  <c r="L264" i="8"/>
  <c r="L263" i="8" s="1"/>
  <c r="I264" i="8"/>
  <c r="I263" i="8" s="1"/>
  <c r="F264" i="8"/>
  <c r="O263" i="8"/>
  <c r="N263" i="8"/>
  <c r="M263" i="8"/>
  <c r="K263" i="8"/>
  <c r="J263" i="8"/>
  <c r="H263" i="8"/>
  <c r="G263" i="8"/>
  <c r="E263" i="8"/>
  <c r="D263" i="8"/>
  <c r="O262" i="8"/>
  <c r="L262" i="8"/>
  <c r="I262" i="8"/>
  <c r="F262" i="8"/>
  <c r="O261" i="8"/>
  <c r="L261" i="8"/>
  <c r="I261" i="8"/>
  <c r="F261" i="8"/>
  <c r="O260" i="8"/>
  <c r="L260" i="8"/>
  <c r="I260" i="8"/>
  <c r="F260" i="8"/>
  <c r="O259" i="8"/>
  <c r="L259" i="8"/>
  <c r="I259" i="8"/>
  <c r="F259" i="8"/>
  <c r="O258" i="8"/>
  <c r="L258" i="8"/>
  <c r="L257" i="8" s="1"/>
  <c r="I258" i="8"/>
  <c r="F258" i="8"/>
  <c r="O257" i="8"/>
  <c r="N257" i="8"/>
  <c r="M257" i="8"/>
  <c r="K257" i="8"/>
  <c r="J257" i="8"/>
  <c r="H257" i="8"/>
  <c r="G257" i="8"/>
  <c r="E257" i="8"/>
  <c r="D257" i="8"/>
  <c r="O256" i="8"/>
  <c r="L256" i="8"/>
  <c r="I256" i="8"/>
  <c r="F256" i="8"/>
  <c r="O255" i="8"/>
  <c r="L255" i="8"/>
  <c r="I255" i="8"/>
  <c r="F255" i="8"/>
  <c r="O254" i="8"/>
  <c r="L254" i="8"/>
  <c r="I254" i="8"/>
  <c r="F254" i="8"/>
  <c r="N253" i="8"/>
  <c r="M253" i="8"/>
  <c r="K253" i="8"/>
  <c r="K252" i="8" s="1"/>
  <c r="J253" i="8"/>
  <c r="H253" i="8"/>
  <c r="H252" i="8" s="1"/>
  <c r="G253" i="8"/>
  <c r="G252" i="8" s="1"/>
  <c r="E253" i="8"/>
  <c r="D253" i="8"/>
  <c r="N252" i="8"/>
  <c r="J252" i="8"/>
  <c r="D252" i="8"/>
  <c r="O251" i="8"/>
  <c r="L251" i="8"/>
  <c r="L250" i="8" s="1"/>
  <c r="I251" i="8"/>
  <c r="I250" i="8" s="1"/>
  <c r="F251" i="8"/>
  <c r="O250" i="8"/>
  <c r="N250" i="8"/>
  <c r="M250" i="8"/>
  <c r="K250" i="8"/>
  <c r="J250" i="8"/>
  <c r="H250" i="8"/>
  <c r="G250" i="8"/>
  <c r="F250" i="8"/>
  <c r="E250" i="8"/>
  <c r="D250" i="8"/>
  <c r="O249" i="8"/>
  <c r="L249" i="8"/>
  <c r="I249" i="8"/>
  <c r="F249" i="8"/>
  <c r="O248" i="8"/>
  <c r="L248" i="8"/>
  <c r="I248" i="8"/>
  <c r="F248" i="8"/>
  <c r="O247" i="8"/>
  <c r="L247" i="8"/>
  <c r="I247" i="8"/>
  <c r="F247" i="8"/>
  <c r="O246" i="8"/>
  <c r="L246" i="8"/>
  <c r="L245" i="8" s="1"/>
  <c r="I246" i="8"/>
  <c r="F246" i="8"/>
  <c r="N245" i="8"/>
  <c r="M245" i="8"/>
  <c r="K245" i="8"/>
  <c r="J245" i="8"/>
  <c r="H245" i="8"/>
  <c r="G245" i="8"/>
  <c r="E245" i="8"/>
  <c r="D245" i="8"/>
  <c r="O244" i="8"/>
  <c r="L244" i="8"/>
  <c r="I244" i="8"/>
  <c r="F244" i="8"/>
  <c r="O243" i="8"/>
  <c r="L243" i="8"/>
  <c r="I243" i="8"/>
  <c r="F243" i="8"/>
  <c r="O242" i="8"/>
  <c r="L242" i="8"/>
  <c r="L241" i="8" s="1"/>
  <c r="L240" i="8" s="1"/>
  <c r="I242" i="8"/>
  <c r="F242" i="8"/>
  <c r="O241" i="8"/>
  <c r="N241" i="8"/>
  <c r="M241" i="8"/>
  <c r="K241" i="8"/>
  <c r="J241" i="8"/>
  <c r="H241" i="8"/>
  <c r="H240" i="8" s="1"/>
  <c r="G241" i="8"/>
  <c r="G240" i="8" s="1"/>
  <c r="E241" i="8"/>
  <c r="D241" i="8"/>
  <c r="N240" i="8"/>
  <c r="M240" i="8"/>
  <c r="J240" i="8"/>
  <c r="D240" i="8"/>
  <c r="O239" i="8"/>
  <c r="L239" i="8"/>
  <c r="I239" i="8"/>
  <c r="F239" i="8"/>
  <c r="O238" i="8"/>
  <c r="L238" i="8"/>
  <c r="I238" i="8"/>
  <c r="F238" i="8"/>
  <c r="O237" i="8"/>
  <c r="L237" i="8"/>
  <c r="I237" i="8"/>
  <c r="F237" i="8"/>
  <c r="O236" i="8"/>
  <c r="L236" i="8"/>
  <c r="I236" i="8"/>
  <c r="F236" i="8"/>
  <c r="O235" i="8"/>
  <c r="L235" i="8"/>
  <c r="I235" i="8"/>
  <c r="F235" i="8"/>
  <c r="O234" i="8"/>
  <c r="L234" i="8"/>
  <c r="I234" i="8"/>
  <c r="F234" i="8"/>
  <c r="O233" i="8"/>
  <c r="O232" i="8" s="1"/>
  <c r="N233" i="8"/>
  <c r="M233" i="8"/>
  <c r="K233" i="8"/>
  <c r="K232" i="8" s="1"/>
  <c r="J233" i="8"/>
  <c r="H233" i="8"/>
  <c r="G233" i="8"/>
  <c r="G232" i="8" s="1"/>
  <c r="E233" i="8"/>
  <c r="D233" i="8"/>
  <c r="N232" i="8"/>
  <c r="M232" i="8"/>
  <c r="J232" i="8"/>
  <c r="H232" i="8"/>
  <c r="E232" i="8"/>
  <c r="D232" i="8"/>
  <c r="O231" i="8"/>
  <c r="L231" i="8"/>
  <c r="I231" i="8"/>
  <c r="F231" i="8"/>
  <c r="O230" i="8"/>
  <c r="L230" i="8"/>
  <c r="I230" i="8"/>
  <c r="F230" i="8"/>
  <c r="O229" i="8"/>
  <c r="L229" i="8"/>
  <c r="I229" i="8"/>
  <c r="F229" i="8"/>
  <c r="O228" i="8"/>
  <c r="L228" i="8"/>
  <c r="L227" i="8" s="1"/>
  <c r="I228" i="8"/>
  <c r="F228" i="8"/>
  <c r="N227" i="8"/>
  <c r="M227" i="8"/>
  <c r="K227" i="8"/>
  <c r="J227" i="8"/>
  <c r="H227" i="8"/>
  <c r="G227" i="8"/>
  <c r="E227" i="8"/>
  <c r="D227" i="8"/>
  <c r="O226" i="8"/>
  <c r="L226" i="8"/>
  <c r="I226" i="8"/>
  <c r="F226" i="8"/>
  <c r="O225" i="8"/>
  <c r="L225" i="8"/>
  <c r="I225" i="8"/>
  <c r="F225" i="8"/>
  <c r="O224" i="8"/>
  <c r="L224" i="8"/>
  <c r="I224" i="8"/>
  <c r="F224" i="8"/>
  <c r="O223" i="8"/>
  <c r="L223" i="8"/>
  <c r="I223" i="8"/>
  <c r="F223" i="8"/>
  <c r="O222" i="8"/>
  <c r="L222" i="8"/>
  <c r="I222" i="8"/>
  <c r="F222" i="8"/>
  <c r="O221" i="8"/>
  <c r="L221" i="8"/>
  <c r="I221" i="8"/>
  <c r="F221" i="8"/>
  <c r="O220" i="8"/>
  <c r="L220" i="8"/>
  <c r="I220" i="8"/>
  <c r="F220" i="8"/>
  <c r="N219" i="8"/>
  <c r="M219" i="8"/>
  <c r="K219" i="8"/>
  <c r="J219" i="8"/>
  <c r="I219" i="8"/>
  <c r="H219" i="8"/>
  <c r="G219" i="8"/>
  <c r="E219" i="8"/>
  <c r="D219" i="8"/>
  <c r="O218" i="8"/>
  <c r="L218" i="8"/>
  <c r="I218" i="8"/>
  <c r="F218" i="8"/>
  <c r="O217" i="8"/>
  <c r="O216" i="8" s="1"/>
  <c r="L217" i="8"/>
  <c r="I217" i="8"/>
  <c r="F217" i="8"/>
  <c r="N216" i="8"/>
  <c r="M216" i="8"/>
  <c r="K216" i="8"/>
  <c r="J216" i="8"/>
  <c r="I216" i="8"/>
  <c r="H216" i="8"/>
  <c r="G216" i="8"/>
  <c r="E216" i="8"/>
  <c r="D216" i="8"/>
  <c r="O215" i="8"/>
  <c r="L215" i="8"/>
  <c r="I215" i="8"/>
  <c r="F215" i="8"/>
  <c r="O214" i="8"/>
  <c r="N214" i="8"/>
  <c r="M214" i="8"/>
  <c r="L214" i="8"/>
  <c r="K214" i="8"/>
  <c r="J214" i="8"/>
  <c r="J212" i="8" s="1"/>
  <c r="J211" i="8" s="1"/>
  <c r="I214" i="8"/>
  <c r="H214" i="8"/>
  <c r="G214" i="8"/>
  <c r="G212" i="8" s="1"/>
  <c r="F214" i="8"/>
  <c r="E214" i="8"/>
  <c r="D214" i="8"/>
  <c r="O213" i="8"/>
  <c r="L213" i="8"/>
  <c r="I213" i="8"/>
  <c r="F213" i="8"/>
  <c r="K212" i="8"/>
  <c r="H212" i="8"/>
  <c r="O210" i="8"/>
  <c r="L210" i="8"/>
  <c r="I210" i="8"/>
  <c r="F210" i="8"/>
  <c r="O209" i="8"/>
  <c r="O208" i="8" s="1"/>
  <c r="L209" i="8"/>
  <c r="I209" i="8"/>
  <c r="I208" i="8" s="1"/>
  <c r="F209" i="8"/>
  <c r="N208" i="8"/>
  <c r="M208" i="8"/>
  <c r="L208" i="8"/>
  <c r="K208" i="8"/>
  <c r="J208" i="8"/>
  <c r="H208" i="8"/>
  <c r="G208" i="8"/>
  <c r="E208" i="8"/>
  <c r="D208" i="8"/>
  <c r="O207" i="8"/>
  <c r="L207" i="8"/>
  <c r="I207" i="8"/>
  <c r="F207" i="8"/>
  <c r="O206" i="8"/>
  <c r="L206" i="8"/>
  <c r="I206" i="8"/>
  <c r="F206" i="8"/>
  <c r="O205" i="8"/>
  <c r="L205" i="8"/>
  <c r="I205" i="8"/>
  <c r="F205" i="8"/>
  <c r="O204" i="8"/>
  <c r="L204" i="8"/>
  <c r="I204" i="8"/>
  <c r="F204" i="8"/>
  <c r="O203" i="8"/>
  <c r="L203" i="8"/>
  <c r="I203" i="8"/>
  <c r="F203" i="8"/>
  <c r="O202" i="8"/>
  <c r="L202" i="8"/>
  <c r="I202" i="8"/>
  <c r="F202" i="8"/>
  <c r="O201" i="8"/>
  <c r="L201" i="8"/>
  <c r="I201" i="8"/>
  <c r="F201" i="8"/>
  <c r="O200" i="8"/>
  <c r="L200" i="8"/>
  <c r="I200" i="8"/>
  <c r="F200" i="8"/>
  <c r="N199" i="8"/>
  <c r="M199" i="8"/>
  <c r="K199" i="8"/>
  <c r="J199" i="8"/>
  <c r="H199" i="8"/>
  <c r="G199" i="8"/>
  <c r="E199" i="8"/>
  <c r="D199" i="8"/>
  <c r="O198" i="8"/>
  <c r="L198" i="8"/>
  <c r="I198" i="8"/>
  <c r="F198" i="8"/>
  <c r="O197" i="8"/>
  <c r="L197" i="8"/>
  <c r="I197" i="8"/>
  <c r="F197" i="8"/>
  <c r="O196" i="8"/>
  <c r="L196" i="8"/>
  <c r="I196" i="8"/>
  <c r="F196" i="8"/>
  <c r="O195" i="8"/>
  <c r="L195" i="8"/>
  <c r="I195" i="8"/>
  <c r="F195" i="8"/>
  <c r="O194" i="8"/>
  <c r="L194" i="8"/>
  <c r="I194" i="8"/>
  <c r="F194" i="8"/>
  <c r="O193" i="8"/>
  <c r="L193" i="8"/>
  <c r="I193" i="8"/>
  <c r="F193" i="8"/>
  <c r="O192" i="8"/>
  <c r="L192" i="8"/>
  <c r="I192" i="8"/>
  <c r="F192" i="8"/>
  <c r="O191" i="8"/>
  <c r="L191" i="8"/>
  <c r="I191" i="8"/>
  <c r="F191" i="8"/>
  <c r="O190" i="8"/>
  <c r="L190" i="8"/>
  <c r="I190" i="8"/>
  <c r="F190" i="8"/>
  <c r="O189" i="8"/>
  <c r="O188" i="8" s="1"/>
  <c r="L189" i="8"/>
  <c r="I189" i="8"/>
  <c r="C189" i="8" s="1"/>
  <c r="F189" i="8"/>
  <c r="N188" i="8"/>
  <c r="M188" i="8"/>
  <c r="K188" i="8"/>
  <c r="J188" i="8"/>
  <c r="J187" i="8" s="1"/>
  <c r="H188" i="8"/>
  <c r="G188" i="8"/>
  <c r="G187" i="8" s="1"/>
  <c r="E188" i="8"/>
  <c r="D188" i="8"/>
  <c r="N187" i="8"/>
  <c r="E187" i="8"/>
  <c r="O186" i="8"/>
  <c r="L186" i="8"/>
  <c r="I186" i="8"/>
  <c r="F186" i="8"/>
  <c r="O185" i="8"/>
  <c r="L185" i="8"/>
  <c r="I185" i="8"/>
  <c r="F185" i="8"/>
  <c r="C185" i="8" s="1"/>
  <c r="O184" i="8"/>
  <c r="L184" i="8"/>
  <c r="L183" i="8" s="1"/>
  <c r="I184" i="8"/>
  <c r="I183" i="8" s="1"/>
  <c r="F184" i="8"/>
  <c r="N183" i="8"/>
  <c r="M183" i="8"/>
  <c r="K183" i="8"/>
  <c r="J183" i="8"/>
  <c r="H183" i="8"/>
  <c r="G183" i="8"/>
  <c r="E183" i="8"/>
  <c r="D183" i="8"/>
  <c r="N182" i="8"/>
  <c r="O180" i="8"/>
  <c r="O179" i="8" s="1"/>
  <c r="O178" i="8" s="1"/>
  <c r="L180" i="8"/>
  <c r="L179" i="8" s="1"/>
  <c r="L178" i="8" s="1"/>
  <c r="I180" i="8"/>
  <c r="I179" i="8" s="1"/>
  <c r="I178" i="8" s="1"/>
  <c r="F180" i="8"/>
  <c r="F179" i="8" s="1"/>
  <c r="N179" i="8"/>
  <c r="M179" i="8"/>
  <c r="M178" i="8" s="1"/>
  <c r="K179" i="8"/>
  <c r="K178" i="8" s="1"/>
  <c r="J179" i="8"/>
  <c r="H179" i="8"/>
  <c r="H178" i="8" s="1"/>
  <c r="G179" i="8"/>
  <c r="E179" i="8"/>
  <c r="E178" i="8" s="1"/>
  <c r="D179" i="8"/>
  <c r="D178" i="8" s="1"/>
  <c r="N178" i="8"/>
  <c r="J178" i="8"/>
  <c r="G178" i="8"/>
  <c r="F178" i="8"/>
  <c r="O177" i="8"/>
  <c r="L177" i="8"/>
  <c r="I177" i="8"/>
  <c r="F177" i="8"/>
  <c r="O176" i="8"/>
  <c r="L176" i="8"/>
  <c r="I176" i="8"/>
  <c r="I175" i="8" s="1"/>
  <c r="I174" i="8" s="1"/>
  <c r="F176" i="8"/>
  <c r="N175" i="8"/>
  <c r="M175" i="8"/>
  <c r="M174" i="8" s="1"/>
  <c r="L175" i="8"/>
  <c r="K175" i="8"/>
  <c r="J175" i="8"/>
  <c r="H175" i="8"/>
  <c r="G175" i="8"/>
  <c r="G174" i="8" s="1"/>
  <c r="E175" i="8"/>
  <c r="D175" i="8"/>
  <c r="D174" i="8" s="1"/>
  <c r="O173" i="8"/>
  <c r="L173" i="8"/>
  <c r="I173" i="8"/>
  <c r="F173" i="8"/>
  <c r="O172" i="8"/>
  <c r="L172" i="8"/>
  <c r="L171" i="8" s="1"/>
  <c r="I172" i="8"/>
  <c r="I171" i="8" s="1"/>
  <c r="F172" i="8"/>
  <c r="F171" i="8" s="1"/>
  <c r="N171" i="8"/>
  <c r="M171" i="8"/>
  <c r="K171" i="8"/>
  <c r="J171" i="8"/>
  <c r="H171" i="8"/>
  <c r="G171" i="8"/>
  <c r="E171" i="8"/>
  <c r="D171" i="8"/>
  <c r="O170" i="8"/>
  <c r="L170" i="8"/>
  <c r="I170" i="8"/>
  <c r="F170" i="8"/>
  <c r="O169" i="8"/>
  <c r="L169" i="8"/>
  <c r="I169" i="8"/>
  <c r="F169" i="8"/>
  <c r="O168" i="8"/>
  <c r="L168" i="8"/>
  <c r="I168" i="8"/>
  <c r="F168" i="8"/>
  <c r="O167" i="8"/>
  <c r="L167" i="8"/>
  <c r="I167" i="8"/>
  <c r="I166" i="8" s="1"/>
  <c r="F167" i="8"/>
  <c r="N166" i="8"/>
  <c r="M166" i="8"/>
  <c r="K166" i="8"/>
  <c r="J166" i="8"/>
  <c r="H166" i="8"/>
  <c r="G166" i="8"/>
  <c r="E166" i="8"/>
  <c r="D166" i="8"/>
  <c r="O165" i="8"/>
  <c r="L165" i="8"/>
  <c r="I165" i="8"/>
  <c r="F165" i="8"/>
  <c r="O164" i="8"/>
  <c r="L164" i="8"/>
  <c r="I164" i="8"/>
  <c r="F164" i="8"/>
  <c r="O163" i="8"/>
  <c r="O162" i="8" s="1"/>
  <c r="L163" i="8"/>
  <c r="I163" i="8"/>
  <c r="F163" i="8"/>
  <c r="F162" i="8" s="1"/>
  <c r="N162" i="8"/>
  <c r="M162" i="8"/>
  <c r="K162" i="8"/>
  <c r="K161" i="8" s="1"/>
  <c r="J162" i="8"/>
  <c r="J161" i="8" s="1"/>
  <c r="J160" i="8" s="1"/>
  <c r="H162" i="8"/>
  <c r="H161" i="8" s="1"/>
  <c r="H160" i="8" s="1"/>
  <c r="G162" i="8"/>
  <c r="G161" i="8" s="1"/>
  <c r="E162" i="8"/>
  <c r="E161" i="8" s="1"/>
  <c r="E160" i="8" s="1"/>
  <c r="D162" i="8"/>
  <c r="D161" i="8" s="1"/>
  <c r="M161" i="8"/>
  <c r="M160" i="8" s="1"/>
  <c r="O159" i="8"/>
  <c r="L159" i="8"/>
  <c r="I159" i="8"/>
  <c r="F159" i="8"/>
  <c r="C159" i="8" s="1"/>
  <c r="O158" i="8"/>
  <c r="L158" i="8"/>
  <c r="I158" i="8"/>
  <c r="F158" i="8"/>
  <c r="O157" i="8"/>
  <c r="L157" i="8"/>
  <c r="I157" i="8"/>
  <c r="F157" i="8"/>
  <c r="O156" i="8"/>
  <c r="L156" i="8"/>
  <c r="I156" i="8"/>
  <c r="F156" i="8"/>
  <c r="O155" i="8"/>
  <c r="L155" i="8"/>
  <c r="I155" i="8"/>
  <c r="F155" i="8"/>
  <c r="O154" i="8"/>
  <c r="L154" i="8"/>
  <c r="I154" i="8"/>
  <c r="F154" i="8"/>
  <c r="N153" i="8"/>
  <c r="M153" i="8"/>
  <c r="M152" i="8" s="1"/>
  <c r="K153" i="8"/>
  <c r="J153" i="8"/>
  <c r="H153" i="8"/>
  <c r="H152" i="8" s="1"/>
  <c r="G153" i="8"/>
  <c r="G152" i="8" s="1"/>
  <c r="E153" i="8"/>
  <c r="E152" i="8" s="1"/>
  <c r="D153" i="8"/>
  <c r="D152" i="8" s="1"/>
  <c r="N152" i="8"/>
  <c r="K152" i="8"/>
  <c r="J152" i="8"/>
  <c r="O151" i="8"/>
  <c r="L151" i="8"/>
  <c r="I151" i="8"/>
  <c r="F151" i="8"/>
  <c r="O150" i="8"/>
  <c r="L150" i="8"/>
  <c r="I150" i="8"/>
  <c r="F150" i="8"/>
  <c r="O149" i="8"/>
  <c r="L149" i="8"/>
  <c r="I149" i="8"/>
  <c r="F149" i="8"/>
  <c r="O148" i="8"/>
  <c r="O147" i="8" s="1"/>
  <c r="L148" i="8"/>
  <c r="I148" i="8"/>
  <c r="I147" i="8" s="1"/>
  <c r="F148" i="8"/>
  <c r="C148" i="8"/>
  <c r="N147" i="8"/>
  <c r="M147" i="8"/>
  <c r="L147" i="8"/>
  <c r="K147" i="8"/>
  <c r="J147" i="8"/>
  <c r="H147" i="8"/>
  <c r="G147" i="8"/>
  <c r="F147" i="8"/>
  <c r="E147" i="8"/>
  <c r="D147" i="8"/>
  <c r="O146" i="8"/>
  <c r="L146" i="8"/>
  <c r="I146" i="8"/>
  <c r="F146" i="8"/>
  <c r="O145" i="8"/>
  <c r="L145" i="8"/>
  <c r="I145" i="8"/>
  <c r="F145" i="8"/>
  <c r="O144" i="8"/>
  <c r="L144" i="8"/>
  <c r="C144" i="8" s="1"/>
  <c r="I144" i="8"/>
  <c r="F144" i="8"/>
  <c r="O143" i="8"/>
  <c r="L143" i="8"/>
  <c r="I143" i="8"/>
  <c r="F143" i="8"/>
  <c r="O142" i="8"/>
  <c r="L142" i="8"/>
  <c r="I142" i="8"/>
  <c r="F142" i="8"/>
  <c r="O141" i="8"/>
  <c r="L141" i="8"/>
  <c r="I141" i="8"/>
  <c r="F141" i="8"/>
  <c r="O140" i="8"/>
  <c r="L140" i="8"/>
  <c r="I140" i="8"/>
  <c r="F140" i="8"/>
  <c r="O139" i="8"/>
  <c r="O138" i="8" s="1"/>
  <c r="L139" i="8"/>
  <c r="I139" i="8"/>
  <c r="F139" i="8"/>
  <c r="F138" i="8" s="1"/>
  <c r="C139" i="8"/>
  <c r="N138" i="8"/>
  <c r="M138" i="8"/>
  <c r="K138" i="8"/>
  <c r="J138" i="8"/>
  <c r="H138" i="8"/>
  <c r="G138" i="8"/>
  <c r="E138" i="8"/>
  <c r="D138" i="8"/>
  <c r="O137" i="8"/>
  <c r="L137" i="8"/>
  <c r="I137" i="8"/>
  <c r="F137" i="8"/>
  <c r="O136" i="8"/>
  <c r="L136" i="8"/>
  <c r="I136" i="8"/>
  <c r="F136" i="8"/>
  <c r="O135" i="8"/>
  <c r="O134" i="8" s="1"/>
  <c r="L135" i="8"/>
  <c r="I135" i="8"/>
  <c r="F135" i="8"/>
  <c r="N134" i="8"/>
  <c r="M134" i="8"/>
  <c r="K134" i="8"/>
  <c r="J134" i="8"/>
  <c r="I134" i="8"/>
  <c r="H134" i="8"/>
  <c r="G134" i="8"/>
  <c r="E134" i="8"/>
  <c r="D134" i="8"/>
  <c r="O133" i="8"/>
  <c r="L133" i="8"/>
  <c r="I133" i="8"/>
  <c r="F133" i="8"/>
  <c r="O132" i="8"/>
  <c r="L132" i="8"/>
  <c r="L131" i="8" s="1"/>
  <c r="I132" i="8"/>
  <c r="I131" i="8" s="1"/>
  <c r="F132" i="8"/>
  <c r="O131" i="8"/>
  <c r="N131" i="8"/>
  <c r="M131" i="8"/>
  <c r="K131" i="8"/>
  <c r="J131" i="8"/>
  <c r="H131" i="8"/>
  <c r="G131" i="8"/>
  <c r="F131" i="8"/>
  <c r="E131" i="8"/>
  <c r="D131" i="8"/>
  <c r="O130" i="8"/>
  <c r="L130" i="8"/>
  <c r="I130" i="8"/>
  <c r="F130" i="8"/>
  <c r="O129" i="8"/>
  <c r="L129" i="8"/>
  <c r="I129" i="8"/>
  <c r="F129" i="8"/>
  <c r="O128" i="8"/>
  <c r="L128" i="8"/>
  <c r="I128" i="8"/>
  <c r="F128" i="8"/>
  <c r="O127" i="8"/>
  <c r="L127" i="8"/>
  <c r="L126" i="8" s="1"/>
  <c r="I127" i="8"/>
  <c r="F127" i="8"/>
  <c r="F126" i="8" s="1"/>
  <c r="N126" i="8"/>
  <c r="M126" i="8"/>
  <c r="K126" i="8"/>
  <c r="J126" i="8"/>
  <c r="I126" i="8"/>
  <c r="H126" i="8"/>
  <c r="G126" i="8"/>
  <c r="E126" i="8"/>
  <c r="D126" i="8"/>
  <c r="O125" i="8"/>
  <c r="L125" i="8"/>
  <c r="I125" i="8"/>
  <c r="F125" i="8"/>
  <c r="O124" i="8"/>
  <c r="L124" i="8"/>
  <c r="I124" i="8"/>
  <c r="F124" i="8"/>
  <c r="O123" i="8"/>
  <c r="L123" i="8"/>
  <c r="I123" i="8"/>
  <c r="F123" i="8"/>
  <c r="O122" i="8"/>
  <c r="L122" i="8"/>
  <c r="I122" i="8"/>
  <c r="I121" i="8" s="1"/>
  <c r="F122" i="8"/>
  <c r="N121" i="8"/>
  <c r="M121" i="8"/>
  <c r="M120" i="8" s="1"/>
  <c r="K121" i="8"/>
  <c r="J121" i="8"/>
  <c r="H121" i="8"/>
  <c r="G121" i="8"/>
  <c r="E121" i="8"/>
  <c r="E120" i="8" s="1"/>
  <c r="D121" i="8"/>
  <c r="O119" i="8"/>
  <c r="L119" i="8"/>
  <c r="I119" i="8"/>
  <c r="F119" i="8"/>
  <c r="O118" i="8"/>
  <c r="L118" i="8"/>
  <c r="I118" i="8"/>
  <c r="F118" i="8"/>
  <c r="O117" i="8"/>
  <c r="L117" i="8"/>
  <c r="I117" i="8"/>
  <c r="F117" i="8"/>
  <c r="O116" i="8"/>
  <c r="L116" i="8"/>
  <c r="I116" i="8"/>
  <c r="F116" i="8"/>
  <c r="O115" i="8"/>
  <c r="L115" i="8"/>
  <c r="L114" i="8" s="1"/>
  <c r="I115" i="8"/>
  <c r="I114" i="8" s="1"/>
  <c r="F115" i="8"/>
  <c r="N114" i="8"/>
  <c r="M114" i="8"/>
  <c r="K114" i="8"/>
  <c r="J114" i="8"/>
  <c r="H114" i="8"/>
  <c r="G114" i="8"/>
  <c r="E114" i="8"/>
  <c r="D114" i="8"/>
  <c r="O113" i="8"/>
  <c r="L113" i="8"/>
  <c r="I113" i="8"/>
  <c r="F113" i="8"/>
  <c r="O112" i="8"/>
  <c r="L112" i="8"/>
  <c r="I112" i="8"/>
  <c r="F112" i="8"/>
  <c r="O111" i="8"/>
  <c r="L111" i="8"/>
  <c r="I111" i="8"/>
  <c r="F111" i="8"/>
  <c r="O110" i="8"/>
  <c r="L110" i="8"/>
  <c r="I110" i="8"/>
  <c r="F110" i="8"/>
  <c r="O109" i="8"/>
  <c r="L109" i="8"/>
  <c r="L108" i="8" s="1"/>
  <c r="I109" i="8"/>
  <c r="I108" i="8" s="1"/>
  <c r="F109" i="8"/>
  <c r="N108" i="8"/>
  <c r="M108" i="8"/>
  <c r="K108" i="8"/>
  <c r="J108" i="8"/>
  <c r="H108" i="8"/>
  <c r="G108" i="8"/>
  <c r="E108" i="8"/>
  <c r="D108" i="8"/>
  <c r="O107" i="8"/>
  <c r="L107" i="8"/>
  <c r="I107" i="8"/>
  <c r="F107" i="8"/>
  <c r="O106" i="8"/>
  <c r="L106" i="8"/>
  <c r="I106" i="8"/>
  <c r="F106" i="8"/>
  <c r="O105" i="8"/>
  <c r="L105" i="8"/>
  <c r="I105" i="8"/>
  <c r="F105" i="8"/>
  <c r="O104" i="8"/>
  <c r="L104" i="8"/>
  <c r="I104" i="8"/>
  <c r="F104" i="8"/>
  <c r="O103" i="8"/>
  <c r="L103" i="8"/>
  <c r="I103" i="8"/>
  <c r="F103" i="8"/>
  <c r="O102" i="8"/>
  <c r="L102" i="8"/>
  <c r="I102" i="8"/>
  <c r="F102" i="8"/>
  <c r="O101" i="8"/>
  <c r="L101" i="8"/>
  <c r="I101" i="8"/>
  <c r="F101" i="8"/>
  <c r="O100" i="8"/>
  <c r="O99" i="8" s="1"/>
  <c r="L100" i="8"/>
  <c r="I100" i="8"/>
  <c r="F100" i="8"/>
  <c r="N99" i="8"/>
  <c r="M99" i="8"/>
  <c r="K99" i="8"/>
  <c r="J99" i="8"/>
  <c r="H99" i="8"/>
  <c r="G99" i="8"/>
  <c r="E99" i="8"/>
  <c r="D99" i="8"/>
  <c r="O98" i="8"/>
  <c r="L98" i="8"/>
  <c r="I98" i="8"/>
  <c r="F98" i="8"/>
  <c r="O97" i="8"/>
  <c r="L97" i="8"/>
  <c r="I97" i="8"/>
  <c r="F97" i="8"/>
  <c r="O96" i="8"/>
  <c r="L96" i="8"/>
  <c r="I96" i="8"/>
  <c r="F96" i="8"/>
  <c r="O95" i="8"/>
  <c r="L95" i="8"/>
  <c r="I95" i="8"/>
  <c r="F95" i="8"/>
  <c r="O94" i="8"/>
  <c r="L94" i="8"/>
  <c r="I94" i="8"/>
  <c r="F94" i="8"/>
  <c r="O93" i="8"/>
  <c r="L93" i="8"/>
  <c r="I93" i="8"/>
  <c r="F93" i="8"/>
  <c r="O92" i="8"/>
  <c r="L92" i="8"/>
  <c r="I92" i="8"/>
  <c r="I91" i="8" s="1"/>
  <c r="F92" i="8"/>
  <c r="N91" i="8"/>
  <c r="M91" i="8"/>
  <c r="K91" i="8"/>
  <c r="J91" i="8"/>
  <c r="H91" i="8"/>
  <c r="G91" i="8"/>
  <c r="E91" i="8"/>
  <c r="D91" i="8"/>
  <c r="O90" i="8"/>
  <c r="L90" i="8"/>
  <c r="I90" i="8"/>
  <c r="F90" i="8"/>
  <c r="O89" i="8"/>
  <c r="L89" i="8"/>
  <c r="I89" i="8"/>
  <c r="F89" i="8"/>
  <c r="O88" i="8"/>
  <c r="L88" i="8"/>
  <c r="I88" i="8"/>
  <c r="F88" i="8"/>
  <c r="O87" i="8"/>
  <c r="L87" i="8"/>
  <c r="I87" i="8"/>
  <c r="F87" i="8"/>
  <c r="O86" i="8"/>
  <c r="O85" i="8" s="1"/>
  <c r="L86" i="8"/>
  <c r="I86" i="8"/>
  <c r="I85" i="8" s="1"/>
  <c r="F86" i="8"/>
  <c r="N85" i="8"/>
  <c r="M85" i="8"/>
  <c r="K85" i="8"/>
  <c r="J85" i="8"/>
  <c r="H85" i="8"/>
  <c r="G85" i="8"/>
  <c r="E85" i="8"/>
  <c r="E83" i="8" s="1"/>
  <c r="D85" i="8"/>
  <c r="O84" i="8"/>
  <c r="L84" i="8"/>
  <c r="I84" i="8"/>
  <c r="F84" i="8"/>
  <c r="G83" i="8"/>
  <c r="O82" i="8"/>
  <c r="L82" i="8"/>
  <c r="I82" i="8"/>
  <c r="F82" i="8"/>
  <c r="C82" i="8" s="1"/>
  <c r="O81" i="8"/>
  <c r="L81" i="8"/>
  <c r="L80" i="8" s="1"/>
  <c r="I81" i="8"/>
  <c r="I80" i="8" s="1"/>
  <c r="F81" i="8"/>
  <c r="N80" i="8"/>
  <c r="M80" i="8"/>
  <c r="K80" i="8"/>
  <c r="J80" i="8"/>
  <c r="H80" i="8"/>
  <c r="G80" i="8"/>
  <c r="E80" i="8"/>
  <c r="D80" i="8"/>
  <c r="O79" i="8"/>
  <c r="L79" i="8"/>
  <c r="I79" i="8"/>
  <c r="F79" i="8"/>
  <c r="O78" i="8"/>
  <c r="O77" i="8" s="1"/>
  <c r="L78" i="8"/>
  <c r="L77" i="8" s="1"/>
  <c r="I78" i="8"/>
  <c r="F78" i="8"/>
  <c r="F77" i="8" s="1"/>
  <c r="N77" i="8"/>
  <c r="M77" i="8"/>
  <c r="M76" i="8" s="1"/>
  <c r="K77" i="8"/>
  <c r="K76" i="8" s="1"/>
  <c r="J77" i="8"/>
  <c r="J76" i="8" s="1"/>
  <c r="I77" i="8"/>
  <c r="H77" i="8"/>
  <c r="G77" i="8"/>
  <c r="E77" i="8"/>
  <c r="E76" i="8" s="1"/>
  <c r="E75" i="8" s="1"/>
  <c r="D77" i="8"/>
  <c r="D76" i="8" s="1"/>
  <c r="N76" i="8"/>
  <c r="G76" i="8"/>
  <c r="O74" i="8"/>
  <c r="L74" i="8"/>
  <c r="I74" i="8"/>
  <c r="F74" i="8"/>
  <c r="O73" i="8"/>
  <c r="L73" i="8"/>
  <c r="I73" i="8"/>
  <c r="F73" i="8"/>
  <c r="O72" i="8"/>
  <c r="L72" i="8"/>
  <c r="I72" i="8"/>
  <c r="F72" i="8"/>
  <c r="O71" i="8"/>
  <c r="L71" i="8"/>
  <c r="I71" i="8"/>
  <c r="F71" i="8"/>
  <c r="O70" i="8"/>
  <c r="O69" i="8" s="1"/>
  <c r="L70" i="8"/>
  <c r="I70" i="8"/>
  <c r="F70" i="8"/>
  <c r="F69" i="8" s="1"/>
  <c r="N69" i="8"/>
  <c r="M69" i="8"/>
  <c r="M67" i="8" s="1"/>
  <c r="K69" i="8"/>
  <c r="K67" i="8" s="1"/>
  <c r="J69" i="8"/>
  <c r="H69" i="8"/>
  <c r="H67" i="8" s="1"/>
  <c r="G69" i="8"/>
  <c r="E69" i="8"/>
  <c r="E67" i="8" s="1"/>
  <c r="D69" i="8"/>
  <c r="D67" i="8" s="1"/>
  <c r="O68" i="8"/>
  <c r="L68" i="8"/>
  <c r="I68" i="8"/>
  <c r="F68" i="8"/>
  <c r="N67" i="8"/>
  <c r="J67" i="8"/>
  <c r="G67" i="8"/>
  <c r="O66" i="8"/>
  <c r="L66" i="8"/>
  <c r="I66" i="8"/>
  <c r="F66" i="8"/>
  <c r="O65" i="8"/>
  <c r="L65" i="8"/>
  <c r="I65" i="8"/>
  <c r="F65" i="8"/>
  <c r="O64" i="8"/>
  <c r="L64" i="8"/>
  <c r="I64" i="8"/>
  <c r="F64" i="8"/>
  <c r="O63" i="8"/>
  <c r="L63" i="8"/>
  <c r="I63" i="8"/>
  <c r="F63" i="8"/>
  <c r="O62" i="8"/>
  <c r="L62" i="8"/>
  <c r="I62" i="8"/>
  <c r="F62" i="8"/>
  <c r="O61" i="8"/>
  <c r="L61" i="8"/>
  <c r="I61" i="8"/>
  <c r="F61" i="8"/>
  <c r="O60" i="8"/>
  <c r="L60" i="8"/>
  <c r="I60" i="8"/>
  <c r="F60" i="8"/>
  <c r="O59" i="8"/>
  <c r="L59" i="8"/>
  <c r="I59" i="8"/>
  <c r="F59" i="8"/>
  <c r="O58" i="8"/>
  <c r="N58" i="8"/>
  <c r="M58" i="8"/>
  <c r="K58" i="8"/>
  <c r="J58" i="8"/>
  <c r="H58" i="8"/>
  <c r="G58" i="8"/>
  <c r="E58" i="8"/>
  <c r="D58" i="8"/>
  <c r="O57" i="8"/>
  <c r="L57" i="8"/>
  <c r="I57" i="8"/>
  <c r="F57" i="8"/>
  <c r="O56" i="8"/>
  <c r="L56" i="8"/>
  <c r="L55" i="8" s="1"/>
  <c r="I56" i="8"/>
  <c r="I55" i="8" s="1"/>
  <c r="F56" i="8"/>
  <c r="O55" i="8"/>
  <c r="O54" i="8" s="1"/>
  <c r="N55" i="8"/>
  <c r="M55" i="8"/>
  <c r="K55" i="8"/>
  <c r="J55" i="8"/>
  <c r="J54" i="8" s="1"/>
  <c r="H55" i="8"/>
  <c r="G55" i="8"/>
  <c r="F55" i="8"/>
  <c r="E55" i="8"/>
  <c r="E54" i="8" s="1"/>
  <c r="D55" i="8"/>
  <c r="M54" i="8"/>
  <c r="K54" i="8"/>
  <c r="G54" i="8"/>
  <c r="G53" i="8" s="1"/>
  <c r="D54" i="8"/>
  <c r="O47" i="8"/>
  <c r="C47" i="8" s="1"/>
  <c r="O46" i="8"/>
  <c r="C46" i="8"/>
  <c r="N45" i="8"/>
  <c r="M45" i="8"/>
  <c r="L44" i="8"/>
  <c r="I44" i="8"/>
  <c r="I43" i="8" s="1"/>
  <c r="F44" i="8"/>
  <c r="L43" i="8"/>
  <c r="K43" i="8"/>
  <c r="J43" i="8"/>
  <c r="H43" i="8"/>
  <c r="G43" i="8"/>
  <c r="F43" i="8"/>
  <c r="E43" i="8"/>
  <c r="D43" i="8"/>
  <c r="F42" i="8"/>
  <c r="E41" i="8"/>
  <c r="D41" i="8"/>
  <c r="L40" i="8"/>
  <c r="C40" i="8" s="1"/>
  <c r="L39" i="8"/>
  <c r="C39" i="8" s="1"/>
  <c r="L38" i="8"/>
  <c r="C38" i="8" s="1"/>
  <c r="L37" i="8"/>
  <c r="C37" i="8" s="1"/>
  <c r="K36" i="8"/>
  <c r="J36" i="8"/>
  <c r="L35" i="8"/>
  <c r="C35" i="8" s="1"/>
  <c r="L34" i="8"/>
  <c r="K33" i="8"/>
  <c r="J33" i="8"/>
  <c r="L32" i="8"/>
  <c r="K31" i="8"/>
  <c r="J31" i="8"/>
  <c r="L30" i="8"/>
  <c r="C30" i="8" s="1"/>
  <c r="L29" i="8"/>
  <c r="C29" i="8" s="1"/>
  <c r="L28" i="8"/>
  <c r="C28" i="8" s="1"/>
  <c r="K27" i="8"/>
  <c r="J27" i="8"/>
  <c r="J26" i="8" s="1"/>
  <c r="F25" i="8"/>
  <c r="C25" i="8" s="1"/>
  <c r="I24" i="8"/>
  <c r="F24" i="8"/>
  <c r="O23" i="8"/>
  <c r="L23" i="8"/>
  <c r="I23" i="8"/>
  <c r="F23" i="8"/>
  <c r="O22" i="8"/>
  <c r="L22" i="8"/>
  <c r="I22" i="8"/>
  <c r="F22" i="8"/>
  <c r="O21" i="8"/>
  <c r="O275" i="8" s="1"/>
  <c r="O274" i="8" s="1"/>
  <c r="N21" i="8"/>
  <c r="M21" i="8"/>
  <c r="M275" i="8" s="1"/>
  <c r="M274" i="8" s="1"/>
  <c r="K21" i="8"/>
  <c r="J21" i="8"/>
  <c r="J275" i="8" s="1"/>
  <c r="J274" i="8" s="1"/>
  <c r="H21" i="8"/>
  <c r="G21" i="8"/>
  <c r="G275" i="8" s="1"/>
  <c r="F21" i="8"/>
  <c r="E21" i="8"/>
  <c r="E275" i="8" s="1"/>
  <c r="E274" i="8" s="1"/>
  <c r="D21" i="8"/>
  <c r="D275" i="8" s="1"/>
  <c r="D274" i="8" s="1"/>
  <c r="M20" i="8"/>
  <c r="O284" i="7"/>
  <c r="L284" i="7"/>
  <c r="I284" i="7"/>
  <c r="F284" i="7"/>
  <c r="O283" i="7"/>
  <c r="L283" i="7"/>
  <c r="I283" i="7"/>
  <c r="F283" i="7"/>
  <c r="O282" i="7"/>
  <c r="L282" i="7"/>
  <c r="I282" i="7"/>
  <c r="F282" i="7"/>
  <c r="O281" i="7"/>
  <c r="L281" i="7"/>
  <c r="I281" i="7"/>
  <c r="F281" i="7"/>
  <c r="O280" i="7"/>
  <c r="L280" i="7"/>
  <c r="I280" i="7"/>
  <c r="F280" i="7"/>
  <c r="O279" i="7"/>
  <c r="L279" i="7"/>
  <c r="I279" i="7"/>
  <c r="F279" i="7"/>
  <c r="O278" i="7"/>
  <c r="L278" i="7"/>
  <c r="I278" i="7"/>
  <c r="F278" i="7"/>
  <c r="O277" i="7"/>
  <c r="L277" i="7"/>
  <c r="L276" i="7" s="1"/>
  <c r="I277" i="7"/>
  <c r="I276" i="7" s="1"/>
  <c r="F277" i="7"/>
  <c r="N276" i="7"/>
  <c r="M276" i="7"/>
  <c r="K276" i="7"/>
  <c r="J276" i="7"/>
  <c r="H276" i="7"/>
  <c r="G276" i="7"/>
  <c r="E276" i="7"/>
  <c r="D276" i="7"/>
  <c r="O271" i="7"/>
  <c r="L271" i="7"/>
  <c r="I271" i="7"/>
  <c r="F271" i="7"/>
  <c r="O270" i="7"/>
  <c r="L270" i="7"/>
  <c r="L269" i="7" s="1"/>
  <c r="I270" i="7"/>
  <c r="F270" i="7"/>
  <c r="F269" i="7" s="1"/>
  <c r="O269" i="7"/>
  <c r="N269" i="7"/>
  <c r="M269" i="7"/>
  <c r="K269" i="7"/>
  <c r="J269" i="7"/>
  <c r="H269" i="7"/>
  <c r="G269" i="7"/>
  <c r="E269" i="7"/>
  <c r="D269" i="7"/>
  <c r="O268" i="7"/>
  <c r="L268" i="7"/>
  <c r="L267" i="7" s="1"/>
  <c r="L266" i="7" s="1"/>
  <c r="L265" i="7" s="1"/>
  <c r="I268" i="7"/>
  <c r="I267" i="7" s="1"/>
  <c r="I266" i="7" s="1"/>
  <c r="I265" i="7" s="1"/>
  <c r="F268" i="7"/>
  <c r="O267" i="7"/>
  <c r="O266" i="7" s="1"/>
  <c r="O265" i="7" s="1"/>
  <c r="N267" i="7"/>
  <c r="M267" i="7"/>
  <c r="M266" i="7" s="1"/>
  <c r="M265" i="7" s="1"/>
  <c r="K267" i="7"/>
  <c r="K266" i="7" s="1"/>
  <c r="J267" i="7"/>
  <c r="J266" i="7" s="1"/>
  <c r="J265" i="7" s="1"/>
  <c r="H267" i="7"/>
  <c r="H266" i="7" s="1"/>
  <c r="H265" i="7" s="1"/>
  <c r="G267" i="7"/>
  <c r="G266" i="7" s="1"/>
  <c r="G265" i="7" s="1"/>
  <c r="E267" i="7"/>
  <c r="E266" i="7" s="1"/>
  <c r="E265" i="7" s="1"/>
  <c r="D267" i="7"/>
  <c r="N266" i="7"/>
  <c r="N265" i="7" s="1"/>
  <c r="D266" i="7"/>
  <c r="D265" i="7" s="1"/>
  <c r="K265" i="7"/>
  <c r="O264" i="7"/>
  <c r="L264" i="7"/>
  <c r="L263" i="7" s="1"/>
  <c r="I264" i="7"/>
  <c r="I263" i="7" s="1"/>
  <c r="F264" i="7"/>
  <c r="O263" i="7"/>
  <c r="N263" i="7"/>
  <c r="M263" i="7"/>
  <c r="K263" i="7"/>
  <c r="J263" i="7"/>
  <c r="H263" i="7"/>
  <c r="G263" i="7"/>
  <c r="E263" i="7"/>
  <c r="D263" i="7"/>
  <c r="O262" i="7"/>
  <c r="L262" i="7"/>
  <c r="I262" i="7"/>
  <c r="F262" i="7"/>
  <c r="O261" i="7"/>
  <c r="L261" i="7"/>
  <c r="I261" i="7"/>
  <c r="F261" i="7"/>
  <c r="O260" i="7"/>
  <c r="L260" i="7"/>
  <c r="I260" i="7"/>
  <c r="F260" i="7"/>
  <c r="O259" i="7"/>
  <c r="L259" i="7"/>
  <c r="I259" i="7"/>
  <c r="F259" i="7"/>
  <c r="O258" i="7"/>
  <c r="L258" i="7"/>
  <c r="L257" i="7" s="1"/>
  <c r="I258" i="7"/>
  <c r="F258" i="7"/>
  <c r="F257" i="7" s="1"/>
  <c r="O257" i="7"/>
  <c r="N257" i="7"/>
  <c r="M257" i="7"/>
  <c r="K257" i="7"/>
  <c r="K253" i="7" s="1"/>
  <c r="K252" i="7" s="1"/>
  <c r="J257" i="7"/>
  <c r="J253" i="7" s="1"/>
  <c r="J252" i="7" s="1"/>
  <c r="H257" i="7"/>
  <c r="G257" i="7"/>
  <c r="E257" i="7"/>
  <c r="D257" i="7"/>
  <c r="D253" i="7" s="1"/>
  <c r="D252" i="7" s="1"/>
  <c r="O256" i="7"/>
  <c r="L256" i="7"/>
  <c r="I256" i="7"/>
  <c r="F256" i="7"/>
  <c r="C256" i="7" s="1"/>
  <c r="O255" i="7"/>
  <c r="L255" i="7"/>
  <c r="I255" i="7"/>
  <c r="F255" i="7"/>
  <c r="O254" i="7"/>
  <c r="L254" i="7"/>
  <c r="L253" i="7" s="1"/>
  <c r="L252" i="7" s="1"/>
  <c r="I254" i="7"/>
  <c r="F254" i="7"/>
  <c r="N253" i="7"/>
  <c r="M253" i="7"/>
  <c r="H253" i="7"/>
  <c r="G253" i="7"/>
  <c r="G252" i="7" s="1"/>
  <c r="E253" i="7"/>
  <c r="E252" i="7" s="1"/>
  <c r="N252" i="7"/>
  <c r="O251" i="7"/>
  <c r="O250" i="7" s="1"/>
  <c r="L251" i="7"/>
  <c r="L250" i="7" s="1"/>
  <c r="I251" i="7"/>
  <c r="F251" i="7"/>
  <c r="N250" i="7"/>
  <c r="M250" i="7"/>
  <c r="K250" i="7"/>
  <c r="J250" i="7"/>
  <c r="H250" i="7"/>
  <c r="G250" i="7"/>
  <c r="F250" i="7"/>
  <c r="E250" i="7"/>
  <c r="D250" i="7"/>
  <c r="O249" i="7"/>
  <c r="L249" i="7"/>
  <c r="I249" i="7"/>
  <c r="F249" i="7"/>
  <c r="O248" i="7"/>
  <c r="L248" i="7"/>
  <c r="I248" i="7"/>
  <c r="F248" i="7"/>
  <c r="O247" i="7"/>
  <c r="L247" i="7"/>
  <c r="I247" i="7"/>
  <c r="F247" i="7"/>
  <c r="O246" i="7"/>
  <c r="L246" i="7"/>
  <c r="L245" i="7" s="1"/>
  <c r="I246" i="7"/>
  <c r="F246" i="7"/>
  <c r="F245" i="7" s="1"/>
  <c r="N245" i="7"/>
  <c r="M245" i="7"/>
  <c r="K245" i="7"/>
  <c r="J245" i="7"/>
  <c r="H245" i="7"/>
  <c r="G245" i="7"/>
  <c r="E245" i="7"/>
  <c r="D245" i="7"/>
  <c r="O244" i="7"/>
  <c r="L244" i="7"/>
  <c r="I244" i="7"/>
  <c r="F244" i="7"/>
  <c r="O243" i="7"/>
  <c r="L243" i="7"/>
  <c r="I243" i="7"/>
  <c r="F243" i="7"/>
  <c r="O242" i="7"/>
  <c r="L242" i="7"/>
  <c r="L241" i="7" s="1"/>
  <c r="L240" i="7" s="1"/>
  <c r="I242" i="7"/>
  <c r="F242" i="7"/>
  <c r="F241" i="7" s="1"/>
  <c r="O241" i="7"/>
  <c r="N241" i="7"/>
  <c r="M241" i="7"/>
  <c r="K241" i="7"/>
  <c r="J241" i="7"/>
  <c r="H241" i="7"/>
  <c r="H240" i="7" s="1"/>
  <c r="G241" i="7"/>
  <c r="E241" i="7"/>
  <c r="E240" i="7" s="1"/>
  <c r="D241" i="7"/>
  <c r="N240" i="7"/>
  <c r="J240" i="7"/>
  <c r="D240" i="7"/>
  <c r="O239" i="7"/>
  <c r="L239" i="7"/>
  <c r="I239" i="7"/>
  <c r="F239" i="7"/>
  <c r="O238" i="7"/>
  <c r="L238" i="7"/>
  <c r="I238" i="7"/>
  <c r="F238" i="7"/>
  <c r="O237" i="7"/>
  <c r="L237" i="7"/>
  <c r="I237" i="7"/>
  <c r="F237" i="7"/>
  <c r="O236" i="7"/>
  <c r="L236" i="7"/>
  <c r="I236" i="7"/>
  <c r="F236" i="7"/>
  <c r="C236" i="7" s="1"/>
  <c r="O235" i="7"/>
  <c r="L235" i="7"/>
  <c r="I235" i="7"/>
  <c r="F235" i="7"/>
  <c r="O234" i="7"/>
  <c r="L234" i="7"/>
  <c r="L233" i="7" s="1"/>
  <c r="L232" i="7" s="1"/>
  <c r="I234" i="7"/>
  <c r="F234" i="7"/>
  <c r="F233" i="7" s="1"/>
  <c r="F232" i="7" s="1"/>
  <c r="N233" i="7"/>
  <c r="M233" i="7"/>
  <c r="M232" i="7" s="1"/>
  <c r="K233" i="7"/>
  <c r="K232" i="7" s="1"/>
  <c r="J233" i="7"/>
  <c r="J232" i="7" s="1"/>
  <c r="H233" i="7"/>
  <c r="G233" i="7"/>
  <c r="G232" i="7" s="1"/>
  <c r="E233" i="7"/>
  <c r="E232" i="7" s="1"/>
  <c r="D233" i="7"/>
  <c r="D232" i="7" s="1"/>
  <c r="N232" i="7"/>
  <c r="H232" i="7"/>
  <c r="O231" i="7"/>
  <c r="L231" i="7"/>
  <c r="I231" i="7"/>
  <c r="F231" i="7"/>
  <c r="O230" i="7"/>
  <c r="L230" i="7"/>
  <c r="I230" i="7"/>
  <c r="F230" i="7"/>
  <c r="O229" i="7"/>
  <c r="L229" i="7"/>
  <c r="I229" i="7"/>
  <c r="F229" i="7"/>
  <c r="C229" i="7" s="1"/>
  <c r="O228" i="7"/>
  <c r="L228" i="7"/>
  <c r="I228" i="7"/>
  <c r="F228" i="7"/>
  <c r="N227" i="7"/>
  <c r="M227" i="7"/>
  <c r="K227" i="7"/>
  <c r="J227" i="7"/>
  <c r="H227" i="7"/>
  <c r="G227" i="7"/>
  <c r="E227" i="7"/>
  <c r="D227" i="7"/>
  <c r="O226" i="7"/>
  <c r="L226" i="7"/>
  <c r="I226" i="7"/>
  <c r="F226" i="7"/>
  <c r="O225" i="7"/>
  <c r="L225" i="7"/>
  <c r="I225" i="7"/>
  <c r="F225" i="7"/>
  <c r="O224" i="7"/>
  <c r="L224" i="7"/>
  <c r="I224" i="7"/>
  <c r="F224" i="7"/>
  <c r="O223" i="7"/>
  <c r="L223" i="7"/>
  <c r="I223" i="7"/>
  <c r="F223" i="7"/>
  <c r="O222" i="7"/>
  <c r="L222" i="7"/>
  <c r="I222" i="7"/>
  <c r="F222" i="7"/>
  <c r="O221" i="7"/>
  <c r="L221" i="7"/>
  <c r="I221" i="7"/>
  <c r="F221" i="7"/>
  <c r="C221" i="7" s="1"/>
  <c r="O220" i="7"/>
  <c r="L220" i="7"/>
  <c r="I220" i="7"/>
  <c r="F220" i="7"/>
  <c r="N219" i="7"/>
  <c r="M219" i="7"/>
  <c r="K219" i="7"/>
  <c r="J219" i="7"/>
  <c r="I219" i="7"/>
  <c r="H219" i="7"/>
  <c r="G219" i="7"/>
  <c r="E219" i="7"/>
  <c r="D219" i="7"/>
  <c r="O218" i="7"/>
  <c r="L218" i="7"/>
  <c r="I218" i="7"/>
  <c r="F218" i="7"/>
  <c r="O217" i="7"/>
  <c r="O216" i="7" s="1"/>
  <c r="L217" i="7"/>
  <c r="I217" i="7"/>
  <c r="I216" i="7" s="1"/>
  <c r="F217" i="7"/>
  <c r="N216" i="7"/>
  <c r="M216" i="7"/>
  <c r="K216" i="7"/>
  <c r="J216" i="7"/>
  <c r="H216" i="7"/>
  <c r="G216" i="7"/>
  <c r="E216" i="7"/>
  <c r="D216" i="7"/>
  <c r="O215" i="7"/>
  <c r="L215" i="7"/>
  <c r="I215" i="7"/>
  <c r="F215" i="7"/>
  <c r="O214" i="7"/>
  <c r="N214" i="7"/>
  <c r="M214" i="7"/>
  <c r="L214" i="7"/>
  <c r="K214" i="7"/>
  <c r="K212" i="7" s="1"/>
  <c r="J214" i="7"/>
  <c r="J212" i="7" s="1"/>
  <c r="H214" i="7"/>
  <c r="G214" i="7"/>
  <c r="F214" i="7"/>
  <c r="E214" i="7"/>
  <c r="D214" i="7"/>
  <c r="O213" i="7"/>
  <c r="L213" i="7"/>
  <c r="I213" i="7"/>
  <c r="F213" i="7"/>
  <c r="H212" i="7"/>
  <c r="O210" i="7"/>
  <c r="L210" i="7"/>
  <c r="I210" i="7"/>
  <c r="F210" i="7"/>
  <c r="O209" i="7"/>
  <c r="O208" i="7" s="1"/>
  <c r="L209" i="7"/>
  <c r="L208" i="7" s="1"/>
  <c r="I209" i="7"/>
  <c r="F209" i="7"/>
  <c r="F208" i="7" s="1"/>
  <c r="N208" i="7"/>
  <c r="M208" i="7"/>
  <c r="K208" i="7"/>
  <c r="J208" i="7"/>
  <c r="H208" i="7"/>
  <c r="G208" i="7"/>
  <c r="E208" i="7"/>
  <c r="D208" i="7"/>
  <c r="O207" i="7"/>
  <c r="L207" i="7"/>
  <c r="I207" i="7"/>
  <c r="F207" i="7"/>
  <c r="O206" i="7"/>
  <c r="L206" i="7"/>
  <c r="I206" i="7"/>
  <c r="F206" i="7"/>
  <c r="O205" i="7"/>
  <c r="L205" i="7"/>
  <c r="I205" i="7"/>
  <c r="F205" i="7"/>
  <c r="O204" i="7"/>
  <c r="L204" i="7"/>
  <c r="I204" i="7"/>
  <c r="F204" i="7"/>
  <c r="O203" i="7"/>
  <c r="L203" i="7"/>
  <c r="I203" i="7"/>
  <c r="F203" i="7"/>
  <c r="O202" i="7"/>
  <c r="L202" i="7"/>
  <c r="I202" i="7"/>
  <c r="F202" i="7"/>
  <c r="O201" i="7"/>
  <c r="L201" i="7"/>
  <c r="I201" i="7"/>
  <c r="F201" i="7"/>
  <c r="C201" i="7" s="1"/>
  <c r="O200" i="7"/>
  <c r="L200" i="7"/>
  <c r="I200" i="7"/>
  <c r="I199" i="7" s="1"/>
  <c r="F200" i="7"/>
  <c r="N199" i="7"/>
  <c r="M199" i="7"/>
  <c r="K199" i="7"/>
  <c r="J199" i="7"/>
  <c r="H199" i="7"/>
  <c r="G199" i="7"/>
  <c r="E199" i="7"/>
  <c r="D199" i="7"/>
  <c r="O198" i="7"/>
  <c r="L198" i="7"/>
  <c r="I198" i="7"/>
  <c r="F198" i="7"/>
  <c r="O197" i="7"/>
  <c r="L197" i="7"/>
  <c r="I197" i="7"/>
  <c r="F197" i="7"/>
  <c r="O196" i="7"/>
  <c r="L196" i="7"/>
  <c r="I196" i="7"/>
  <c r="F196" i="7"/>
  <c r="O195" i="7"/>
  <c r="L195" i="7"/>
  <c r="I195" i="7"/>
  <c r="F195" i="7"/>
  <c r="O194" i="7"/>
  <c r="L194" i="7"/>
  <c r="I194" i="7"/>
  <c r="F194" i="7"/>
  <c r="O193" i="7"/>
  <c r="L193" i="7"/>
  <c r="I193" i="7"/>
  <c r="F193" i="7"/>
  <c r="O192" i="7"/>
  <c r="L192" i="7"/>
  <c r="I192" i="7"/>
  <c r="F192" i="7"/>
  <c r="O191" i="7"/>
  <c r="L191" i="7"/>
  <c r="I191" i="7"/>
  <c r="F191" i="7"/>
  <c r="O190" i="7"/>
  <c r="L190" i="7"/>
  <c r="I190" i="7"/>
  <c r="F190" i="7"/>
  <c r="O189" i="7"/>
  <c r="O188" i="7" s="1"/>
  <c r="L189" i="7"/>
  <c r="I189" i="7"/>
  <c r="F189" i="7"/>
  <c r="N188" i="7"/>
  <c r="M188" i="7"/>
  <c r="K188" i="7"/>
  <c r="J188" i="7"/>
  <c r="H188" i="7"/>
  <c r="H187" i="7" s="1"/>
  <c r="G188" i="7"/>
  <c r="G187" i="7" s="1"/>
  <c r="E188" i="7"/>
  <c r="D188" i="7"/>
  <c r="D187" i="7" s="1"/>
  <c r="N187" i="7"/>
  <c r="K187" i="7"/>
  <c r="O186" i="7"/>
  <c r="L186" i="7"/>
  <c r="I186" i="7"/>
  <c r="F186" i="7"/>
  <c r="O185" i="7"/>
  <c r="L185" i="7"/>
  <c r="I185" i="7"/>
  <c r="F185" i="7"/>
  <c r="O184" i="7"/>
  <c r="L184" i="7"/>
  <c r="I184" i="7"/>
  <c r="I183" i="7" s="1"/>
  <c r="F184" i="7"/>
  <c r="N183" i="7"/>
  <c r="M183" i="7"/>
  <c r="K183" i="7"/>
  <c r="J183" i="7"/>
  <c r="H183" i="7"/>
  <c r="G183" i="7"/>
  <c r="E183" i="7"/>
  <c r="D183" i="7"/>
  <c r="O180" i="7"/>
  <c r="L180" i="7"/>
  <c r="L179" i="7" s="1"/>
  <c r="L178" i="7" s="1"/>
  <c r="I180" i="7"/>
  <c r="I179" i="7" s="1"/>
  <c r="I178" i="7" s="1"/>
  <c r="F180" i="7"/>
  <c r="F179" i="7" s="1"/>
  <c r="O179" i="7"/>
  <c r="N179" i="7"/>
  <c r="N178" i="7" s="1"/>
  <c r="M179" i="7"/>
  <c r="M178" i="7" s="1"/>
  <c r="K179" i="7"/>
  <c r="K178" i="7" s="1"/>
  <c r="J179" i="7"/>
  <c r="J178" i="7" s="1"/>
  <c r="H179" i="7"/>
  <c r="H178" i="7" s="1"/>
  <c r="G179" i="7"/>
  <c r="E179" i="7"/>
  <c r="E178" i="7" s="1"/>
  <c r="D179" i="7"/>
  <c r="D178" i="7" s="1"/>
  <c r="O178" i="7"/>
  <c r="G178" i="7"/>
  <c r="O177" i="7"/>
  <c r="L177" i="7"/>
  <c r="I177" i="7"/>
  <c r="F177" i="7"/>
  <c r="O176" i="7"/>
  <c r="O175" i="7" s="1"/>
  <c r="O174" i="7" s="1"/>
  <c r="L176" i="7"/>
  <c r="L175" i="7" s="1"/>
  <c r="I176" i="7"/>
  <c r="I175" i="7" s="1"/>
  <c r="F176" i="7"/>
  <c r="F175" i="7" s="1"/>
  <c r="N175" i="7"/>
  <c r="M175" i="7"/>
  <c r="K175" i="7"/>
  <c r="J175" i="7"/>
  <c r="J174" i="7" s="1"/>
  <c r="H175" i="7"/>
  <c r="G175" i="7"/>
  <c r="E175" i="7"/>
  <c r="D175" i="7"/>
  <c r="O173" i="7"/>
  <c r="L173" i="7"/>
  <c r="I173" i="7"/>
  <c r="F173" i="7"/>
  <c r="O172" i="7"/>
  <c r="O171" i="7" s="1"/>
  <c r="L172" i="7"/>
  <c r="L171" i="7" s="1"/>
  <c r="I172" i="7"/>
  <c r="I171" i="7" s="1"/>
  <c r="F172" i="7"/>
  <c r="F171" i="7" s="1"/>
  <c r="N171" i="7"/>
  <c r="M171" i="7"/>
  <c r="K171" i="7"/>
  <c r="J171" i="7"/>
  <c r="H171" i="7"/>
  <c r="G171" i="7"/>
  <c r="E171" i="7"/>
  <c r="D171" i="7"/>
  <c r="O170" i="7"/>
  <c r="L170" i="7"/>
  <c r="I170" i="7"/>
  <c r="F170" i="7"/>
  <c r="O169" i="7"/>
  <c r="L169" i="7"/>
  <c r="I169" i="7"/>
  <c r="F169" i="7"/>
  <c r="O168" i="7"/>
  <c r="L168" i="7"/>
  <c r="I168" i="7"/>
  <c r="F168" i="7"/>
  <c r="O167" i="7"/>
  <c r="L167" i="7"/>
  <c r="L166" i="7" s="1"/>
  <c r="I167" i="7"/>
  <c r="F167" i="7"/>
  <c r="N166" i="7"/>
  <c r="M166" i="7"/>
  <c r="K166" i="7"/>
  <c r="J166" i="7"/>
  <c r="H166" i="7"/>
  <c r="G166" i="7"/>
  <c r="E166" i="7"/>
  <c r="D166" i="7"/>
  <c r="O165" i="7"/>
  <c r="L165" i="7"/>
  <c r="I165" i="7"/>
  <c r="F165" i="7"/>
  <c r="O164" i="7"/>
  <c r="L164" i="7"/>
  <c r="I164" i="7"/>
  <c r="F164" i="7"/>
  <c r="O163" i="7"/>
  <c r="L163" i="7"/>
  <c r="L162" i="7" s="1"/>
  <c r="I163" i="7"/>
  <c r="I162" i="7" s="1"/>
  <c r="F163" i="7"/>
  <c r="O162" i="7"/>
  <c r="N162" i="7"/>
  <c r="N161" i="7" s="1"/>
  <c r="M162" i="7"/>
  <c r="K162" i="7"/>
  <c r="K161" i="7" s="1"/>
  <c r="J162" i="7"/>
  <c r="J161" i="7" s="1"/>
  <c r="H162" i="7"/>
  <c r="G162" i="7"/>
  <c r="E162" i="7"/>
  <c r="E161" i="7" s="1"/>
  <c r="D162" i="7"/>
  <c r="D161" i="7" s="1"/>
  <c r="D160" i="7" s="1"/>
  <c r="H161" i="7"/>
  <c r="H160" i="7" s="1"/>
  <c r="O159" i="7"/>
  <c r="L159" i="7"/>
  <c r="I159" i="7"/>
  <c r="F159" i="7"/>
  <c r="O158" i="7"/>
  <c r="L158" i="7"/>
  <c r="I158" i="7"/>
  <c r="F158" i="7"/>
  <c r="O157" i="7"/>
  <c r="L157" i="7"/>
  <c r="I157" i="7"/>
  <c r="F157" i="7"/>
  <c r="O156" i="7"/>
  <c r="L156" i="7"/>
  <c r="I156" i="7"/>
  <c r="F156" i="7"/>
  <c r="O155" i="7"/>
  <c r="L155" i="7"/>
  <c r="I155" i="7"/>
  <c r="F155" i="7"/>
  <c r="O154" i="7"/>
  <c r="L154" i="7"/>
  <c r="I154" i="7"/>
  <c r="I153" i="7" s="1"/>
  <c r="I152" i="7" s="1"/>
  <c r="F154" i="7"/>
  <c r="N153" i="7"/>
  <c r="N152" i="7" s="1"/>
  <c r="M153" i="7"/>
  <c r="L153" i="7"/>
  <c r="K153" i="7"/>
  <c r="K152" i="7" s="1"/>
  <c r="J153" i="7"/>
  <c r="J152" i="7" s="1"/>
  <c r="H153" i="7"/>
  <c r="H152" i="7" s="1"/>
  <c r="G153" i="7"/>
  <c r="G152" i="7" s="1"/>
  <c r="E153" i="7"/>
  <c r="D153" i="7"/>
  <c r="D152" i="7" s="1"/>
  <c r="M152" i="7"/>
  <c r="E152" i="7"/>
  <c r="O151" i="7"/>
  <c r="L151" i="7"/>
  <c r="I151" i="7"/>
  <c r="F151" i="7"/>
  <c r="O150" i="7"/>
  <c r="L150" i="7"/>
  <c r="I150" i="7"/>
  <c r="F150" i="7"/>
  <c r="C150" i="7" s="1"/>
  <c r="O149" i="7"/>
  <c r="L149" i="7"/>
  <c r="I149" i="7"/>
  <c r="F149" i="7"/>
  <c r="O148" i="7"/>
  <c r="O147" i="7" s="1"/>
  <c r="L148" i="7"/>
  <c r="I148" i="7"/>
  <c r="I147" i="7" s="1"/>
  <c r="F148" i="7"/>
  <c r="N147" i="7"/>
  <c r="M147" i="7"/>
  <c r="L147" i="7"/>
  <c r="K147" i="7"/>
  <c r="J147" i="7"/>
  <c r="H147" i="7"/>
  <c r="G147" i="7"/>
  <c r="F147" i="7"/>
  <c r="E147" i="7"/>
  <c r="D147" i="7"/>
  <c r="O146" i="7"/>
  <c r="L146" i="7"/>
  <c r="I146" i="7"/>
  <c r="F146" i="7"/>
  <c r="O145" i="7"/>
  <c r="L145" i="7"/>
  <c r="I145" i="7"/>
  <c r="F145" i="7"/>
  <c r="C145" i="7" s="1"/>
  <c r="O144" i="7"/>
  <c r="L144" i="7"/>
  <c r="I144" i="7"/>
  <c r="F144" i="7"/>
  <c r="C144" i="7" s="1"/>
  <c r="O143" i="7"/>
  <c r="L143" i="7"/>
  <c r="I143" i="7"/>
  <c r="F143" i="7"/>
  <c r="O142" i="7"/>
  <c r="L142" i="7"/>
  <c r="I142" i="7"/>
  <c r="F142" i="7"/>
  <c r="C142" i="7" s="1"/>
  <c r="O141" i="7"/>
  <c r="L141" i="7"/>
  <c r="I141" i="7"/>
  <c r="F141" i="7"/>
  <c r="O140" i="7"/>
  <c r="L140" i="7"/>
  <c r="I140" i="7"/>
  <c r="F140" i="7"/>
  <c r="O139" i="7"/>
  <c r="L139" i="7"/>
  <c r="I139" i="7"/>
  <c r="I138" i="7" s="1"/>
  <c r="F139" i="7"/>
  <c r="O138" i="7"/>
  <c r="N138" i="7"/>
  <c r="M138" i="7"/>
  <c r="K138" i="7"/>
  <c r="J138" i="7"/>
  <c r="H138" i="7"/>
  <c r="G138" i="7"/>
  <c r="E138" i="7"/>
  <c r="D138" i="7"/>
  <c r="O137" i="7"/>
  <c r="L137" i="7"/>
  <c r="I137" i="7"/>
  <c r="F137" i="7"/>
  <c r="O136" i="7"/>
  <c r="L136" i="7"/>
  <c r="I136" i="7"/>
  <c r="F136" i="7"/>
  <c r="O135" i="7"/>
  <c r="O134" i="7" s="1"/>
  <c r="L135" i="7"/>
  <c r="L134" i="7" s="1"/>
  <c r="I135" i="7"/>
  <c r="I134" i="7" s="1"/>
  <c r="F135" i="7"/>
  <c r="N134" i="7"/>
  <c r="M134" i="7"/>
  <c r="K134" i="7"/>
  <c r="J134" i="7"/>
  <c r="H134" i="7"/>
  <c r="G134" i="7"/>
  <c r="E134" i="7"/>
  <c r="D134" i="7"/>
  <c r="O133" i="7"/>
  <c r="L133" i="7"/>
  <c r="I133" i="7"/>
  <c r="F133" i="7"/>
  <c r="O132" i="7"/>
  <c r="O131" i="7" s="1"/>
  <c r="L132" i="7"/>
  <c r="I132" i="7"/>
  <c r="I131" i="7" s="1"/>
  <c r="F132" i="7"/>
  <c r="N131" i="7"/>
  <c r="M131" i="7"/>
  <c r="L131" i="7"/>
  <c r="K131" i="7"/>
  <c r="J131" i="7"/>
  <c r="H131" i="7"/>
  <c r="G131" i="7"/>
  <c r="F131" i="7"/>
  <c r="E131" i="7"/>
  <c r="D131" i="7"/>
  <c r="O130" i="7"/>
  <c r="L130" i="7"/>
  <c r="I130" i="7"/>
  <c r="F130" i="7"/>
  <c r="O129" i="7"/>
  <c r="L129" i="7"/>
  <c r="I129" i="7"/>
  <c r="F129" i="7"/>
  <c r="O128" i="7"/>
  <c r="L128" i="7"/>
  <c r="I128" i="7"/>
  <c r="F128" i="7"/>
  <c r="O127" i="7"/>
  <c r="O126" i="7" s="1"/>
  <c r="L127" i="7"/>
  <c r="L126" i="7" s="1"/>
  <c r="I127" i="7"/>
  <c r="I126" i="7" s="1"/>
  <c r="F127" i="7"/>
  <c r="N126" i="7"/>
  <c r="M126" i="7"/>
  <c r="K126" i="7"/>
  <c r="J126" i="7"/>
  <c r="H126" i="7"/>
  <c r="G126" i="7"/>
  <c r="E126" i="7"/>
  <c r="D126" i="7"/>
  <c r="O125" i="7"/>
  <c r="L125" i="7"/>
  <c r="I125" i="7"/>
  <c r="F125" i="7"/>
  <c r="O124" i="7"/>
  <c r="L124" i="7"/>
  <c r="I124" i="7"/>
  <c r="F124" i="7"/>
  <c r="O123" i="7"/>
  <c r="L123" i="7"/>
  <c r="I123" i="7"/>
  <c r="F123" i="7"/>
  <c r="O122" i="7"/>
  <c r="O121" i="7" s="1"/>
  <c r="L122" i="7"/>
  <c r="L121" i="7" s="1"/>
  <c r="I122" i="7"/>
  <c r="F122" i="7"/>
  <c r="N121" i="7"/>
  <c r="M121" i="7"/>
  <c r="K121" i="7"/>
  <c r="J121" i="7"/>
  <c r="H121" i="7"/>
  <c r="G121" i="7"/>
  <c r="E121" i="7"/>
  <c r="D121" i="7"/>
  <c r="E120" i="7"/>
  <c r="O119" i="7"/>
  <c r="L119" i="7"/>
  <c r="I119" i="7"/>
  <c r="F119" i="7"/>
  <c r="O118" i="7"/>
  <c r="L118" i="7"/>
  <c r="I118" i="7"/>
  <c r="F118" i="7"/>
  <c r="O117" i="7"/>
  <c r="L117" i="7"/>
  <c r="I117" i="7"/>
  <c r="F117" i="7"/>
  <c r="O116" i="7"/>
  <c r="L116" i="7"/>
  <c r="I116" i="7"/>
  <c r="F116" i="7"/>
  <c r="O115" i="7"/>
  <c r="L115" i="7"/>
  <c r="L114" i="7" s="1"/>
  <c r="I115" i="7"/>
  <c r="I114" i="7" s="1"/>
  <c r="F115" i="7"/>
  <c r="N114" i="7"/>
  <c r="M114" i="7"/>
  <c r="K114" i="7"/>
  <c r="J114" i="7"/>
  <c r="H114" i="7"/>
  <c r="G114" i="7"/>
  <c r="E114" i="7"/>
  <c r="D114" i="7"/>
  <c r="O113" i="7"/>
  <c r="L113" i="7"/>
  <c r="I113" i="7"/>
  <c r="F113" i="7"/>
  <c r="O112" i="7"/>
  <c r="L112" i="7"/>
  <c r="I112" i="7"/>
  <c r="F112" i="7"/>
  <c r="O111" i="7"/>
  <c r="L111" i="7"/>
  <c r="I111" i="7"/>
  <c r="F111" i="7"/>
  <c r="O110" i="7"/>
  <c r="L110" i="7"/>
  <c r="I110" i="7"/>
  <c r="F110" i="7"/>
  <c r="O109" i="7"/>
  <c r="O108" i="7" s="1"/>
  <c r="L109" i="7"/>
  <c r="I109" i="7"/>
  <c r="F109" i="7"/>
  <c r="N108" i="7"/>
  <c r="M108" i="7"/>
  <c r="K108" i="7"/>
  <c r="J108" i="7"/>
  <c r="H108" i="7"/>
  <c r="G108" i="7"/>
  <c r="E108" i="7"/>
  <c r="D108" i="7"/>
  <c r="O107" i="7"/>
  <c r="L107" i="7"/>
  <c r="I107" i="7"/>
  <c r="F107" i="7"/>
  <c r="O106" i="7"/>
  <c r="L106" i="7"/>
  <c r="I106" i="7"/>
  <c r="F106" i="7"/>
  <c r="O105" i="7"/>
  <c r="L105" i="7"/>
  <c r="I105" i="7"/>
  <c r="F105" i="7"/>
  <c r="O104" i="7"/>
  <c r="L104" i="7"/>
  <c r="I104" i="7"/>
  <c r="F104" i="7"/>
  <c r="O103" i="7"/>
  <c r="L103" i="7"/>
  <c r="I103" i="7"/>
  <c r="F103" i="7"/>
  <c r="O102" i="7"/>
  <c r="L102" i="7"/>
  <c r="I102" i="7"/>
  <c r="F102" i="7"/>
  <c r="O101" i="7"/>
  <c r="L101" i="7"/>
  <c r="I101" i="7"/>
  <c r="F101" i="7"/>
  <c r="O100" i="7"/>
  <c r="L100" i="7"/>
  <c r="L99" i="7" s="1"/>
  <c r="I100" i="7"/>
  <c r="F100" i="7"/>
  <c r="N99" i="7"/>
  <c r="M99" i="7"/>
  <c r="K99" i="7"/>
  <c r="J99" i="7"/>
  <c r="H99" i="7"/>
  <c r="G99" i="7"/>
  <c r="E99" i="7"/>
  <c r="D99" i="7"/>
  <c r="O98" i="7"/>
  <c r="L98" i="7"/>
  <c r="I98" i="7"/>
  <c r="F98" i="7"/>
  <c r="O97" i="7"/>
  <c r="L97" i="7"/>
  <c r="C97" i="7" s="1"/>
  <c r="I97" i="7"/>
  <c r="F97" i="7"/>
  <c r="O96" i="7"/>
  <c r="L96" i="7"/>
  <c r="I96" i="7"/>
  <c r="F96" i="7"/>
  <c r="O95" i="7"/>
  <c r="L95" i="7"/>
  <c r="I95" i="7"/>
  <c r="F95" i="7"/>
  <c r="O94" i="7"/>
  <c r="L94" i="7"/>
  <c r="I94" i="7"/>
  <c r="F94" i="7"/>
  <c r="O93" i="7"/>
  <c r="L93" i="7"/>
  <c r="I93" i="7"/>
  <c r="F93" i="7"/>
  <c r="O92" i="7"/>
  <c r="L92" i="7"/>
  <c r="I92" i="7"/>
  <c r="I91" i="7" s="1"/>
  <c r="F92" i="7"/>
  <c r="F91" i="7" s="1"/>
  <c r="N91" i="7"/>
  <c r="M91" i="7"/>
  <c r="K91" i="7"/>
  <c r="J91" i="7"/>
  <c r="H91" i="7"/>
  <c r="G91" i="7"/>
  <c r="E91" i="7"/>
  <c r="D91" i="7"/>
  <c r="O90" i="7"/>
  <c r="L90" i="7"/>
  <c r="I90" i="7"/>
  <c r="F90" i="7"/>
  <c r="O89" i="7"/>
  <c r="L89" i="7"/>
  <c r="I89" i="7"/>
  <c r="F89" i="7"/>
  <c r="O88" i="7"/>
  <c r="L88" i="7"/>
  <c r="I88" i="7"/>
  <c r="F88" i="7"/>
  <c r="O87" i="7"/>
  <c r="L87" i="7"/>
  <c r="I87" i="7"/>
  <c r="F87" i="7"/>
  <c r="O86" i="7"/>
  <c r="L86" i="7"/>
  <c r="I86" i="7"/>
  <c r="F86" i="7"/>
  <c r="N85" i="7"/>
  <c r="M85" i="7"/>
  <c r="K85" i="7"/>
  <c r="K83" i="7" s="1"/>
  <c r="J85" i="7"/>
  <c r="H85" i="7"/>
  <c r="H83" i="7" s="1"/>
  <c r="G85" i="7"/>
  <c r="E85" i="7"/>
  <c r="D85" i="7"/>
  <c r="D83" i="7" s="1"/>
  <c r="O84" i="7"/>
  <c r="L84" i="7"/>
  <c r="I84" i="7"/>
  <c r="F84" i="7"/>
  <c r="N83" i="7"/>
  <c r="O82" i="7"/>
  <c r="L82" i="7"/>
  <c r="I82" i="7"/>
  <c r="F82" i="7"/>
  <c r="O81" i="7"/>
  <c r="O80" i="7" s="1"/>
  <c r="L81" i="7"/>
  <c r="I81" i="7"/>
  <c r="F81" i="7"/>
  <c r="N80" i="7"/>
  <c r="M80" i="7"/>
  <c r="L80" i="7"/>
  <c r="K80" i="7"/>
  <c r="J80" i="7"/>
  <c r="H80" i="7"/>
  <c r="G80" i="7"/>
  <c r="F80" i="7"/>
  <c r="E80" i="7"/>
  <c r="D80" i="7"/>
  <c r="O79" i="7"/>
  <c r="L79" i="7"/>
  <c r="I79" i="7"/>
  <c r="F79" i="7"/>
  <c r="O78" i="7"/>
  <c r="L78" i="7"/>
  <c r="I78" i="7"/>
  <c r="F78" i="7"/>
  <c r="N77" i="7"/>
  <c r="N76" i="7" s="1"/>
  <c r="M77" i="7"/>
  <c r="K77" i="7"/>
  <c r="J77" i="7"/>
  <c r="I77" i="7"/>
  <c r="H77" i="7"/>
  <c r="G77" i="7"/>
  <c r="E77" i="7"/>
  <c r="D77" i="7"/>
  <c r="D76" i="7" s="1"/>
  <c r="H76" i="7"/>
  <c r="O74" i="7"/>
  <c r="L74" i="7"/>
  <c r="I74" i="7"/>
  <c r="F74" i="7"/>
  <c r="O73" i="7"/>
  <c r="L73" i="7"/>
  <c r="I73" i="7"/>
  <c r="C73" i="7" s="1"/>
  <c r="F73" i="7"/>
  <c r="O72" i="7"/>
  <c r="L72" i="7"/>
  <c r="I72" i="7"/>
  <c r="F72" i="7"/>
  <c r="O71" i="7"/>
  <c r="L71" i="7"/>
  <c r="I71" i="7"/>
  <c r="C71" i="7" s="1"/>
  <c r="F71" i="7"/>
  <c r="O70" i="7"/>
  <c r="L70" i="7"/>
  <c r="I70" i="7"/>
  <c r="F70" i="7"/>
  <c r="N69" i="7"/>
  <c r="N67" i="7" s="1"/>
  <c r="M69" i="7"/>
  <c r="M67" i="7" s="1"/>
  <c r="K69" i="7"/>
  <c r="K67" i="7" s="1"/>
  <c r="J69" i="7"/>
  <c r="J67" i="7" s="1"/>
  <c r="H69" i="7"/>
  <c r="H67" i="7" s="1"/>
  <c r="G69" i="7"/>
  <c r="E69" i="7"/>
  <c r="E67" i="7" s="1"/>
  <c r="D69" i="7"/>
  <c r="D67" i="7" s="1"/>
  <c r="O68" i="7"/>
  <c r="L68" i="7"/>
  <c r="I68" i="7"/>
  <c r="F68" i="7"/>
  <c r="G67" i="7"/>
  <c r="O66" i="7"/>
  <c r="L66" i="7"/>
  <c r="I66" i="7"/>
  <c r="F66" i="7"/>
  <c r="O65" i="7"/>
  <c r="L65" i="7"/>
  <c r="I65" i="7"/>
  <c r="F65" i="7"/>
  <c r="O64" i="7"/>
  <c r="L64" i="7"/>
  <c r="I64" i="7"/>
  <c r="F64" i="7"/>
  <c r="O63" i="7"/>
  <c r="L63" i="7"/>
  <c r="I63" i="7"/>
  <c r="F63" i="7"/>
  <c r="O62" i="7"/>
  <c r="L62" i="7"/>
  <c r="I62" i="7"/>
  <c r="F62" i="7"/>
  <c r="O61" i="7"/>
  <c r="L61" i="7"/>
  <c r="I61" i="7"/>
  <c r="F61" i="7"/>
  <c r="O60" i="7"/>
  <c r="L60" i="7"/>
  <c r="I60" i="7"/>
  <c r="F60" i="7"/>
  <c r="O59" i="7"/>
  <c r="L59" i="7"/>
  <c r="I59" i="7"/>
  <c r="F59" i="7"/>
  <c r="N58" i="7"/>
  <c r="M58" i="7"/>
  <c r="K58" i="7"/>
  <c r="J58" i="7"/>
  <c r="H58" i="7"/>
  <c r="G58" i="7"/>
  <c r="E58" i="7"/>
  <c r="D58" i="7"/>
  <c r="O57" i="7"/>
  <c r="L57" i="7"/>
  <c r="I57" i="7"/>
  <c r="F57" i="7"/>
  <c r="O56" i="7"/>
  <c r="L56" i="7"/>
  <c r="L55" i="7" s="1"/>
  <c r="I56" i="7"/>
  <c r="F56" i="7"/>
  <c r="O55" i="7"/>
  <c r="N55" i="7"/>
  <c r="M55" i="7"/>
  <c r="K55" i="7"/>
  <c r="K54" i="7" s="1"/>
  <c r="J55" i="7"/>
  <c r="J54" i="7" s="1"/>
  <c r="I55" i="7"/>
  <c r="H55" i="7"/>
  <c r="G55" i="7"/>
  <c r="E55" i="7"/>
  <c r="E54" i="7" s="1"/>
  <c r="D55" i="7"/>
  <c r="O47" i="7"/>
  <c r="C47" i="7" s="1"/>
  <c r="O46" i="7"/>
  <c r="O45" i="7" s="1"/>
  <c r="C45" i="7" s="1"/>
  <c r="N45" i="7"/>
  <c r="M45" i="7"/>
  <c r="L44" i="7"/>
  <c r="C44" i="7" s="1"/>
  <c r="I44" i="7"/>
  <c r="F44" i="7"/>
  <c r="K43" i="7"/>
  <c r="J43" i="7"/>
  <c r="I43" i="7"/>
  <c r="H43" i="7"/>
  <c r="G43" i="7"/>
  <c r="F43" i="7"/>
  <c r="E43" i="7"/>
  <c r="D43" i="7"/>
  <c r="F42" i="7"/>
  <c r="F41" i="7" s="1"/>
  <c r="C41" i="7" s="1"/>
  <c r="C42" i="7"/>
  <c r="E41" i="7"/>
  <c r="D41" i="7"/>
  <c r="L40" i="7"/>
  <c r="C40" i="7" s="1"/>
  <c r="L39" i="7"/>
  <c r="C39" i="7" s="1"/>
  <c r="L38" i="7"/>
  <c r="C38" i="7" s="1"/>
  <c r="L37" i="7"/>
  <c r="C37" i="7" s="1"/>
  <c r="K36" i="7"/>
  <c r="J36" i="7"/>
  <c r="L35" i="7"/>
  <c r="L34" i="7"/>
  <c r="C34" i="7"/>
  <c r="K33" i="7"/>
  <c r="J33" i="7"/>
  <c r="L32" i="7"/>
  <c r="C32" i="7" s="1"/>
  <c r="K31" i="7"/>
  <c r="J31" i="7"/>
  <c r="L30" i="7"/>
  <c r="C30" i="7" s="1"/>
  <c r="L29" i="7"/>
  <c r="C29" i="7" s="1"/>
  <c r="L28" i="7"/>
  <c r="C28" i="7" s="1"/>
  <c r="K27" i="7"/>
  <c r="J27" i="7"/>
  <c r="F25" i="7"/>
  <c r="C25" i="7" s="1"/>
  <c r="I24" i="7"/>
  <c r="F24" i="7"/>
  <c r="O23" i="7"/>
  <c r="L23" i="7"/>
  <c r="I23" i="7"/>
  <c r="F23" i="7"/>
  <c r="O22" i="7"/>
  <c r="O21" i="7" s="1"/>
  <c r="L22" i="7"/>
  <c r="I22" i="7"/>
  <c r="I21" i="7" s="1"/>
  <c r="F22" i="7"/>
  <c r="N21" i="7"/>
  <c r="M21" i="7"/>
  <c r="M275" i="7" s="1"/>
  <c r="M274" i="7" s="1"/>
  <c r="K21" i="7"/>
  <c r="K275" i="7" s="1"/>
  <c r="K274" i="7" s="1"/>
  <c r="J21" i="7"/>
  <c r="H21" i="7"/>
  <c r="H275" i="7" s="1"/>
  <c r="G21" i="7"/>
  <c r="G275" i="7" s="1"/>
  <c r="G274" i="7" s="1"/>
  <c r="E21" i="7"/>
  <c r="E275" i="7" s="1"/>
  <c r="E274" i="7" s="1"/>
  <c r="D21" i="7"/>
  <c r="D275" i="7" s="1"/>
  <c r="D274" i="7" s="1"/>
  <c r="M20" i="7"/>
  <c r="G20" i="7"/>
  <c r="C46" i="7" l="1"/>
  <c r="C146" i="7"/>
  <c r="C230" i="7"/>
  <c r="C281" i="7"/>
  <c r="C129" i="8"/>
  <c r="C78" i="8"/>
  <c r="C249" i="8"/>
  <c r="C173" i="8"/>
  <c r="C281" i="8"/>
  <c r="C282" i="8"/>
  <c r="C283" i="8"/>
  <c r="L76" i="8"/>
  <c r="C95" i="8"/>
  <c r="C97" i="8"/>
  <c r="C116" i="8"/>
  <c r="C177" i="8"/>
  <c r="C201" i="8"/>
  <c r="C204" i="8"/>
  <c r="C237" i="8"/>
  <c r="C24" i="8"/>
  <c r="K174" i="8"/>
  <c r="C229" i="8"/>
  <c r="C230" i="8"/>
  <c r="C261" i="8"/>
  <c r="C282" i="7"/>
  <c r="C65" i="7"/>
  <c r="C185" i="7"/>
  <c r="C209" i="7"/>
  <c r="J53" i="7"/>
  <c r="C79" i="7"/>
  <c r="C106" i="7"/>
  <c r="I208" i="7"/>
  <c r="C98" i="7"/>
  <c r="E76" i="7"/>
  <c r="J76" i="7"/>
  <c r="C158" i="7"/>
  <c r="C93" i="7"/>
  <c r="N182" i="7"/>
  <c r="C198" i="7"/>
  <c r="C44" i="8"/>
  <c r="C62" i="8"/>
  <c r="C64" i="8"/>
  <c r="C74" i="8"/>
  <c r="I76" i="8"/>
  <c r="D83" i="8"/>
  <c r="C98" i="8"/>
  <c r="L121" i="8"/>
  <c r="C225" i="8"/>
  <c r="C270" i="8"/>
  <c r="C22" i="8"/>
  <c r="H54" i="8"/>
  <c r="C59" i="8"/>
  <c r="L69" i="8"/>
  <c r="F114" i="8"/>
  <c r="L166" i="8"/>
  <c r="G160" i="8"/>
  <c r="N174" i="8"/>
  <c r="L219" i="8"/>
  <c r="E240" i="8"/>
  <c r="C277" i="8"/>
  <c r="O45" i="8"/>
  <c r="C70" i="8"/>
  <c r="O67" i="8"/>
  <c r="C104" i="8"/>
  <c r="J120" i="8"/>
  <c r="C156" i="8"/>
  <c r="N161" i="8"/>
  <c r="N160" i="8" s="1"/>
  <c r="L174" i="8"/>
  <c r="C210" i="8"/>
  <c r="D212" i="8"/>
  <c r="D211" i="8" s="1"/>
  <c r="C130" i="8"/>
  <c r="N120" i="8"/>
  <c r="C131" i="8"/>
  <c r="C143" i="8"/>
  <c r="C169" i="8"/>
  <c r="J182" i="8"/>
  <c r="C63" i="7"/>
  <c r="G83" i="7"/>
  <c r="C101" i="7"/>
  <c r="C118" i="7"/>
  <c r="C119" i="7"/>
  <c r="G174" i="7"/>
  <c r="K182" i="7"/>
  <c r="L188" i="7"/>
  <c r="C194" i="7"/>
  <c r="C208" i="7"/>
  <c r="C210" i="7"/>
  <c r="M83" i="7"/>
  <c r="I108" i="7"/>
  <c r="E83" i="7"/>
  <c r="N120" i="7"/>
  <c r="H182" i="7"/>
  <c r="G212" i="7"/>
  <c r="C225" i="7"/>
  <c r="O233" i="7"/>
  <c r="O232" i="7" s="1"/>
  <c r="C279" i="7"/>
  <c r="C24" i="7"/>
  <c r="H54" i="7"/>
  <c r="H53" i="7" s="1"/>
  <c r="J83" i="7"/>
  <c r="C92" i="7"/>
  <c r="O91" i="7"/>
  <c r="M120" i="7"/>
  <c r="C170" i="7"/>
  <c r="C189" i="7"/>
  <c r="C205" i="7"/>
  <c r="C206" i="7"/>
  <c r="C261" i="7"/>
  <c r="C82" i="7"/>
  <c r="C89" i="7"/>
  <c r="C90" i="7"/>
  <c r="C105" i="7"/>
  <c r="C130" i="7"/>
  <c r="C154" i="7"/>
  <c r="C155" i="7"/>
  <c r="C157" i="7"/>
  <c r="E160" i="7"/>
  <c r="K174" i="7"/>
  <c r="O183" i="7"/>
  <c r="E187" i="7"/>
  <c r="J187" i="7"/>
  <c r="J182" i="7" s="1"/>
  <c r="C249" i="7"/>
  <c r="K26" i="7"/>
  <c r="C35" i="7"/>
  <c r="L33" i="7"/>
  <c r="C33" i="7" s="1"/>
  <c r="G182" i="7"/>
  <c r="L21" i="7"/>
  <c r="L275" i="7" s="1"/>
  <c r="L274" i="7" s="1"/>
  <c r="C22" i="7"/>
  <c r="L43" i="7"/>
  <c r="C43" i="7" s="1"/>
  <c r="C122" i="7"/>
  <c r="C217" i="7"/>
  <c r="F216" i="7"/>
  <c r="C237" i="7"/>
  <c r="E20" i="7"/>
  <c r="N54" i="7"/>
  <c r="N53" i="7" s="1"/>
  <c r="I69" i="7"/>
  <c r="I67" i="7" s="1"/>
  <c r="O77" i="7"/>
  <c r="O76" i="7" s="1"/>
  <c r="C87" i="7"/>
  <c r="O85" i="7"/>
  <c r="C96" i="7"/>
  <c r="C102" i="7"/>
  <c r="C124" i="7"/>
  <c r="C173" i="7"/>
  <c r="H275" i="8"/>
  <c r="H274" i="8" s="1"/>
  <c r="H20" i="8"/>
  <c r="J53" i="8"/>
  <c r="L188" i="8"/>
  <c r="C193" i="8"/>
  <c r="C209" i="8"/>
  <c r="F208" i="8"/>
  <c r="C23" i="7"/>
  <c r="J26" i="7"/>
  <c r="J20" i="7" s="1"/>
  <c r="G54" i="7"/>
  <c r="G53" i="7" s="1"/>
  <c r="D54" i="7"/>
  <c r="D53" i="7" s="1"/>
  <c r="C62" i="7"/>
  <c r="K53" i="7"/>
  <c r="E53" i="7"/>
  <c r="O69" i="7"/>
  <c r="O67" i="7" s="1"/>
  <c r="G76" i="7"/>
  <c r="K76" i="7"/>
  <c r="I85" i="7"/>
  <c r="C100" i="7"/>
  <c r="O99" i="7"/>
  <c r="C110" i="7"/>
  <c r="H120" i="7"/>
  <c r="I121" i="7"/>
  <c r="I120" i="7" s="1"/>
  <c r="C128" i="7"/>
  <c r="C135" i="7"/>
  <c r="K160" i="7"/>
  <c r="C163" i="7"/>
  <c r="C164" i="7"/>
  <c r="C168" i="7"/>
  <c r="O166" i="7"/>
  <c r="D182" i="7"/>
  <c r="C213" i="7"/>
  <c r="H252" i="7"/>
  <c r="C32" i="8"/>
  <c r="L31" i="8"/>
  <c r="C31" i="8" s="1"/>
  <c r="K53" i="8"/>
  <c r="L99" i="8"/>
  <c r="C103" i="8"/>
  <c r="C119" i="8"/>
  <c r="C147" i="8"/>
  <c r="H174" i="8"/>
  <c r="D187" i="8"/>
  <c r="C221" i="8"/>
  <c r="L58" i="7"/>
  <c r="L54" i="7" s="1"/>
  <c r="C87" i="8"/>
  <c r="F85" i="8"/>
  <c r="H75" i="7"/>
  <c r="L108" i="7"/>
  <c r="G120" i="7"/>
  <c r="C123" i="7"/>
  <c r="C125" i="7"/>
  <c r="C133" i="7"/>
  <c r="C159" i="7"/>
  <c r="C177" i="7"/>
  <c r="N275" i="8"/>
  <c r="N274" i="8" s="1"/>
  <c r="N20" i="8"/>
  <c r="L33" i="8"/>
  <c r="C33" i="8" s="1"/>
  <c r="C34" i="8"/>
  <c r="G120" i="8"/>
  <c r="G75" i="8" s="1"/>
  <c r="C217" i="8"/>
  <c r="F216" i="8"/>
  <c r="I276" i="8"/>
  <c r="K20" i="7"/>
  <c r="H274" i="7"/>
  <c r="M54" i="7"/>
  <c r="M53" i="7" s="1"/>
  <c r="C57" i="7"/>
  <c r="C59" i="7"/>
  <c r="C61" i="7"/>
  <c r="C64" i="7"/>
  <c r="C74" i="7"/>
  <c r="M76" i="7"/>
  <c r="M75" i="7" s="1"/>
  <c r="L77" i="7"/>
  <c r="L76" i="7" s="1"/>
  <c r="C86" i="7"/>
  <c r="I99" i="7"/>
  <c r="I83" i="7" s="1"/>
  <c r="C111" i="7"/>
  <c r="C112" i="7"/>
  <c r="C113" i="7"/>
  <c r="C116" i="7"/>
  <c r="O114" i="7"/>
  <c r="D120" i="7"/>
  <c r="D75" i="7" s="1"/>
  <c r="C149" i="7"/>
  <c r="O153" i="7"/>
  <c r="O152" i="7" s="1"/>
  <c r="M161" i="7"/>
  <c r="M160" i="7" s="1"/>
  <c r="I166" i="7"/>
  <c r="C186" i="7"/>
  <c r="C193" i="7"/>
  <c r="C197" i="7"/>
  <c r="C277" i="7"/>
  <c r="D20" i="8"/>
  <c r="F41" i="8"/>
  <c r="C41" i="8" s="1"/>
  <c r="C42" i="8"/>
  <c r="E53" i="8"/>
  <c r="C124" i="8"/>
  <c r="F134" i="8"/>
  <c r="C135" i="8"/>
  <c r="C151" i="8"/>
  <c r="C197" i="8"/>
  <c r="C204" i="7"/>
  <c r="D212" i="7"/>
  <c r="D211" i="7" s="1"/>
  <c r="D181" i="7" s="1"/>
  <c r="E212" i="7"/>
  <c r="E211" i="7" s="1"/>
  <c r="O219" i="7"/>
  <c r="L227" i="7"/>
  <c r="C238" i="7"/>
  <c r="C260" i="7"/>
  <c r="L27" i="8"/>
  <c r="C56" i="8"/>
  <c r="C57" i="8"/>
  <c r="C63" i="8"/>
  <c r="L67" i="8"/>
  <c r="C73" i="8"/>
  <c r="H76" i="8"/>
  <c r="K83" i="8"/>
  <c r="C101" i="8"/>
  <c r="C112" i="8"/>
  <c r="H83" i="8"/>
  <c r="C117" i="8"/>
  <c r="C118" i="8"/>
  <c r="D120" i="8"/>
  <c r="C123" i="8"/>
  <c r="C142" i="8"/>
  <c r="C149" i="8"/>
  <c r="C150" i="8"/>
  <c r="L153" i="8"/>
  <c r="L152" i="8" s="1"/>
  <c r="K160" i="8"/>
  <c r="I162" i="8"/>
  <c r="I161" i="8" s="1"/>
  <c r="I160" i="8" s="1"/>
  <c r="C168" i="8"/>
  <c r="C186" i="8"/>
  <c r="K187" i="8"/>
  <c r="K182" i="8" s="1"/>
  <c r="C192" i="8"/>
  <c r="M187" i="8"/>
  <c r="M182" i="8" s="1"/>
  <c r="I199" i="8"/>
  <c r="O219" i="8"/>
  <c r="C239" i="8"/>
  <c r="M252" i="8"/>
  <c r="I269" i="8"/>
  <c r="C269" i="8" s="1"/>
  <c r="L276" i="8"/>
  <c r="C196" i="7"/>
  <c r="M187" i="7"/>
  <c r="M182" i="7" s="1"/>
  <c r="L216" i="7"/>
  <c r="C216" i="7" s="1"/>
  <c r="C222" i="7"/>
  <c r="C224" i="7"/>
  <c r="C239" i="7"/>
  <c r="C244" i="7"/>
  <c r="C248" i="7"/>
  <c r="O245" i="7"/>
  <c r="F275" i="8"/>
  <c r="K275" i="8"/>
  <c r="K274" i="8" s="1"/>
  <c r="C23" i="8"/>
  <c r="K26" i="8"/>
  <c r="K20" i="8" s="1"/>
  <c r="L36" i="8"/>
  <c r="C36" i="8" s="1"/>
  <c r="E20" i="8"/>
  <c r="C61" i="8"/>
  <c r="C66" i="8"/>
  <c r="H53" i="8"/>
  <c r="M53" i="8"/>
  <c r="I69" i="8"/>
  <c r="I67" i="8" s="1"/>
  <c r="O80" i="8"/>
  <c r="O76" i="8" s="1"/>
  <c r="N83" i="8"/>
  <c r="N75" i="8" s="1"/>
  <c r="L85" i="8"/>
  <c r="C92" i="8"/>
  <c r="C107" i="8"/>
  <c r="C111" i="8"/>
  <c r="C113" i="8"/>
  <c r="C125" i="8"/>
  <c r="K120" i="8"/>
  <c r="C136" i="8"/>
  <c r="C145" i="8"/>
  <c r="C146" i="8"/>
  <c r="C155" i="8"/>
  <c r="C164" i="8"/>
  <c r="C170" i="8"/>
  <c r="J174" i="8"/>
  <c r="E174" i="8"/>
  <c r="G182" i="8"/>
  <c r="I188" i="8"/>
  <c r="C196" i="8"/>
  <c r="L199" i="8"/>
  <c r="L216" i="8"/>
  <c r="C216" i="8" s="1"/>
  <c r="C222" i="8"/>
  <c r="C224" i="8"/>
  <c r="C238" i="8"/>
  <c r="C250" i="8"/>
  <c r="E252" i="8"/>
  <c r="C195" i="7"/>
  <c r="L199" i="7"/>
  <c r="L187" i="7" s="1"/>
  <c r="J211" i="7"/>
  <c r="N212" i="7"/>
  <c r="N211" i="7" s="1"/>
  <c r="N181" i="7" s="1"/>
  <c r="C223" i="7"/>
  <c r="O227" i="7"/>
  <c r="G240" i="7"/>
  <c r="G211" i="7" s="1"/>
  <c r="M240" i="7"/>
  <c r="C278" i="7"/>
  <c r="G274" i="8"/>
  <c r="I21" i="8"/>
  <c r="I20" i="8" s="1"/>
  <c r="C43" i="8"/>
  <c r="N54" i="8"/>
  <c r="N53" i="8" s="1"/>
  <c r="C60" i="8"/>
  <c r="C65" i="8"/>
  <c r="C68" i="8"/>
  <c r="D53" i="8"/>
  <c r="C71" i="8"/>
  <c r="C79" i="8"/>
  <c r="C81" i="8"/>
  <c r="C84" i="8"/>
  <c r="J83" i="8"/>
  <c r="J75" i="8" s="1"/>
  <c r="C86" i="8"/>
  <c r="C96" i="8"/>
  <c r="C128" i="8"/>
  <c r="C140" i="8"/>
  <c r="I138" i="8"/>
  <c r="I120" i="8" s="1"/>
  <c r="I153" i="8"/>
  <c r="I152" i="8" s="1"/>
  <c r="C157" i="8"/>
  <c r="C158" i="8"/>
  <c r="F175" i="8"/>
  <c r="F174" i="8" s="1"/>
  <c r="F183" i="8"/>
  <c r="H187" i="8"/>
  <c r="H182" i="8" s="1"/>
  <c r="C198" i="8"/>
  <c r="C200" i="8"/>
  <c r="C205" i="8"/>
  <c r="C213" i="8"/>
  <c r="N212" i="8"/>
  <c r="N211" i="8" s="1"/>
  <c r="N181" i="8" s="1"/>
  <c r="C223" i="8"/>
  <c r="O227" i="8"/>
  <c r="O212" i="8" s="1"/>
  <c r="C246" i="8"/>
  <c r="O245" i="8"/>
  <c r="C251" i="8"/>
  <c r="C254" i="8"/>
  <c r="O253" i="8"/>
  <c r="O252" i="8" s="1"/>
  <c r="O53" i="8"/>
  <c r="D75" i="8"/>
  <c r="C27" i="8"/>
  <c r="C45" i="8"/>
  <c r="F67" i="8"/>
  <c r="C77" i="8"/>
  <c r="C100" i="8"/>
  <c r="C268" i="8"/>
  <c r="F267" i="8"/>
  <c r="C284" i="8"/>
  <c r="L21" i="8"/>
  <c r="C55" i="8"/>
  <c r="L58" i="8"/>
  <c r="L54" i="8" s="1"/>
  <c r="L53" i="8" s="1"/>
  <c r="C85" i="8"/>
  <c r="O91" i="8"/>
  <c r="C132" i="8"/>
  <c r="L138" i="8"/>
  <c r="C163" i="8"/>
  <c r="E182" i="8"/>
  <c r="C208" i="8"/>
  <c r="C256" i="8"/>
  <c r="J20" i="8"/>
  <c r="I58" i="8"/>
  <c r="I54" i="8" s="1"/>
  <c r="C72" i="8"/>
  <c r="C88" i="8"/>
  <c r="L91" i="8"/>
  <c r="I99" i="8"/>
  <c r="I83" i="8" s="1"/>
  <c r="O108" i="8"/>
  <c r="O121" i="8"/>
  <c r="C133" i="8"/>
  <c r="C137" i="8"/>
  <c r="C141" i="8"/>
  <c r="O153" i="8"/>
  <c r="O152" i="8" s="1"/>
  <c r="L162" i="8"/>
  <c r="L161" i="8" s="1"/>
  <c r="L160" i="8" s="1"/>
  <c r="C178" i="8"/>
  <c r="J181" i="8"/>
  <c r="C190" i="8"/>
  <c r="C191" i="8"/>
  <c r="F188" i="8"/>
  <c r="G211" i="8"/>
  <c r="G181" i="8" s="1"/>
  <c r="C236" i="8"/>
  <c r="F233" i="8"/>
  <c r="C255" i="8"/>
  <c r="D182" i="8"/>
  <c r="D181" i="8" s="1"/>
  <c r="C243" i="8"/>
  <c r="I241" i="8"/>
  <c r="C248" i="8"/>
  <c r="F245" i="8"/>
  <c r="F80" i="8"/>
  <c r="C80" i="8" s="1"/>
  <c r="C102" i="8"/>
  <c r="F99" i="8"/>
  <c r="H120" i="8"/>
  <c r="L134" i="8"/>
  <c r="C134" i="8" s="1"/>
  <c r="C214" i="8"/>
  <c r="G20" i="8"/>
  <c r="O20" i="8"/>
  <c r="F58" i="8"/>
  <c r="F54" i="8" s="1"/>
  <c r="M83" i="8"/>
  <c r="M75" i="8" s="1"/>
  <c r="M52" i="8" s="1"/>
  <c r="C89" i="8"/>
  <c r="C90" i="8"/>
  <c r="C93" i="8"/>
  <c r="C94" i="8"/>
  <c r="F91" i="8"/>
  <c r="C105" i="8"/>
  <c r="C106" i="8"/>
  <c r="F108" i="8"/>
  <c r="C109" i="8"/>
  <c r="C110" i="8"/>
  <c r="C115" i="8"/>
  <c r="O114" i="8"/>
  <c r="C114" i="8" s="1"/>
  <c r="F121" i="8"/>
  <c r="C122" i="8"/>
  <c r="C127" i="8"/>
  <c r="O126" i="8"/>
  <c r="C126" i="8" s="1"/>
  <c r="F153" i="8"/>
  <c r="C154" i="8"/>
  <c r="D160" i="8"/>
  <c r="C165" i="8"/>
  <c r="C202" i="8"/>
  <c r="C203" i="8"/>
  <c r="H211" i="8"/>
  <c r="C220" i="8"/>
  <c r="F219" i="8"/>
  <c r="C219" i="8" s="1"/>
  <c r="C231" i="8"/>
  <c r="I227" i="8"/>
  <c r="C271" i="8"/>
  <c r="F166" i="8"/>
  <c r="C167" i="8"/>
  <c r="O166" i="8"/>
  <c r="O161" i="8" s="1"/>
  <c r="C172" i="8"/>
  <c r="O171" i="8"/>
  <c r="C171" i="8" s="1"/>
  <c r="C176" i="8"/>
  <c r="O175" i="8"/>
  <c r="O174" i="8" s="1"/>
  <c r="C180" i="8"/>
  <c r="C184" i="8"/>
  <c r="O183" i="8"/>
  <c r="C194" i="8"/>
  <c r="C195" i="8"/>
  <c r="O199" i="8"/>
  <c r="O187" i="8" s="1"/>
  <c r="C207" i="8"/>
  <c r="C215" i="8"/>
  <c r="C226" i="8"/>
  <c r="C235" i="8"/>
  <c r="I233" i="8"/>
  <c r="I232" i="8" s="1"/>
  <c r="O240" i="8"/>
  <c r="C247" i="8"/>
  <c r="I245" i="8"/>
  <c r="L253" i="8"/>
  <c r="L252" i="8" s="1"/>
  <c r="C258" i="8"/>
  <c r="C260" i="8"/>
  <c r="F257" i="8"/>
  <c r="C264" i="8"/>
  <c r="F263" i="8"/>
  <c r="C263" i="8" s="1"/>
  <c r="C175" i="8"/>
  <c r="C179" i="8"/>
  <c r="F199" i="8"/>
  <c r="C206" i="8"/>
  <c r="E212" i="8"/>
  <c r="E211" i="8" s="1"/>
  <c r="E272" i="8" s="1"/>
  <c r="I212" i="8"/>
  <c r="M212" i="8"/>
  <c r="M211" i="8" s="1"/>
  <c r="C218" i="8"/>
  <c r="C228" i="8"/>
  <c r="F227" i="8"/>
  <c r="C234" i="8"/>
  <c r="L233" i="8"/>
  <c r="L232" i="8" s="1"/>
  <c r="K240" i="8"/>
  <c r="K211" i="8" s="1"/>
  <c r="K181" i="8" s="1"/>
  <c r="C242" i="8"/>
  <c r="C244" i="8"/>
  <c r="F241" i="8"/>
  <c r="C259" i="8"/>
  <c r="I257" i="8"/>
  <c r="I253" i="8" s="1"/>
  <c r="I252" i="8" s="1"/>
  <c r="C262" i="8"/>
  <c r="J272" i="8"/>
  <c r="C278" i="8"/>
  <c r="C279" i="8"/>
  <c r="C280" i="8"/>
  <c r="F276" i="8"/>
  <c r="C276" i="8" s="1"/>
  <c r="O275" i="7"/>
  <c r="O20" i="7"/>
  <c r="I80" i="7"/>
  <c r="C80" i="7" s="1"/>
  <c r="C81" i="7"/>
  <c r="L91" i="7"/>
  <c r="C91" i="7" s="1"/>
  <c r="C94" i="7"/>
  <c r="C104" i="7"/>
  <c r="F99" i="7"/>
  <c r="C99" i="7" s="1"/>
  <c r="H20" i="7"/>
  <c r="F58" i="7"/>
  <c r="O58" i="7"/>
  <c r="O54" i="7" s="1"/>
  <c r="C66" i="7"/>
  <c r="C70" i="7"/>
  <c r="F69" i="7"/>
  <c r="F67" i="7" s="1"/>
  <c r="C84" i="7"/>
  <c r="C165" i="7"/>
  <c r="F162" i="7"/>
  <c r="I250" i="7"/>
  <c r="C250" i="7" s="1"/>
  <c r="C251" i="7"/>
  <c r="J275" i="7"/>
  <c r="J274" i="7" s="1"/>
  <c r="N275" i="7"/>
  <c r="N274" i="7" s="1"/>
  <c r="N20" i="7"/>
  <c r="D20" i="7"/>
  <c r="I20" i="7"/>
  <c r="F21" i="7"/>
  <c r="L27" i="7"/>
  <c r="L31" i="7"/>
  <c r="C31" i="7" s="1"/>
  <c r="L36" i="7"/>
  <c r="C36" i="7" s="1"/>
  <c r="F55" i="7"/>
  <c r="C56" i="7"/>
  <c r="C60" i="7"/>
  <c r="C72" i="7"/>
  <c r="N75" i="7"/>
  <c r="C88" i="7"/>
  <c r="F85" i="7"/>
  <c r="O83" i="7"/>
  <c r="L174" i="7"/>
  <c r="I174" i="7"/>
  <c r="C78" i="7"/>
  <c r="F77" i="7"/>
  <c r="I58" i="7"/>
  <c r="I54" i="7" s="1"/>
  <c r="I53" i="7" s="1"/>
  <c r="L69" i="7"/>
  <c r="L67" i="7" s="1"/>
  <c r="I76" i="7"/>
  <c r="L161" i="7"/>
  <c r="L160" i="7" s="1"/>
  <c r="C284" i="7"/>
  <c r="C68" i="7"/>
  <c r="C103" i="7"/>
  <c r="J120" i="7"/>
  <c r="J75" i="7" s="1"/>
  <c r="C131" i="7"/>
  <c r="C132" i="7"/>
  <c r="C139" i="7"/>
  <c r="C140" i="7"/>
  <c r="C141" i="7"/>
  <c r="F138" i="7"/>
  <c r="C147" i="7"/>
  <c r="C148" i="7"/>
  <c r="G161" i="7"/>
  <c r="G160" i="7" s="1"/>
  <c r="I161" i="7"/>
  <c r="I160" i="7" s="1"/>
  <c r="C171" i="7"/>
  <c r="C172" i="7"/>
  <c r="D174" i="7"/>
  <c r="H174" i="7"/>
  <c r="H52" i="7" s="1"/>
  <c r="M174" i="7"/>
  <c r="F178" i="7"/>
  <c r="C178" i="7" s="1"/>
  <c r="C179" i="7"/>
  <c r="C231" i="7"/>
  <c r="I227" i="7"/>
  <c r="C115" i="7"/>
  <c r="C117" i="7"/>
  <c r="F114" i="7"/>
  <c r="C127" i="7"/>
  <c r="C129" i="7"/>
  <c r="F126" i="7"/>
  <c r="C126" i="7" s="1"/>
  <c r="C143" i="7"/>
  <c r="C151" i="7"/>
  <c r="N160" i="7"/>
  <c r="C167" i="7"/>
  <c r="C169" i="7"/>
  <c r="F166" i="7"/>
  <c r="C166" i="7" s="1"/>
  <c r="E174" i="7"/>
  <c r="N174" i="7"/>
  <c r="L85" i="7"/>
  <c r="C95" i="7"/>
  <c r="C107" i="7"/>
  <c r="C109" i="7"/>
  <c r="F108" i="7"/>
  <c r="C108" i="7" s="1"/>
  <c r="K120" i="7"/>
  <c r="O120" i="7"/>
  <c r="C136" i="7"/>
  <c r="C137" i="7"/>
  <c r="F134" i="7"/>
  <c r="C134" i="7" s="1"/>
  <c r="L138" i="7"/>
  <c r="L120" i="7" s="1"/>
  <c r="L152" i="7"/>
  <c r="C156" i="7"/>
  <c r="J160" i="7"/>
  <c r="O161" i="7"/>
  <c r="O160" i="7" s="1"/>
  <c r="C175" i="7"/>
  <c r="C176" i="7"/>
  <c r="C200" i="7"/>
  <c r="F199" i="7"/>
  <c r="O253" i="7"/>
  <c r="O252" i="7" s="1"/>
  <c r="L183" i="7"/>
  <c r="C190" i="7"/>
  <c r="C192" i="7"/>
  <c r="F188" i="7"/>
  <c r="C203" i="7"/>
  <c r="M212" i="7"/>
  <c r="M211" i="7" s="1"/>
  <c r="L219" i="7"/>
  <c r="C226" i="7"/>
  <c r="O240" i="7"/>
  <c r="C247" i="7"/>
  <c r="I245" i="7"/>
  <c r="C259" i="7"/>
  <c r="I257" i="7"/>
  <c r="I253" i="7" s="1"/>
  <c r="I252" i="7" s="1"/>
  <c r="C262" i="7"/>
  <c r="C271" i="7"/>
  <c r="I269" i="7"/>
  <c r="C269" i="7" s="1"/>
  <c r="C283" i="7"/>
  <c r="F121" i="7"/>
  <c r="F153" i="7"/>
  <c r="C180" i="7"/>
  <c r="C191" i="7"/>
  <c r="I188" i="7"/>
  <c r="I187" i="7" s="1"/>
  <c r="I182" i="7" s="1"/>
  <c r="C202" i="7"/>
  <c r="C207" i="7"/>
  <c r="O212" i="7"/>
  <c r="C218" i="7"/>
  <c r="C228" i="7"/>
  <c r="F227" i="7"/>
  <c r="K240" i="7"/>
  <c r="K211" i="7" s="1"/>
  <c r="K181" i="7" s="1"/>
  <c r="F240" i="7"/>
  <c r="F253" i="7"/>
  <c r="C268" i="7"/>
  <c r="F267" i="7"/>
  <c r="O276" i="7"/>
  <c r="J181" i="7"/>
  <c r="E182" i="7"/>
  <c r="C184" i="7"/>
  <c r="F183" i="7"/>
  <c r="O199" i="7"/>
  <c r="O187" i="7" s="1"/>
  <c r="O182" i="7" s="1"/>
  <c r="H211" i="7"/>
  <c r="I214" i="7"/>
  <c r="C215" i="7"/>
  <c r="C220" i="7"/>
  <c r="F219" i="7"/>
  <c r="C235" i="7"/>
  <c r="I233" i="7"/>
  <c r="C243" i="7"/>
  <c r="I241" i="7"/>
  <c r="M252" i="7"/>
  <c r="C255" i="7"/>
  <c r="C264" i="7"/>
  <c r="F263" i="7"/>
  <c r="C263" i="7" s="1"/>
  <c r="C280" i="7"/>
  <c r="F276" i="7"/>
  <c r="C234" i="7"/>
  <c r="C242" i="7"/>
  <c r="C246" i="7"/>
  <c r="C254" i="7"/>
  <c r="C258" i="7"/>
  <c r="C270" i="7"/>
  <c r="C138" i="8" l="1"/>
  <c r="E75" i="7"/>
  <c r="C174" i="8"/>
  <c r="L212" i="8"/>
  <c r="N272" i="8"/>
  <c r="C108" i="8"/>
  <c r="N52" i="8"/>
  <c r="L120" i="8"/>
  <c r="C162" i="8"/>
  <c r="C69" i="8"/>
  <c r="C114" i="7"/>
  <c r="O53" i="7"/>
  <c r="C219" i="7"/>
  <c r="E272" i="7"/>
  <c r="C227" i="7"/>
  <c r="D52" i="7"/>
  <c r="D51" i="7" s="1"/>
  <c r="D50" i="7" s="1"/>
  <c r="M272" i="7"/>
  <c r="L83" i="7"/>
  <c r="L75" i="7" s="1"/>
  <c r="C245" i="8"/>
  <c r="C183" i="8"/>
  <c r="I187" i="8"/>
  <c r="I182" i="8" s="1"/>
  <c r="H75" i="8"/>
  <c r="H52" i="8" s="1"/>
  <c r="H51" i="8" s="1"/>
  <c r="H181" i="8"/>
  <c r="N51" i="8"/>
  <c r="N50" i="8" s="1"/>
  <c r="N52" i="7"/>
  <c r="N51" i="7" s="1"/>
  <c r="O75" i="7"/>
  <c r="M52" i="7"/>
  <c r="C257" i="7"/>
  <c r="J52" i="7"/>
  <c r="G52" i="8"/>
  <c r="G51" i="8" s="1"/>
  <c r="G272" i="8"/>
  <c r="I53" i="8"/>
  <c r="K75" i="8"/>
  <c r="K272" i="8" s="1"/>
  <c r="L182" i="7"/>
  <c r="O211" i="8"/>
  <c r="L83" i="8"/>
  <c r="L75" i="8" s="1"/>
  <c r="L52" i="8" s="1"/>
  <c r="C67" i="8"/>
  <c r="G181" i="7"/>
  <c r="L187" i="8"/>
  <c r="L182" i="8" s="1"/>
  <c r="I212" i="7"/>
  <c r="C199" i="7"/>
  <c r="E52" i="7"/>
  <c r="N272" i="7"/>
  <c r="H51" i="7"/>
  <c r="H273" i="7" s="1"/>
  <c r="M272" i="8"/>
  <c r="C199" i="8"/>
  <c r="O160" i="8"/>
  <c r="L211" i="8"/>
  <c r="L272" i="8" s="1"/>
  <c r="O83" i="8"/>
  <c r="E52" i="8"/>
  <c r="J52" i="8"/>
  <c r="J51" i="8" s="1"/>
  <c r="J51" i="7"/>
  <c r="J50" i="7" s="1"/>
  <c r="I75" i="8"/>
  <c r="I52" i="8" s="1"/>
  <c r="O274" i="7"/>
  <c r="F212" i="8"/>
  <c r="N273" i="8"/>
  <c r="L26" i="8"/>
  <c r="C26" i="8" s="1"/>
  <c r="G75" i="7"/>
  <c r="G52" i="7" s="1"/>
  <c r="G51" i="7" s="1"/>
  <c r="G273" i="7" s="1"/>
  <c r="H181" i="7"/>
  <c r="E181" i="7"/>
  <c r="O211" i="7"/>
  <c r="C245" i="7"/>
  <c r="L212" i="7"/>
  <c r="L211" i="7" s="1"/>
  <c r="J272" i="7"/>
  <c r="K75" i="7"/>
  <c r="K52" i="7" s="1"/>
  <c r="K51" i="7" s="1"/>
  <c r="K50" i="7" s="1"/>
  <c r="D272" i="7"/>
  <c r="I75" i="7"/>
  <c r="I52" i="7" s="1"/>
  <c r="C227" i="8"/>
  <c r="D52" i="8"/>
  <c r="D51" i="8" s="1"/>
  <c r="D50" i="8" s="1"/>
  <c r="F20" i="8"/>
  <c r="I275" i="8"/>
  <c r="I274" i="8" s="1"/>
  <c r="F83" i="8"/>
  <c r="F53" i="8"/>
  <c r="C54" i="8"/>
  <c r="C257" i="8"/>
  <c r="O182" i="8"/>
  <c r="O181" i="8" s="1"/>
  <c r="C153" i="8"/>
  <c r="F152" i="8"/>
  <c r="C152" i="8" s="1"/>
  <c r="C58" i="8"/>
  <c r="I240" i="8"/>
  <c r="I211" i="8" s="1"/>
  <c r="F274" i="8"/>
  <c r="C267" i="8"/>
  <c r="F266" i="8"/>
  <c r="C212" i="8"/>
  <c r="F187" i="8"/>
  <c r="C188" i="8"/>
  <c r="M181" i="8"/>
  <c r="M51" i="8" s="1"/>
  <c r="F232" i="8"/>
  <c r="C232" i="8" s="1"/>
  <c r="C233" i="8"/>
  <c r="L275" i="8"/>
  <c r="L274" i="8" s="1"/>
  <c r="F76" i="8"/>
  <c r="G273" i="8"/>
  <c r="G50" i="8"/>
  <c r="F240" i="8"/>
  <c r="C241" i="8"/>
  <c r="C166" i="8"/>
  <c r="F161" i="8"/>
  <c r="H272" i="8"/>
  <c r="C121" i="8"/>
  <c r="F120" i="8"/>
  <c r="C91" i="8"/>
  <c r="C99" i="8"/>
  <c r="O120" i="8"/>
  <c r="F253" i="8"/>
  <c r="E181" i="8"/>
  <c r="E51" i="8" s="1"/>
  <c r="D272" i="8"/>
  <c r="C21" i="8"/>
  <c r="C67" i="7"/>
  <c r="C27" i="7"/>
  <c r="L26" i="7"/>
  <c r="F161" i="7"/>
  <c r="C162" i="7"/>
  <c r="D273" i="7"/>
  <c r="H272" i="7"/>
  <c r="F174" i="7"/>
  <c r="C174" i="7" s="1"/>
  <c r="C55" i="7"/>
  <c r="F54" i="7"/>
  <c r="F275" i="7"/>
  <c r="F20" i="7"/>
  <c r="C21" i="7"/>
  <c r="F212" i="7"/>
  <c r="C85" i="7"/>
  <c r="C276" i="7"/>
  <c r="I232" i="7"/>
  <c r="C232" i="7" s="1"/>
  <c r="C233" i="7"/>
  <c r="C153" i="7"/>
  <c r="F152" i="7"/>
  <c r="C152" i="7" s="1"/>
  <c r="C188" i="7"/>
  <c r="F187" i="7"/>
  <c r="C187" i="7" s="1"/>
  <c r="M181" i="7"/>
  <c r="M51" i="7" s="1"/>
  <c r="C138" i="7"/>
  <c r="C77" i="7"/>
  <c r="F76" i="7"/>
  <c r="C69" i="7"/>
  <c r="C58" i="7"/>
  <c r="I275" i="7"/>
  <c r="I274" i="7" s="1"/>
  <c r="I240" i="7"/>
  <c r="C240" i="7" s="1"/>
  <c r="C241" i="7"/>
  <c r="C267" i="7"/>
  <c r="F266" i="7"/>
  <c r="C183" i="7"/>
  <c r="F252" i="7"/>
  <c r="C252" i="7" s="1"/>
  <c r="C253" i="7"/>
  <c r="C121" i="7"/>
  <c r="F120" i="7"/>
  <c r="C120" i="7" s="1"/>
  <c r="C214" i="7"/>
  <c r="K272" i="7"/>
  <c r="F83" i="7"/>
  <c r="C83" i="7" s="1"/>
  <c r="O52" i="7"/>
  <c r="L53" i="7"/>
  <c r="D273" i="8" l="1"/>
  <c r="O75" i="8"/>
  <c r="L20" i="8"/>
  <c r="C20" i="8"/>
  <c r="L181" i="8"/>
  <c r="L51" i="8" s="1"/>
  <c r="H50" i="7"/>
  <c r="O272" i="7"/>
  <c r="G50" i="7"/>
  <c r="G272" i="7"/>
  <c r="N50" i="7"/>
  <c r="N273" i="7"/>
  <c r="O181" i="7"/>
  <c r="O51" i="7" s="1"/>
  <c r="L52" i="7"/>
  <c r="K273" i="7"/>
  <c r="H273" i="8"/>
  <c r="H50" i="8"/>
  <c r="I211" i="7"/>
  <c r="I272" i="7" s="1"/>
  <c r="L272" i="7"/>
  <c r="L181" i="7"/>
  <c r="J273" i="7"/>
  <c r="C83" i="8"/>
  <c r="J50" i="8"/>
  <c r="J273" i="8"/>
  <c r="O52" i="8"/>
  <c r="O51" i="8" s="1"/>
  <c r="O50" i="8" s="1"/>
  <c r="E51" i="7"/>
  <c r="K52" i="8"/>
  <c r="K51" i="8" s="1"/>
  <c r="C240" i="8"/>
  <c r="M50" i="8"/>
  <c r="M273" i="8"/>
  <c r="I181" i="8"/>
  <c r="I51" i="8" s="1"/>
  <c r="I272" i="8"/>
  <c r="O273" i="8"/>
  <c r="F265" i="8"/>
  <c r="C266" i="8"/>
  <c r="E273" i="8"/>
  <c r="E50" i="8"/>
  <c r="C161" i="8"/>
  <c r="F160" i="8"/>
  <c r="C160" i="8" s="1"/>
  <c r="F211" i="8"/>
  <c r="C211" i="8" s="1"/>
  <c r="F252" i="8"/>
  <c r="C252" i="8" s="1"/>
  <c r="C253" i="8"/>
  <c r="C120" i="8"/>
  <c r="C274" i="8"/>
  <c r="C275" i="8"/>
  <c r="C76" i="8"/>
  <c r="F75" i="8"/>
  <c r="C75" i="8" s="1"/>
  <c r="C187" i="8"/>
  <c r="F182" i="8"/>
  <c r="C53" i="8"/>
  <c r="O272" i="8"/>
  <c r="M50" i="7"/>
  <c r="M273" i="7"/>
  <c r="I181" i="7"/>
  <c r="I51" i="7" s="1"/>
  <c r="F75" i="7"/>
  <c r="C75" i="7" s="1"/>
  <c r="C76" i="7"/>
  <c r="C212" i="7"/>
  <c r="F211" i="7"/>
  <c r="C211" i="7" s="1"/>
  <c r="C275" i="7"/>
  <c r="F274" i="7"/>
  <c r="C274" i="7" s="1"/>
  <c r="F182" i="7"/>
  <c r="F265" i="7"/>
  <c r="C266" i="7"/>
  <c r="C54" i="7"/>
  <c r="F53" i="7"/>
  <c r="C161" i="7"/>
  <c r="F160" i="7"/>
  <c r="C160" i="7" s="1"/>
  <c r="C26" i="7"/>
  <c r="L20" i="7"/>
  <c r="C20" i="7" s="1"/>
  <c r="L51" i="7" l="1"/>
  <c r="L50" i="8"/>
  <c r="L273" i="8"/>
  <c r="F52" i="8"/>
  <c r="C52" i="8" s="1"/>
  <c r="L50" i="7"/>
  <c r="L273" i="7"/>
  <c r="E273" i="7"/>
  <c r="E50" i="7"/>
  <c r="K50" i="8"/>
  <c r="K273" i="8"/>
  <c r="I273" i="8"/>
  <c r="I50" i="8"/>
  <c r="C182" i="8"/>
  <c r="F181" i="8"/>
  <c r="C181" i="8" s="1"/>
  <c r="C265" i="8"/>
  <c r="F272" i="8"/>
  <c r="C272" i="8" s="1"/>
  <c r="C265" i="7"/>
  <c r="F272" i="7"/>
  <c r="C272" i="7" s="1"/>
  <c r="C53" i="7"/>
  <c r="F52" i="7"/>
  <c r="F181" i="7"/>
  <c r="C181" i="7" s="1"/>
  <c r="C182" i="7"/>
  <c r="I273" i="7"/>
  <c r="I50" i="7"/>
  <c r="O50" i="7"/>
  <c r="O273" i="7"/>
  <c r="F51" i="8" l="1"/>
  <c r="F51" i="7"/>
  <c r="C52" i="7"/>
  <c r="F273" i="8" l="1"/>
  <c r="C273" i="8" s="1"/>
  <c r="F50" i="8"/>
  <c r="C50" i="8" s="1"/>
  <c r="C51" i="8"/>
  <c r="F273" i="7"/>
  <c r="C273" i="7" s="1"/>
  <c r="C51" i="7"/>
  <c r="F50" i="7"/>
  <c r="C50" i="7" s="1"/>
  <c r="F201" i="6" l="1"/>
  <c r="F200" i="6" s="1"/>
  <c r="E200" i="6"/>
  <c r="D200" i="6"/>
  <c r="F199" i="6"/>
  <c r="F198" i="6"/>
  <c r="F195" i="6" s="1"/>
  <c r="F197" i="6"/>
  <c r="F196" i="6"/>
  <c r="E195" i="6"/>
  <c r="D195" i="6"/>
  <c r="F194" i="6"/>
  <c r="F193" i="6"/>
  <c r="F192" i="6"/>
  <c r="E191" i="6"/>
  <c r="E190" i="6" s="1"/>
  <c r="D191" i="6"/>
  <c r="D190" i="6" s="1"/>
  <c r="F189" i="6"/>
  <c r="F188" i="6"/>
  <c r="F187" i="6"/>
  <c r="E186" i="6"/>
  <c r="D186" i="6"/>
  <c r="F185" i="6"/>
  <c r="F184" i="6"/>
  <c r="E183" i="6"/>
  <c r="D183" i="6"/>
  <c r="F181" i="6"/>
  <c r="F180" i="6"/>
  <c r="F179" i="6"/>
  <c r="F178" i="6"/>
  <c r="E177" i="6"/>
  <c r="D177" i="6"/>
  <c r="F176" i="6"/>
  <c r="F175" i="6" s="1"/>
  <c r="E175" i="6"/>
  <c r="D175" i="6"/>
  <c r="F173" i="6"/>
  <c r="F172" i="6"/>
  <c r="F171" i="6"/>
  <c r="E170" i="6"/>
  <c r="D170" i="6"/>
  <c r="F169" i="6"/>
  <c r="F168" i="6"/>
  <c r="E167" i="6"/>
  <c r="D167" i="6"/>
  <c r="F165" i="6"/>
  <c r="F164" i="6"/>
  <c r="F163" i="6"/>
  <c r="E162" i="6"/>
  <c r="E161" i="6" s="1"/>
  <c r="D162" i="6"/>
  <c r="D161" i="6" s="1"/>
  <c r="F160" i="6"/>
  <c r="F159" i="6"/>
  <c r="F158" i="6"/>
  <c r="E157" i="6"/>
  <c r="D157" i="6"/>
  <c r="F156" i="6"/>
  <c r="F155" i="6"/>
  <c r="E154" i="6"/>
  <c r="D154" i="6"/>
  <c r="F152" i="6"/>
  <c r="F151" i="6"/>
  <c r="E150" i="6"/>
  <c r="E149" i="6" s="1"/>
  <c r="D150" i="6"/>
  <c r="D149" i="6" s="1"/>
  <c r="F148" i="6"/>
  <c r="F147" i="6"/>
  <c r="F146" i="6"/>
  <c r="E145" i="6"/>
  <c r="D145" i="6"/>
  <c r="F144" i="6"/>
  <c r="F143" i="6"/>
  <c r="E142" i="6"/>
  <c r="D142" i="6"/>
  <c r="F140" i="6"/>
  <c r="F139" i="6"/>
  <c r="F138" i="6"/>
  <c r="E137" i="6"/>
  <c r="D137" i="6"/>
  <c r="F136" i="6"/>
  <c r="F135" i="6"/>
  <c r="E134" i="6"/>
  <c r="E133" i="6" s="1"/>
  <c r="D134" i="6"/>
  <c r="F132" i="6"/>
  <c r="F131" i="6"/>
  <c r="F130" i="6"/>
  <c r="F129" i="6"/>
  <c r="E128" i="6"/>
  <c r="D128" i="6"/>
  <c r="F127" i="6"/>
  <c r="F126" i="6"/>
  <c r="E125" i="6"/>
  <c r="D125" i="6"/>
  <c r="F123" i="6"/>
  <c r="F122" i="6"/>
  <c r="F121" i="6"/>
  <c r="F120" i="6"/>
  <c r="E119" i="6"/>
  <c r="D119" i="6"/>
  <c r="F118" i="6"/>
  <c r="F117" i="6" s="1"/>
  <c r="E117" i="6"/>
  <c r="D117" i="6"/>
  <c r="F115" i="6"/>
  <c r="F114" i="6"/>
  <c r="F113" i="6"/>
  <c r="E112" i="6"/>
  <c r="D112" i="6"/>
  <c r="F111" i="6"/>
  <c r="F110" i="6"/>
  <c r="E109" i="6"/>
  <c r="D109" i="6"/>
  <c r="F107" i="6"/>
  <c r="F106" i="6" s="1"/>
  <c r="F105" i="6" s="1"/>
  <c r="E106" i="6"/>
  <c r="E105" i="6" s="1"/>
  <c r="D106" i="6"/>
  <c r="D105" i="6" s="1"/>
  <c r="F104" i="6"/>
  <c r="F103" i="6"/>
  <c r="F102" i="6"/>
  <c r="E101" i="6"/>
  <c r="D101" i="6"/>
  <c r="F100" i="6"/>
  <c r="F99" i="6"/>
  <c r="E98" i="6"/>
  <c r="D98" i="6"/>
  <c r="F96" i="6"/>
  <c r="F95" i="6"/>
  <c r="F94" i="6"/>
  <c r="E93" i="6"/>
  <c r="D93" i="6"/>
  <c r="F92" i="6"/>
  <c r="F91" i="6"/>
  <c r="F90" i="6"/>
  <c r="F89" i="6" s="1"/>
  <c r="E89" i="6"/>
  <c r="D89" i="6"/>
  <c r="F87" i="6"/>
  <c r="F86" i="6"/>
  <c r="F85" i="6"/>
  <c r="F84" i="6"/>
  <c r="F83" i="6"/>
  <c r="F82" i="6"/>
  <c r="E81" i="6"/>
  <c r="D81" i="6"/>
  <c r="F80" i="6"/>
  <c r="F79" i="6"/>
  <c r="F78" i="6" s="1"/>
  <c r="E78" i="6"/>
  <c r="D78" i="6"/>
  <c r="F76" i="6"/>
  <c r="F75" i="6"/>
  <c r="E74" i="6"/>
  <c r="D74" i="6"/>
  <c r="F73" i="6"/>
  <c r="F72" i="6"/>
  <c r="E71" i="6"/>
  <c r="E70" i="6" s="1"/>
  <c r="D71" i="6"/>
  <c r="D70" i="6" s="1"/>
  <c r="F69" i="6"/>
  <c r="F68" i="6"/>
  <c r="E67" i="6"/>
  <c r="E66" i="6" s="1"/>
  <c r="D67" i="6"/>
  <c r="D66" i="6" s="1"/>
  <c r="F65" i="6"/>
  <c r="F64" i="6"/>
  <c r="E63" i="6"/>
  <c r="D63" i="6"/>
  <c r="F62" i="6"/>
  <c r="F61" i="6"/>
  <c r="E60" i="6"/>
  <c r="E59" i="6" s="1"/>
  <c r="D60" i="6"/>
  <c r="F58" i="6"/>
  <c r="F57" i="6"/>
  <c r="F56" i="6"/>
  <c r="E55" i="6"/>
  <c r="D55" i="6"/>
  <c r="F54" i="6"/>
  <c r="F53" i="6"/>
  <c r="E52" i="6"/>
  <c r="D52" i="6"/>
  <c r="F51" i="6"/>
  <c r="F50" i="6"/>
  <c r="E49" i="6"/>
  <c r="E48" i="6" s="1"/>
  <c r="E47" i="6" s="1"/>
  <c r="D49" i="6"/>
  <c r="D48" i="6" s="1"/>
  <c r="D47" i="6" s="1"/>
  <c r="F46" i="6"/>
  <c r="F45" i="6"/>
  <c r="F44" i="6"/>
  <c r="E43" i="6"/>
  <c r="D43" i="6"/>
  <c r="F42" i="6"/>
  <c r="F41" i="6"/>
  <c r="F40" i="6"/>
  <c r="F39" i="6"/>
  <c r="E38" i="6"/>
  <c r="D38" i="6"/>
  <c r="F37" i="6"/>
  <c r="F36" i="6" s="1"/>
  <c r="E36" i="6"/>
  <c r="D36" i="6"/>
  <c r="F34" i="6"/>
  <c r="F33" i="6"/>
  <c r="F32" i="6"/>
  <c r="E31" i="6"/>
  <c r="D31" i="6"/>
  <c r="F30" i="6"/>
  <c r="F29" i="6"/>
  <c r="F28" i="6"/>
  <c r="F27" i="6"/>
  <c r="F26" i="6"/>
  <c r="F25" i="6"/>
  <c r="F24" i="6"/>
  <c r="F23" i="6"/>
  <c r="F22" i="6"/>
  <c r="F21" i="6"/>
  <c r="F20" i="6"/>
  <c r="F19" i="6"/>
  <c r="E18" i="6"/>
  <c r="D18" i="6"/>
  <c r="F17" i="6"/>
  <c r="F16" i="6"/>
  <c r="F15" i="6" s="1"/>
  <c r="E15" i="6"/>
  <c r="E14" i="6" s="1"/>
  <c r="D15" i="6"/>
  <c r="F154" i="6" l="1"/>
  <c r="F31" i="6"/>
  <c r="F137" i="6"/>
  <c r="D14" i="6"/>
  <c r="D133" i="6"/>
  <c r="F55" i="6"/>
  <c r="E116" i="6"/>
  <c r="E174" i="6"/>
  <c r="F186" i="6"/>
  <c r="F191" i="6"/>
  <c r="F190" i="6" s="1"/>
  <c r="E88" i="6"/>
  <c r="F112" i="6"/>
  <c r="F125" i="6"/>
  <c r="F183" i="6"/>
  <c r="F182" i="6" s="1"/>
  <c r="F38" i="6"/>
  <c r="F119" i="6"/>
  <c r="F116" i="6" s="1"/>
  <c r="F167" i="6"/>
  <c r="F177" i="6"/>
  <c r="F174" i="6" s="1"/>
  <c r="D35" i="6"/>
  <c r="F60" i="6"/>
  <c r="F63" i="6"/>
  <c r="F67" i="6"/>
  <c r="F66" i="6" s="1"/>
  <c r="F71" i="6"/>
  <c r="D116" i="6"/>
  <c r="D108" i="6" s="1"/>
  <c r="F142" i="6"/>
  <c r="F145" i="6"/>
  <c r="F150" i="6"/>
  <c r="F149" i="6" s="1"/>
  <c r="F170" i="6"/>
  <c r="F49" i="6"/>
  <c r="F48" i="6" s="1"/>
  <c r="F93" i="6"/>
  <c r="F88" i="6" s="1"/>
  <c r="F98" i="6"/>
  <c r="F101" i="6"/>
  <c r="F109" i="6"/>
  <c r="F108" i="6" s="1"/>
  <c r="F128" i="6"/>
  <c r="F134" i="6"/>
  <c r="F133" i="6" s="1"/>
  <c r="F157" i="6"/>
  <c r="F162" i="6"/>
  <c r="F161" i="6" s="1"/>
  <c r="D174" i="6"/>
  <c r="D166" i="6" s="1"/>
  <c r="D59" i="6"/>
  <c r="D97" i="6"/>
  <c r="E77" i="6"/>
  <c r="F81" i="6"/>
  <c r="D88" i="6"/>
  <c r="D77" i="6" s="1"/>
  <c r="F18" i="6"/>
  <c r="F52" i="6"/>
  <c r="F47" i="6" s="1"/>
  <c r="E35" i="6"/>
  <c r="E13" i="6" s="1"/>
  <c r="F43" i="6"/>
  <c r="F74" i="6"/>
  <c r="F70" i="6" s="1"/>
  <c r="E108" i="6"/>
  <c r="D141" i="6"/>
  <c r="D153" i="6"/>
  <c r="E166" i="6"/>
  <c r="E182" i="6"/>
  <c r="D124" i="6"/>
  <c r="E124" i="6"/>
  <c r="D182" i="6"/>
  <c r="F14" i="6"/>
  <c r="E97" i="6"/>
  <c r="E141" i="6"/>
  <c r="E153" i="6"/>
  <c r="D13" i="6"/>
  <c r="I180" i="5"/>
  <c r="H180" i="5"/>
  <c r="I179" i="5"/>
  <c r="H179" i="5"/>
  <c r="I178" i="5"/>
  <c r="H178" i="5"/>
  <c r="I177" i="5"/>
  <c r="H177" i="5"/>
  <c r="I176" i="5"/>
  <c r="H176" i="5"/>
  <c r="G175" i="5"/>
  <c r="F175" i="5"/>
  <c r="E175" i="5"/>
  <c r="I175" i="5" s="1"/>
  <c r="D175" i="5"/>
  <c r="I174" i="5"/>
  <c r="H174" i="5"/>
  <c r="I173" i="5"/>
  <c r="H173" i="5"/>
  <c r="G172" i="5"/>
  <c r="F172" i="5"/>
  <c r="F168" i="5" s="1"/>
  <c r="E172" i="5"/>
  <c r="D172" i="5"/>
  <c r="I171" i="5"/>
  <c r="H171" i="5"/>
  <c r="I170" i="5"/>
  <c r="H170" i="5"/>
  <c r="I169" i="5"/>
  <c r="H169" i="5"/>
  <c r="E168" i="5"/>
  <c r="D168" i="5"/>
  <c r="I167" i="5"/>
  <c r="H167" i="5"/>
  <c r="G166" i="5"/>
  <c r="F166" i="5"/>
  <c r="E166" i="5"/>
  <c r="D166" i="5"/>
  <c r="I165" i="5"/>
  <c r="H165" i="5"/>
  <c r="I164" i="5"/>
  <c r="H164" i="5"/>
  <c r="I163" i="5"/>
  <c r="H163" i="5"/>
  <c r="G162" i="5"/>
  <c r="F162" i="5"/>
  <c r="E162" i="5"/>
  <c r="D162" i="5"/>
  <c r="I161" i="5"/>
  <c r="H161" i="5"/>
  <c r="I160" i="5"/>
  <c r="H160" i="5"/>
  <c r="I159" i="5"/>
  <c r="H159" i="5"/>
  <c r="G158" i="5"/>
  <c r="F158" i="5"/>
  <c r="E158" i="5"/>
  <c r="D158" i="5"/>
  <c r="I157" i="5"/>
  <c r="H157" i="5"/>
  <c r="I156" i="5"/>
  <c r="H156" i="5"/>
  <c r="I155" i="5"/>
  <c r="H155" i="5"/>
  <c r="I154" i="5"/>
  <c r="H154" i="5"/>
  <c r="G153" i="5"/>
  <c r="F153" i="5"/>
  <c r="E153" i="5"/>
  <c r="D153" i="5"/>
  <c r="I152" i="5"/>
  <c r="H152" i="5"/>
  <c r="I151" i="5"/>
  <c r="H151" i="5"/>
  <c r="I150" i="5"/>
  <c r="H150" i="5"/>
  <c r="I149" i="5"/>
  <c r="H149" i="5"/>
  <c r="I148" i="5"/>
  <c r="H148" i="5"/>
  <c r="I147" i="5"/>
  <c r="H147" i="5"/>
  <c r="I146" i="5"/>
  <c r="H146" i="5"/>
  <c r="G145" i="5"/>
  <c r="F145" i="5"/>
  <c r="E145" i="5"/>
  <c r="D145" i="5"/>
  <c r="I144" i="5"/>
  <c r="I143" i="5"/>
  <c r="H143" i="5"/>
  <c r="I142" i="5"/>
  <c r="H142" i="5"/>
  <c r="I141" i="5"/>
  <c r="H141" i="5"/>
  <c r="I140" i="5"/>
  <c r="H140" i="5"/>
  <c r="G139" i="5"/>
  <c r="F139" i="5"/>
  <c r="E139" i="5"/>
  <c r="D139" i="5"/>
  <c r="I138" i="5"/>
  <c r="H138" i="5"/>
  <c r="I137" i="5"/>
  <c r="H137" i="5"/>
  <c r="I136" i="5"/>
  <c r="H136" i="5"/>
  <c r="I135" i="5"/>
  <c r="H135" i="5"/>
  <c r="G134" i="5"/>
  <c r="F134" i="5"/>
  <c r="E134" i="5"/>
  <c r="D134" i="5"/>
  <c r="I133" i="5"/>
  <c r="H133" i="5"/>
  <c r="G132" i="5"/>
  <c r="F132" i="5"/>
  <c r="E132" i="5"/>
  <c r="D132" i="5"/>
  <c r="I131" i="5"/>
  <c r="H131" i="5"/>
  <c r="I130" i="5"/>
  <c r="H130" i="5"/>
  <c r="I129" i="5"/>
  <c r="H129" i="5"/>
  <c r="I128" i="5"/>
  <c r="H128" i="5"/>
  <c r="G127" i="5"/>
  <c r="F127" i="5"/>
  <c r="E127" i="5"/>
  <c r="D127" i="5"/>
  <c r="H127" i="5" s="1"/>
  <c r="I126" i="5"/>
  <c r="H126" i="5"/>
  <c r="I125" i="5"/>
  <c r="H125" i="5"/>
  <c r="I124" i="5"/>
  <c r="H124" i="5"/>
  <c r="G123" i="5"/>
  <c r="G120" i="5" s="1"/>
  <c r="F123" i="5"/>
  <c r="F120" i="5" s="1"/>
  <c r="E123" i="5"/>
  <c r="D123" i="5"/>
  <c r="I122" i="5"/>
  <c r="H122" i="5"/>
  <c r="G121" i="5"/>
  <c r="F121" i="5"/>
  <c r="E121" i="5"/>
  <c r="D121" i="5"/>
  <c r="H121" i="5" s="1"/>
  <c r="E120" i="5"/>
  <c r="I119" i="5"/>
  <c r="H119" i="5"/>
  <c r="I118" i="5"/>
  <c r="H118" i="5"/>
  <c r="I117" i="5"/>
  <c r="H117" i="5"/>
  <c r="I116" i="5"/>
  <c r="H116" i="5"/>
  <c r="G115" i="5"/>
  <c r="F115" i="5"/>
  <c r="E115" i="5"/>
  <c r="D115" i="5"/>
  <c r="I114" i="5"/>
  <c r="H114" i="5"/>
  <c r="I113" i="5"/>
  <c r="H113" i="5"/>
  <c r="I112" i="5"/>
  <c r="H112" i="5"/>
  <c r="I111" i="5"/>
  <c r="H111" i="5"/>
  <c r="G110" i="5"/>
  <c r="F110" i="5"/>
  <c r="F109" i="5" s="1"/>
  <c r="E110" i="5"/>
  <c r="D110" i="5"/>
  <c r="G109" i="5"/>
  <c r="E109" i="5"/>
  <c r="I109" i="5" s="1"/>
  <c r="D109" i="5"/>
  <c r="H109" i="5" s="1"/>
  <c r="I108" i="5"/>
  <c r="H108" i="5"/>
  <c r="G107" i="5"/>
  <c r="F107" i="5"/>
  <c r="E107" i="5"/>
  <c r="D107" i="5"/>
  <c r="I106" i="5"/>
  <c r="H106" i="5"/>
  <c r="G105" i="5"/>
  <c r="F105" i="5"/>
  <c r="E105" i="5"/>
  <c r="I105" i="5" s="1"/>
  <c r="D105" i="5"/>
  <c r="H105" i="5" s="1"/>
  <c r="I104" i="5"/>
  <c r="H104" i="5"/>
  <c r="G103" i="5"/>
  <c r="F103" i="5"/>
  <c r="E103" i="5"/>
  <c r="D103" i="5"/>
  <c r="I102" i="5"/>
  <c r="H102" i="5"/>
  <c r="I101" i="5"/>
  <c r="H101" i="5"/>
  <c r="I100" i="5"/>
  <c r="H100" i="5"/>
  <c r="I99" i="5"/>
  <c r="H99" i="5"/>
  <c r="I98" i="5"/>
  <c r="H98" i="5"/>
  <c r="G97" i="5"/>
  <c r="G96" i="5" s="1"/>
  <c r="F97" i="5"/>
  <c r="E97" i="5"/>
  <c r="I97" i="5" s="1"/>
  <c r="D97" i="5"/>
  <c r="D96" i="5" s="1"/>
  <c r="F96" i="5"/>
  <c r="I95" i="5"/>
  <c r="H95" i="5"/>
  <c r="I94" i="5"/>
  <c r="H94" i="5"/>
  <c r="I93" i="5"/>
  <c r="H93" i="5"/>
  <c r="I92" i="5"/>
  <c r="H92" i="5"/>
  <c r="G91" i="5"/>
  <c r="F91" i="5"/>
  <c r="E91" i="5"/>
  <c r="I91" i="5" s="1"/>
  <c r="D91" i="5"/>
  <c r="I90" i="5"/>
  <c r="H90" i="5"/>
  <c r="I89" i="5"/>
  <c r="H89" i="5"/>
  <c r="I88" i="5"/>
  <c r="H88" i="5"/>
  <c r="G87" i="5"/>
  <c r="F87" i="5"/>
  <c r="E87" i="5"/>
  <c r="D87" i="5"/>
  <c r="H87" i="5" s="1"/>
  <c r="I86" i="5"/>
  <c r="H86" i="5"/>
  <c r="I85" i="5"/>
  <c r="H85" i="5"/>
  <c r="I84" i="5"/>
  <c r="H84" i="5"/>
  <c r="I83" i="5"/>
  <c r="H83" i="5"/>
  <c r="G82" i="5"/>
  <c r="F82" i="5"/>
  <c r="E82" i="5"/>
  <c r="D82" i="5"/>
  <c r="H82" i="5" s="1"/>
  <c r="I81" i="5"/>
  <c r="H81" i="5"/>
  <c r="G80" i="5"/>
  <c r="F80" i="5"/>
  <c r="E80" i="5"/>
  <c r="D80" i="5"/>
  <c r="I79" i="5"/>
  <c r="H79" i="5"/>
  <c r="I78" i="5"/>
  <c r="H78" i="5"/>
  <c r="I77" i="5"/>
  <c r="H77" i="5"/>
  <c r="I76" i="5"/>
  <c r="H76" i="5"/>
  <c r="G75" i="5"/>
  <c r="F75" i="5"/>
  <c r="E75" i="5"/>
  <c r="D75" i="5"/>
  <c r="I74" i="5"/>
  <c r="H74" i="5"/>
  <c r="I73" i="5"/>
  <c r="H73" i="5"/>
  <c r="I72" i="5"/>
  <c r="H72" i="5"/>
  <c r="G71" i="5"/>
  <c r="F71" i="5"/>
  <c r="E71" i="5"/>
  <c r="I71" i="5" s="1"/>
  <c r="D71" i="5"/>
  <c r="H71" i="5" s="1"/>
  <c r="I70" i="5"/>
  <c r="H70" i="5"/>
  <c r="I69" i="5"/>
  <c r="H69" i="5"/>
  <c r="G68" i="5"/>
  <c r="F68" i="5"/>
  <c r="F67" i="5" s="1"/>
  <c r="E68" i="5"/>
  <c r="I68" i="5" s="1"/>
  <c r="D68" i="5"/>
  <c r="H68" i="5" s="1"/>
  <c r="G67" i="5"/>
  <c r="I66" i="5"/>
  <c r="H66" i="5"/>
  <c r="G65" i="5"/>
  <c r="F65" i="5"/>
  <c r="E65" i="5"/>
  <c r="D65" i="5"/>
  <c r="H65" i="5" s="1"/>
  <c r="I64" i="5"/>
  <c r="H64" i="5"/>
  <c r="I63" i="5"/>
  <c r="H63" i="5"/>
  <c r="G62" i="5"/>
  <c r="F62" i="5"/>
  <c r="E62" i="5"/>
  <c r="D62" i="5"/>
  <c r="H62" i="5" s="1"/>
  <c r="I61" i="5"/>
  <c r="H61" i="5"/>
  <c r="I60" i="5"/>
  <c r="H60" i="5"/>
  <c r="I59" i="5"/>
  <c r="H59" i="5"/>
  <c r="I58" i="5"/>
  <c r="H58" i="5"/>
  <c r="I57" i="5"/>
  <c r="H57" i="5"/>
  <c r="G56" i="5"/>
  <c r="F56" i="5"/>
  <c r="E56" i="5"/>
  <c r="D56" i="5"/>
  <c r="I55" i="5"/>
  <c r="H55" i="5"/>
  <c r="I54" i="5"/>
  <c r="H54" i="5"/>
  <c r="I53" i="5"/>
  <c r="H53" i="5"/>
  <c r="I52" i="5"/>
  <c r="H52" i="5"/>
  <c r="G51" i="5"/>
  <c r="G50" i="5" s="1"/>
  <c r="F51" i="5"/>
  <c r="E51" i="5"/>
  <c r="D51" i="5"/>
  <c r="D50" i="5" s="1"/>
  <c r="F50" i="5"/>
  <c r="E50" i="5"/>
  <c r="I50" i="5" s="1"/>
  <c r="I49" i="5"/>
  <c r="H49" i="5"/>
  <c r="I48" i="5"/>
  <c r="H48" i="5"/>
  <c r="I47" i="5"/>
  <c r="H47" i="5"/>
  <c r="I46" i="5"/>
  <c r="H46" i="5"/>
  <c r="G45" i="5"/>
  <c r="F45" i="5"/>
  <c r="E45" i="5"/>
  <c r="I45" i="5" s="1"/>
  <c r="D45" i="5"/>
  <c r="H45" i="5" s="1"/>
  <c r="I44" i="5"/>
  <c r="H44" i="5"/>
  <c r="I43" i="5"/>
  <c r="H43" i="5"/>
  <c r="I42" i="5"/>
  <c r="H42" i="5"/>
  <c r="I41" i="5"/>
  <c r="H41" i="5"/>
  <c r="G40" i="5"/>
  <c r="F40" i="5"/>
  <c r="E40" i="5"/>
  <c r="I40" i="5" s="1"/>
  <c r="D40" i="5"/>
  <c r="H40" i="5" s="1"/>
  <c r="I39" i="5"/>
  <c r="H39" i="5"/>
  <c r="I38" i="5"/>
  <c r="H38" i="5"/>
  <c r="I37" i="5"/>
  <c r="H37" i="5"/>
  <c r="I36" i="5"/>
  <c r="H36" i="5"/>
  <c r="G35" i="5"/>
  <c r="F35" i="5"/>
  <c r="E35" i="5"/>
  <c r="I35" i="5" s="1"/>
  <c r="D35" i="5"/>
  <c r="H35" i="5" s="1"/>
  <c r="I34" i="5"/>
  <c r="H34" i="5"/>
  <c r="I33" i="5"/>
  <c r="H33" i="5"/>
  <c r="I32" i="5"/>
  <c r="H32" i="5"/>
  <c r="I31" i="5"/>
  <c r="H31" i="5"/>
  <c r="G30" i="5"/>
  <c r="F30" i="5"/>
  <c r="E30" i="5"/>
  <c r="I30" i="5" s="1"/>
  <c r="D30" i="5"/>
  <c r="H30" i="5" s="1"/>
  <c r="I29" i="5"/>
  <c r="H29" i="5"/>
  <c r="I28" i="5"/>
  <c r="H28" i="5"/>
  <c r="I27" i="5"/>
  <c r="H27" i="5"/>
  <c r="I26" i="5"/>
  <c r="H26" i="5"/>
  <c r="G25" i="5"/>
  <c r="F25" i="5"/>
  <c r="E25" i="5"/>
  <c r="I25" i="5" s="1"/>
  <c r="D25" i="5"/>
  <c r="H25" i="5" s="1"/>
  <c r="G24" i="5"/>
  <c r="F24" i="5"/>
  <c r="E24" i="5"/>
  <c r="I24" i="5" s="1"/>
  <c r="I23" i="5"/>
  <c r="H23" i="5"/>
  <c r="I22" i="5"/>
  <c r="H22" i="5"/>
  <c r="I21" i="5"/>
  <c r="H21" i="5"/>
  <c r="I20" i="5"/>
  <c r="H20" i="5"/>
  <c r="G19" i="5"/>
  <c r="F19" i="5"/>
  <c r="E19" i="5"/>
  <c r="I19" i="5" s="1"/>
  <c r="D19" i="5"/>
  <c r="H19" i="5" s="1"/>
  <c r="I18" i="5"/>
  <c r="H18" i="5"/>
  <c r="I17" i="5"/>
  <c r="H17" i="5"/>
  <c r="I16" i="5"/>
  <c r="H16" i="5"/>
  <c r="I15" i="5"/>
  <c r="H15" i="5"/>
  <c r="G14" i="5"/>
  <c r="F14" i="5"/>
  <c r="E14" i="5"/>
  <c r="I14" i="5" s="1"/>
  <c r="D14" i="5"/>
  <c r="H14" i="5" s="1"/>
  <c r="H96" i="5" l="1"/>
  <c r="I110" i="5"/>
  <c r="I115" i="5"/>
  <c r="H123" i="5"/>
  <c r="H134" i="5"/>
  <c r="I153" i="5"/>
  <c r="I158" i="5"/>
  <c r="I166" i="5"/>
  <c r="I123" i="5"/>
  <c r="I134" i="5"/>
  <c r="I139" i="5"/>
  <c r="H145" i="5"/>
  <c r="H162" i="5"/>
  <c r="I82" i="5"/>
  <c r="I62" i="5"/>
  <c r="I65" i="5"/>
  <c r="H110" i="5"/>
  <c r="F59" i="6"/>
  <c r="F153" i="6"/>
  <c r="F35" i="6"/>
  <c r="F124" i="6"/>
  <c r="F97" i="6"/>
  <c r="F77" i="6"/>
  <c r="F166" i="6"/>
  <c r="H139" i="5"/>
  <c r="D144" i="5"/>
  <c r="H144" i="5" s="1"/>
  <c r="H153" i="5"/>
  <c r="H158" i="5"/>
  <c r="H166" i="5"/>
  <c r="I172" i="5"/>
  <c r="I87" i="5"/>
  <c r="H50" i="5"/>
  <c r="H56" i="5"/>
  <c r="D67" i="5"/>
  <c r="H67" i="5" s="1"/>
  <c r="H75" i="5"/>
  <c r="H80" i="5"/>
  <c r="H91" i="5"/>
  <c r="E96" i="5"/>
  <c r="I96" i="5" s="1"/>
  <c r="H103" i="5"/>
  <c r="H107" i="5"/>
  <c r="H132" i="5"/>
  <c r="H168" i="5"/>
  <c r="G168" i="5"/>
  <c r="I168" i="5" s="1"/>
  <c r="I51" i="5"/>
  <c r="I56" i="5"/>
  <c r="I75" i="5"/>
  <c r="I80" i="5"/>
  <c r="I103" i="5"/>
  <c r="I107" i="5"/>
  <c r="H115" i="5"/>
  <c r="I120" i="5"/>
  <c r="I121" i="5"/>
  <c r="I127" i="5"/>
  <c r="I132" i="5"/>
  <c r="I145" i="5"/>
  <c r="I162" i="5"/>
  <c r="H172" i="5"/>
  <c r="H175" i="5"/>
  <c r="F141" i="6"/>
  <c r="D12" i="6"/>
  <c r="E12" i="6"/>
  <c r="F13" i="6"/>
  <c r="F13" i="5"/>
  <c r="H97" i="5"/>
  <c r="E67" i="5"/>
  <c r="H51" i="5"/>
  <c r="D24" i="5"/>
  <c r="D120" i="5"/>
  <c r="H120" i="5" s="1"/>
  <c r="F12" i="6" l="1"/>
  <c r="G13" i="5"/>
  <c r="I67" i="5"/>
  <c r="I13" i="5" s="1"/>
  <c r="E13" i="5"/>
  <c r="H24" i="5"/>
  <c r="H13" i="5" s="1"/>
  <c r="D13" i="5"/>
  <c r="O284" i="4" l="1"/>
  <c r="L284" i="4"/>
  <c r="I284" i="4"/>
  <c r="F284" i="4"/>
  <c r="O283" i="4"/>
  <c r="L283" i="4"/>
  <c r="I283" i="4"/>
  <c r="F283" i="4"/>
  <c r="O282" i="4"/>
  <c r="L282" i="4"/>
  <c r="I282" i="4"/>
  <c r="F282" i="4"/>
  <c r="O281" i="4"/>
  <c r="L281" i="4"/>
  <c r="I281" i="4"/>
  <c r="F281" i="4"/>
  <c r="O280" i="4"/>
  <c r="L280" i="4"/>
  <c r="I280" i="4"/>
  <c r="F280" i="4"/>
  <c r="O279" i="4"/>
  <c r="L279" i="4"/>
  <c r="I279" i="4"/>
  <c r="F279" i="4"/>
  <c r="O278" i="4"/>
  <c r="L278" i="4"/>
  <c r="I278" i="4"/>
  <c r="F278" i="4"/>
  <c r="O277" i="4"/>
  <c r="L277" i="4"/>
  <c r="L276" i="4" s="1"/>
  <c r="I277" i="4"/>
  <c r="F277" i="4"/>
  <c r="N276" i="4"/>
  <c r="M276" i="4"/>
  <c r="K276" i="4"/>
  <c r="J276" i="4"/>
  <c r="H276" i="4"/>
  <c r="G276" i="4"/>
  <c r="E276" i="4"/>
  <c r="D276" i="4"/>
  <c r="O271" i="4"/>
  <c r="L271" i="4"/>
  <c r="I271" i="4"/>
  <c r="F271" i="4"/>
  <c r="O270" i="4"/>
  <c r="L270" i="4"/>
  <c r="L269" i="4" s="1"/>
  <c r="I270" i="4"/>
  <c r="F270" i="4"/>
  <c r="O269" i="4"/>
  <c r="N269" i="4"/>
  <c r="M269" i="4"/>
  <c r="K269" i="4"/>
  <c r="J269" i="4"/>
  <c r="H269" i="4"/>
  <c r="G269" i="4"/>
  <c r="F269" i="4"/>
  <c r="E269" i="4"/>
  <c r="D269" i="4"/>
  <c r="O268" i="4"/>
  <c r="O267" i="4" s="1"/>
  <c r="O266" i="4" s="1"/>
  <c r="O265" i="4" s="1"/>
  <c r="L268" i="4"/>
  <c r="L267" i="4" s="1"/>
  <c r="L266" i="4" s="1"/>
  <c r="L265" i="4" s="1"/>
  <c r="I268" i="4"/>
  <c r="I267" i="4" s="1"/>
  <c r="I266" i="4" s="1"/>
  <c r="I265" i="4" s="1"/>
  <c r="F268" i="4"/>
  <c r="N267" i="4"/>
  <c r="M267" i="4"/>
  <c r="M266" i="4" s="1"/>
  <c r="M265" i="4" s="1"/>
  <c r="K267" i="4"/>
  <c r="K266" i="4" s="1"/>
  <c r="K265" i="4" s="1"/>
  <c r="J267" i="4"/>
  <c r="J266" i="4" s="1"/>
  <c r="J265" i="4" s="1"/>
  <c r="H267" i="4"/>
  <c r="H266" i="4" s="1"/>
  <c r="H265" i="4" s="1"/>
  <c r="G267" i="4"/>
  <c r="G266" i="4" s="1"/>
  <c r="G265" i="4" s="1"/>
  <c r="E267" i="4"/>
  <c r="E266" i="4" s="1"/>
  <c r="E265" i="4" s="1"/>
  <c r="D267" i="4"/>
  <c r="D266" i="4" s="1"/>
  <c r="D265" i="4" s="1"/>
  <c r="N266" i="4"/>
  <c r="N265" i="4" s="1"/>
  <c r="O264" i="4"/>
  <c r="O263" i="4" s="1"/>
  <c r="L264" i="4"/>
  <c r="L263" i="4" s="1"/>
  <c r="I264" i="4"/>
  <c r="I263" i="4" s="1"/>
  <c r="F264" i="4"/>
  <c r="F263" i="4" s="1"/>
  <c r="N263" i="4"/>
  <c r="M263" i="4"/>
  <c r="K263" i="4"/>
  <c r="J263" i="4"/>
  <c r="H263" i="4"/>
  <c r="G263" i="4"/>
  <c r="E263" i="4"/>
  <c r="D263" i="4"/>
  <c r="O262" i="4"/>
  <c r="L262" i="4"/>
  <c r="I262" i="4"/>
  <c r="F262" i="4"/>
  <c r="O261" i="4"/>
  <c r="L261" i="4"/>
  <c r="I261" i="4"/>
  <c r="F261" i="4"/>
  <c r="O260" i="4"/>
  <c r="L260" i="4"/>
  <c r="I260" i="4"/>
  <c r="F260" i="4"/>
  <c r="O259" i="4"/>
  <c r="L259" i="4"/>
  <c r="I259" i="4"/>
  <c r="F259" i="4"/>
  <c r="O258" i="4"/>
  <c r="L258" i="4"/>
  <c r="L257" i="4" s="1"/>
  <c r="I258" i="4"/>
  <c r="I257" i="4" s="1"/>
  <c r="F258" i="4"/>
  <c r="F257" i="4" s="1"/>
  <c r="N257" i="4"/>
  <c r="M257" i="4"/>
  <c r="M253" i="4" s="1"/>
  <c r="K257" i="4"/>
  <c r="K253" i="4" s="1"/>
  <c r="J257" i="4"/>
  <c r="J253" i="4" s="1"/>
  <c r="H257" i="4"/>
  <c r="G257" i="4"/>
  <c r="G253" i="4" s="1"/>
  <c r="G252" i="4" s="1"/>
  <c r="E257" i="4"/>
  <c r="E253" i="4" s="1"/>
  <c r="D257" i="4"/>
  <c r="D253" i="4" s="1"/>
  <c r="O256" i="4"/>
  <c r="L256" i="4"/>
  <c r="I256" i="4"/>
  <c r="F256" i="4"/>
  <c r="O255" i="4"/>
  <c r="L255" i="4"/>
  <c r="I255" i="4"/>
  <c r="F255" i="4"/>
  <c r="O254" i="4"/>
  <c r="L254" i="4"/>
  <c r="I254" i="4"/>
  <c r="F254" i="4"/>
  <c r="N253" i="4"/>
  <c r="H253" i="4"/>
  <c r="H252" i="4" s="1"/>
  <c r="O251" i="4"/>
  <c r="L251" i="4"/>
  <c r="L250" i="4" s="1"/>
  <c r="I251" i="4"/>
  <c r="I250" i="4" s="1"/>
  <c r="F251" i="4"/>
  <c r="F250" i="4" s="1"/>
  <c r="O250" i="4"/>
  <c r="N250" i="4"/>
  <c r="M250" i="4"/>
  <c r="K250" i="4"/>
  <c r="J250" i="4"/>
  <c r="H250" i="4"/>
  <c r="G250" i="4"/>
  <c r="E250" i="4"/>
  <c r="D250" i="4"/>
  <c r="O249" i="4"/>
  <c r="L249" i="4"/>
  <c r="I249" i="4"/>
  <c r="F249" i="4"/>
  <c r="O248" i="4"/>
  <c r="L248" i="4"/>
  <c r="I248" i="4"/>
  <c r="F248" i="4"/>
  <c r="O247" i="4"/>
  <c r="L247" i="4"/>
  <c r="I247" i="4"/>
  <c r="F247" i="4"/>
  <c r="O246" i="4"/>
  <c r="L246" i="4"/>
  <c r="I246" i="4"/>
  <c r="F246" i="4"/>
  <c r="O245" i="4"/>
  <c r="N245" i="4"/>
  <c r="M245" i="4"/>
  <c r="K245" i="4"/>
  <c r="J245" i="4"/>
  <c r="H245" i="4"/>
  <c r="G245" i="4"/>
  <c r="F245" i="4"/>
  <c r="E245" i="4"/>
  <c r="D245" i="4"/>
  <c r="O244" i="4"/>
  <c r="L244" i="4"/>
  <c r="I244" i="4"/>
  <c r="F244" i="4"/>
  <c r="O243" i="4"/>
  <c r="L243" i="4"/>
  <c r="I243" i="4"/>
  <c r="F243" i="4"/>
  <c r="O242" i="4"/>
  <c r="L242" i="4"/>
  <c r="L241" i="4" s="1"/>
  <c r="I242" i="4"/>
  <c r="I241" i="4" s="1"/>
  <c r="F242" i="4"/>
  <c r="O241" i="4"/>
  <c r="N241" i="4"/>
  <c r="M241" i="4"/>
  <c r="K241" i="4"/>
  <c r="J241" i="4"/>
  <c r="H241" i="4"/>
  <c r="H240" i="4" s="1"/>
  <c r="G241" i="4"/>
  <c r="E241" i="4"/>
  <c r="D241" i="4"/>
  <c r="D240" i="4" s="1"/>
  <c r="O239" i="4"/>
  <c r="L239" i="4"/>
  <c r="I239" i="4"/>
  <c r="F239" i="4"/>
  <c r="O238" i="4"/>
  <c r="L238" i="4"/>
  <c r="I238" i="4"/>
  <c r="F238" i="4"/>
  <c r="O237" i="4"/>
  <c r="L237" i="4"/>
  <c r="I237" i="4"/>
  <c r="F237" i="4"/>
  <c r="O236" i="4"/>
  <c r="L236" i="4"/>
  <c r="I236" i="4"/>
  <c r="F236" i="4"/>
  <c r="O235" i="4"/>
  <c r="L235" i="4"/>
  <c r="I235" i="4"/>
  <c r="F235" i="4"/>
  <c r="O234" i="4"/>
  <c r="L234" i="4"/>
  <c r="L233" i="4" s="1"/>
  <c r="I234" i="4"/>
  <c r="I233" i="4" s="1"/>
  <c r="I232" i="4" s="1"/>
  <c r="F234" i="4"/>
  <c r="N233" i="4"/>
  <c r="N232" i="4" s="1"/>
  <c r="M233" i="4"/>
  <c r="M232" i="4" s="1"/>
  <c r="K233" i="4"/>
  <c r="K232" i="4" s="1"/>
  <c r="J233" i="4"/>
  <c r="J232" i="4" s="1"/>
  <c r="H233" i="4"/>
  <c r="H232" i="4" s="1"/>
  <c r="G233" i="4"/>
  <c r="G232" i="4" s="1"/>
  <c r="E233" i="4"/>
  <c r="E232" i="4" s="1"/>
  <c r="D233" i="4"/>
  <c r="D232" i="4" s="1"/>
  <c r="L232" i="4"/>
  <c r="O231" i="4"/>
  <c r="L231" i="4"/>
  <c r="I231" i="4"/>
  <c r="F231" i="4"/>
  <c r="O230" i="4"/>
  <c r="L230" i="4"/>
  <c r="I230" i="4"/>
  <c r="F230" i="4"/>
  <c r="O229" i="4"/>
  <c r="L229" i="4"/>
  <c r="I229" i="4"/>
  <c r="F229" i="4"/>
  <c r="O228" i="4"/>
  <c r="O227" i="4" s="1"/>
  <c r="L228" i="4"/>
  <c r="I228" i="4"/>
  <c r="F228" i="4"/>
  <c r="N227" i="4"/>
  <c r="M227" i="4"/>
  <c r="K227" i="4"/>
  <c r="J227" i="4"/>
  <c r="H227" i="4"/>
  <c r="G227" i="4"/>
  <c r="E227" i="4"/>
  <c r="D227" i="4"/>
  <c r="O226" i="4"/>
  <c r="L226" i="4"/>
  <c r="I226" i="4"/>
  <c r="F226" i="4"/>
  <c r="O225" i="4"/>
  <c r="L225" i="4"/>
  <c r="I225" i="4"/>
  <c r="F225" i="4"/>
  <c r="O224" i="4"/>
  <c r="L224" i="4"/>
  <c r="I224" i="4"/>
  <c r="F224" i="4"/>
  <c r="O223" i="4"/>
  <c r="L223" i="4"/>
  <c r="I223" i="4"/>
  <c r="F223" i="4"/>
  <c r="O222" i="4"/>
  <c r="L222" i="4"/>
  <c r="I222" i="4"/>
  <c r="F222" i="4"/>
  <c r="O221" i="4"/>
  <c r="L221" i="4"/>
  <c r="I221" i="4"/>
  <c r="F221" i="4"/>
  <c r="O220" i="4"/>
  <c r="L220" i="4"/>
  <c r="L219" i="4" s="1"/>
  <c r="I220" i="4"/>
  <c r="I219" i="4" s="1"/>
  <c r="F220" i="4"/>
  <c r="N219" i="4"/>
  <c r="M219" i="4"/>
  <c r="K219" i="4"/>
  <c r="J219" i="4"/>
  <c r="H219" i="4"/>
  <c r="G219" i="4"/>
  <c r="E219" i="4"/>
  <c r="D219" i="4"/>
  <c r="O218" i="4"/>
  <c r="L218" i="4"/>
  <c r="I218" i="4"/>
  <c r="F218" i="4"/>
  <c r="O217" i="4"/>
  <c r="O216" i="4" s="1"/>
  <c r="L217" i="4"/>
  <c r="L216" i="4" s="1"/>
  <c r="I217" i="4"/>
  <c r="F217" i="4"/>
  <c r="N216" i="4"/>
  <c r="M216" i="4"/>
  <c r="K216" i="4"/>
  <c r="J216" i="4"/>
  <c r="H216" i="4"/>
  <c r="G216" i="4"/>
  <c r="E216" i="4"/>
  <c r="D216" i="4"/>
  <c r="O215" i="4"/>
  <c r="L215" i="4"/>
  <c r="L214" i="4" s="1"/>
  <c r="I215" i="4"/>
  <c r="F215" i="4"/>
  <c r="O214" i="4"/>
  <c r="N214" i="4"/>
  <c r="M214" i="4"/>
  <c r="K214" i="4"/>
  <c r="J214" i="4"/>
  <c r="I214" i="4"/>
  <c r="H214" i="4"/>
  <c r="G214" i="4"/>
  <c r="E214" i="4"/>
  <c r="D214" i="4"/>
  <c r="O213" i="4"/>
  <c r="L213" i="4"/>
  <c r="I213" i="4"/>
  <c r="F213" i="4"/>
  <c r="O210" i="4"/>
  <c r="L210" i="4"/>
  <c r="I210" i="4"/>
  <c r="F210" i="4"/>
  <c r="O209" i="4"/>
  <c r="L209" i="4"/>
  <c r="I209" i="4"/>
  <c r="I208" i="4" s="1"/>
  <c r="F209" i="4"/>
  <c r="O208" i="4"/>
  <c r="N208" i="4"/>
  <c r="M208" i="4"/>
  <c r="K208" i="4"/>
  <c r="J208" i="4"/>
  <c r="H208" i="4"/>
  <c r="G208" i="4"/>
  <c r="F208" i="4"/>
  <c r="E208" i="4"/>
  <c r="D208" i="4"/>
  <c r="O207" i="4"/>
  <c r="L207" i="4"/>
  <c r="I207" i="4"/>
  <c r="F207" i="4"/>
  <c r="O206" i="4"/>
  <c r="L206" i="4"/>
  <c r="I206" i="4"/>
  <c r="F206" i="4"/>
  <c r="O205" i="4"/>
  <c r="L205" i="4"/>
  <c r="I205" i="4"/>
  <c r="F205" i="4"/>
  <c r="O204" i="4"/>
  <c r="L204" i="4"/>
  <c r="I204" i="4"/>
  <c r="F204" i="4"/>
  <c r="O203" i="4"/>
  <c r="L203" i="4"/>
  <c r="I203" i="4"/>
  <c r="F203" i="4"/>
  <c r="O202" i="4"/>
  <c r="L202" i="4"/>
  <c r="I202" i="4"/>
  <c r="F202" i="4"/>
  <c r="O201" i="4"/>
  <c r="L201" i="4"/>
  <c r="I201" i="4"/>
  <c r="F201" i="4"/>
  <c r="O200" i="4"/>
  <c r="O199" i="4" s="1"/>
  <c r="L200" i="4"/>
  <c r="I200" i="4"/>
  <c r="F200" i="4"/>
  <c r="N199" i="4"/>
  <c r="M199" i="4"/>
  <c r="K199" i="4"/>
  <c r="J199" i="4"/>
  <c r="H199" i="4"/>
  <c r="G199" i="4"/>
  <c r="E199" i="4"/>
  <c r="D199" i="4"/>
  <c r="O198" i="4"/>
  <c r="L198" i="4"/>
  <c r="I198" i="4"/>
  <c r="F198" i="4"/>
  <c r="O197" i="4"/>
  <c r="L197" i="4"/>
  <c r="I197" i="4"/>
  <c r="F197" i="4"/>
  <c r="O196" i="4"/>
  <c r="L196" i="4"/>
  <c r="I196" i="4"/>
  <c r="F196" i="4"/>
  <c r="O195" i="4"/>
  <c r="L195" i="4"/>
  <c r="I195" i="4"/>
  <c r="F195" i="4"/>
  <c r="O194" i="4"/>
  <c r="L194" i="4"/>
  <c r="I194" i="4"/>
  <c r="F194" i="4"/>
  <c r="O193" i="4"/>
  <c r="L193" i="4"/>
  <c r="I193" i="4"/>
  <c r="F193" i="4"/>
  <c r="O192" i="4"/>
  <c r="L192" i="4"/>
  <c r="I192" i="4"/>
  <c r="F192" i="4"/>
  <c r="O191" i="4"/>
  <c r="L191" i="4"/>
  <c r="I191" i="4"/>
  <c r="F191" i="4"/>
  <c r="O190" i="4"/>
  <c r="L190" i="4"/>
  <c r="I190" i="4"/>
  <c r="F190" i="4"/>
  <c r="O189" i="4"/>
  <c r="L189" i="4"/>
  <c r="I189" i="4"/>
  <c r="F189" i="4"/>
  <c r="N188" i="4"/>
  <c r="M188" i="4"/>
  <c r="K188" i="4"/>
  <c r="J188" i="4"/>
  <c r="H188" i="4"/>
  <c r="G188" i="4"/>
  <c r="E188" i="4"/>
  <c r="E187" i="4" s="1"/>
  <c r="D188" i="4"/>
  <c r="O186" i="4"/>
  <c r="L186" i="4"/>
  <c r="I186" i="4"/>
  <c r="F186" i="4"/>
  <c r="O185" i="4"/>
  <c r="L185" i="4"/>
  <c r="I185" i="4"/>
  <c r="F185" i="4"/>
  <c r="O184" i="4"/>
  <c r="L184" i="4"/>
  <c r="I184" i="4"/>
  <c r="F184" i="4"/>
  <c r="F183" i="4" s="1"/>
  <c r="N183" i="4"/>
  <c r="M183" i="4"/>
  <c r="K183" i="4"/>
  <c r="J183" i="4"/>
  <c r="H183" i="4"/>
  <c r="G183" i="4"/>
  <c r="E183" i="4"/>
  <c r="D183" i="4"/>
  <c r="O180" i="4"/>
  <c r="O179" i="4" s="1"/>
  <c r="O178" i="4" s="1"/>
  <c r="L180" i="4"/>
  <c r="I180" i="4"/>
  <c r="C180" i="4" s="1"/>
  <c r="F180" i="4"/>
  <c r="F179" i="4" s="1"/>
  <c r="N179" i="4"/>
  <c r="M179" i="4"/>
  <c r="M178" i="4" s="1"/>
  <c r="L179" i="4"/>
  <c r="L178" i="4" s="1"/>
  <c r="K179" i="4"/>
  <c r="K178" i="4" s="1"/>
  <c r="J179" i="4"/>
  <c r="I179" i="4"/>
  <c r="H179" i="4"/>
  <c r="G179" i="4"/>
  <c r="G178" i="4" s="1"/>
  <c r="E179" i="4"/>
  <c r="D179" i="4"/>
  <c r="D178" i="4" s="1"/>
  <c r="N178" i="4"/>
  <c r="J178" i="4"/>
  <c r="I178" i="4"/>
  <c r="H178" i="4"/>
  <c r="E178" i="4"/>
  <c r="O177" i="4"/>
  <c r="L177" i="4"/>
  <c r="I177" i="4"/>
  <c r="F177" i="4"/>
  <c r="O176" i="4"/>
  <c r="O175" i="4" s="1"/>
  <c r="L176" i="4"/>
  <c r="I176" i="4"/>
  <c r="I175" i="4" s="1"/>
  <c r="F176" i="4"/>
  <c r="N175" i="4"/>
  <c r="M175" i="4"/>
  <c r="L175" i="4"/>
  <c r="L174" i="4" s="1"/>
  <c r="K175" i="4"/>
  <c r="J175" i="4"/>
  <c r="J174" i="4" s="1"/>
  <c r="H175" i="4"/>
  <c r="G175" i="4"/>
  <c r="F175" i="4"/>
  <c r="E175" i="4"/>
  <c r="E174" i="4" s="1"/>
  <c r="D175" i="4"/>
  <c r="O173" i="4"/>
  <c r="L173" i="4"/>
  <c r="I173" i="4"/>
  <c r="F173" i="4"/>
  <c r="O172" i="4"/>
  <c r="L172" i="4"/>
  <c r="I172" i="4"/>
  <c r="I171" i="4" s="1"/>
  <c r="F172" i="4"/>
  <c r="F171" i="4" s="1"/>
  <c r="O171" i="4"/>
  <c r="N171" i="4"/>
  <c r="M171" i="4"/>
  <c r="K171" i="4"/>
  <c r="J171" i="4"/>
  <c r="H171" i="4"/>
  <c r="G171" i="4"/>
  <c r="E171" i="4"/>
  <c r="D171" i="4"/>
  <c r="O170" i="4"/>
  <c r="L170" i="4"/>
  <c r="I170" i="4"/>
  <c r="F170" i="4"/>
  <c r="O169" i="4"/>
  <c r="L169" i="4"/>
  <c r="I169" i="4"/>
  <c r="F169" i="4"/>
  <c r="O168" i="4"/>
  <c r="L168" i="4"/>
  <c r="I168" i="4"/>
  <c r="F168" i="4"/>
  <c r="O167" i="4"/>
  <c r="L167" i="4"/>
  <c r="I167" i="4"/>
  <c r="I166" i="4" s="1"/>
  <c r="F167" i="4"/>
  <c r="N166" i="4"/>
  <c r="M166" i="4"/>
  <c r="K166" i="4"/>
  <c r="J166" i="4"/>
  <c r="H166" i="4"/>
  <c r="G166" i="4"/>
  <c r="E166" i="4"/>
  <c r="D166" i="4"/>
  <c r="O165" i="4"/>
  <c r="L165" i="4"/>
  <c r="I165" i="4"/>
  <c r="F165" i="4"/>
  <c r="O164" i="4"/>
  <c r="L164" i="4"/>
  <c r="I164" i="4"/>
  <c r="F164" i="4"/>
  <c r="O163" i="4"/>
  <c r="L163" i="4"/>
  <c r="L162" i="4" s="1"/>
  <c r="I163" i="4"/>
  <c r="F163" i="4"/>
  <c r="N162" i="4"/>
  <c r="N161" i="4" s="1"/>
  <c r="N160" i="4" s="1"/>
  <c r="M162" i="4"/>
  <c r="K162" i="4"/>
  <c r="J162" i="4"/>
  <c r="J161" i="4" s="1"/>
  <c r="J160" i="4" s="1"/>
  <c r="I162" i="4"/>
  <c r="H162" i="4"/>
  <c r="G162" i="4"/>
  <c r="E162" i="4"/>
  <c r="E161" i="4" s="1"/>
  <c r="E160" i="4" s="1"/>
  <c r="D162" i="4"/>
  <c r="D161" i="4" s="1"/>
  <c r="D160" i="4" s="1"/>
  <c r="O159" i="4"/>
  <c r="L159" i="4"/>
  <c r="I159" i="4"/>
  <c r="F159" i="4"/>
  <c r="O158" i="4"/>
  <c r="L158" i="4"/>
  <c r="I158" i="4"/>
  <c r="F158" i="4"/>
  <c r="O157" i="4"/>
  <c r="L157" i="4"/>
  <c r="I157" i="4"/>
  <c r="F157" i="4"/>
  <c r="O156" i="4"/>
  <c r="L156" i="4"/>
  <c r="I156" i="4"/>
  <c r="F156" i="4"/>
  <c r="O155" i="4"/>
  <c r="L155" i="4"/>
  <c r="I155" i="4"/>
  <c r="F155" i="4"/>
  <c r="O154" i="4"/>
  <c r="O153" i="4" s="1"/>
  <c r="O152" i="4" s="1"/>
  <c r="L154" i="4"/>
  <c r="I154" i="4"/>
  <c r="I153" i="4" s="1"/>
  <c r="I152" i="4" s="1"/>
  <c r="F154" i="4"/>
  <c r="F153" i="4" s="1"/>
  <c r="N153" i="4"/>
  <c r="N152" i="4" s="1"/>
  <c r="M153" i="4"/>
  <c r="M152" i="4" s="1"/>
  <c r="K153" i="4"/>
  <c r="J153" i="4"/>
  <c r="J152" i="4" s="1"/>
  <c r="H153" i="4"/>
  <c r="H152" i="4" s="1"/>
  <c r="G153" i="4"/>
  <c r="G152" i="4" s="1"/>
  <c r="E153" i="4"/>
  <c r="E152" i="4" s="1"/>
  <c r="D153" i="4"/>
  <c r="D152" i="4" s="1"/>
  <c r="K152" i="4"/>
  <c r="O151" i="4"/>
  <c r="L151" i="4"/>
  <c r="I151" i="4"/>
  <c r="F151" i="4"/>
  <c r="O150" i="4"/>
  <c r="L150" i="4"/>
  <c r="I150" i="4"/>
  <c r="F150" i="4"/>
  <c r="O149" i="4"/>
  <c r="L149" i="4"/>
  <c r="I149" i="4"/>
  <c r="F149" i="4"/>
  <c r="O148" i="4"/>
  <c r="L148" i="4"/>
  <c r="I148" i="4"/>
  <c r="I147" i="4" s="1"/>
  <c r="F148" i="4"/>
  <c r="O147" i="4"/>
  <c r="N147" i="4"/>
  <c r="M147" i="4"/>
  <c r="K147" i="4"/>
  <c r="J147" i="4"/>
  <c r="H147" i="4"/>
  <c r="G147" i="4"/>
  <c r="F147" i="4"/>
  <c r="E147" i="4"/>
  <c r="D147" i="4"/>
  <c r="O146" i="4"/>
  <c r="L146" i="4"/>
  <c r="I146" i="4"/>
  <c r="F146" i="4"/>
  <c r="O145" i="4"/>
  <c r="L145" i="4"/>
  <c r="I145" i="4"/>
  <c r="F145" i="4"/>
  <c r="O144" i="4"/>
  <c r="L144" i="4"/>
  <c r="I144" i="4"/>
  <c r="F144" i="4"/>
  <c r="O143" i="4"/>
  <c r="L143" i="4"/>
  <c r="I143" i="4"/>
  <c r="F143" i="4"/>
  <c r="O142" i="4"/>
  <c r="L142" i="4"/>
  <c r="I142" i="4"/>
  <c r="F142" i="4"/>
  <c r="O141" i="4"/>
  <c r="L141" i="4"/>
  <c r="I141" i="4"/>
  <c r="F141" i="4"/>
  <c r="O140" i="4"/>
  <c r="L140" i="4"/>
  <c r="I140" i="4"/>
  <c r="F140" i="4"/>
  <c r="O139" i="4"/>
  <c r="L139" i="4"/>
  <c r="I139" i="4"/>
  <c r="F139" i="4"/>
  <c r="N138" i="4"/>
  <c r="M138" i="4"/>
  <c r="K138" i="4"/>
  <c r="J138" i="4"/>
  <c r="I138" i="4"/>
  <c r="H138" i="4"/>
  <c r="G138" i="4"/>
  <c r="E138" i="4"/>
  <c r="D138" i="4"/>
  <c r="O137" i="4"/>
  <c r="L137" i="4"/>
  <c r="I137" i="4"/>
  <c r="F137" i="4"/>
  <c r="O136" i="4"/>
  <c r="L136" i="4"/>
  <c r="I136" i="4"/>
  <c r="F136" i="4"/>
  <c r="O135" i="4"/>
  <c r="L135" i="4"/>
  <c r="I135" i="4"/>
  <c r="I134" i="4" s="1"/>
  <c r="F135" i="4"/>
  <c r="N134" i="4"/>
  <c r="M134" i="4"/>
  <c r="L134" i="4"/>
  <c r="K134" i="4"/>
  <c r="J134" i="4"/>
  <c r="H134" i="4"/>
  <c r="G134" i="4"/>
  <c r="E134" i="4"/>
  <c r="D134" i="4"/>
  <c r="O133" i="4"/>
  <c r="L133" i="4"/>
  <c r="I133" i="4"/>
  <c r="F133" i="4"/>
  <c r="O132" i="4"/>
  <c r="O131" i="4" s="1"/>
  <c r="L132" i="4"/>
  <c r="L131" i="4" s="1"/>
  <c r="I132" i="4"/>
  <c r="I131" i="4" s="1"/>
  <c r="F132" i="4"/>
  <c r="N131" i="4"/>
  <c r="M131" i="4"/>
  <c r="K131" i="4"/>
  <c r="J131" i="4"/>
  <c r="H131" i="4"/>
  <c r="G131" i="4"/>
  <c r="F131" i="4"/>
  <c r="E131" i="4"/>
  <c r="D131" i="4"/>
  <c r="O130" i="4"/>
  <c r="L130" i="4"/>
  <c r="I130" i="4"/>
  <c r="F130" i="4"/>
  <c r="O129" i="4"/>
  <c r="L129" i="4"/>
  <c r="I129" i="4"/>
  <c r="F129" i="4"/>
  <c r="O128" i="4"/>
  <c r="L128" i="4"/>
  <c r="I128" i="4"/>
  <c r="F128" i="4"/>
  <c r="O127" i="4"/>
  <c r="O126" i="4" s="1"/>
  <c r="L127" i="4"/>
  <c r="I127" i="4"/>
  <c r="F127" i="4"/>
  <c r="F126" i="4" s="1"/>
  <c r="N126" i="4"/>
  <c r="M126" i="4"/>
  <c r="K126" i="4"/>
  <c r="J126" i="4"/>
  <c r="H126" i="4"/>
  <c r="G126" i="4"/>
  <c r="E126" i="4"/>
  <c r="D126" i="4"/>
  <c r="O125" i="4"/>
  <c r="L125" i="4"/>
  <c r="I125" i="4"/>
  <c r="F125" i="4"/>
  <c r="O124" i="4"/>
  <c r="L124" i="4"/>
  <c r="I124" i="4"/>
  <c r="F124" i="4"/>
  <c r="O123" i="4"/>
  <c r="L123" i="4"/>
  <c r="I123" i="4"/>
  <c r="F123" i="4"/>
  <c r="O122" i="4"/>
  <c r="L122" i="4"/>
  <c r="I122" i="4"/>
  <c r="F122" i="4"/>
  <c r="C122" i="4" s="1"/>
  <c r="N121" i="4"/>
  <c r="M121" i="4"/>
  <c r="K121" i="4"/>
  <c r="J121" i="4"/>
  <c r="J120" i="4" s="1"/>
  <c r="H121" i="4"/>
  <c r="G121" i="4"/>
  <c r="E121" i="4"/>
  <c r="D121" i="4"/>
  <c r="O119" i="4"/>
  <c r="L119" i="4"/>
  <c r="I119" i="4"/>
  <c r="F119" i="4"/>
  <c r="O118" i="4"/>
  <c r="L118" i="4"/>
  <c r="I118" i="4"/>
  <c r="F118" i="4"/>
  <c r="O117" i="4"/>
  <c r="L117" i="4"/>
  <c r="I117" i="4"/>
  <c r="F117" i="4"/>
  <c r="O116" i="4"/>
  <c r="L116" i="4"/>
  <c r="I116" i="4"/>
  <c r="F116" i="4"/>
  <c r="O115" i="4"/>
  <c r="O114" i="4" s="1"/>
  <c r="L115" i="4"/>
  <c r="I115" i="4"/>
  <c r="F115" i="4"/>
  <c r="N114" i="4"/>
  <c r="M114" i="4"/>
  <c r="K114" i="4"/>
  <c r="J114" i="4"/>
  <c r="H114" i="4"/>
  <c r="G114" i="4"/>
  <c r="E114" i="4"/>
  <c r="D114" i="4"/>
  <c r="O113" i="4"/>
  <c r="L113" i="4"/>
  <c r="I113" i="4"/>
  <c r="F113" i="4"/>
  <c r="O112" i="4"/>
  <c r="L112" i="4"/>
  <c r="I112" i="4"/>
  <c r="F112" i="4"/>
  <c r="O111" i="4"/>
  <c r="L111" i="4"/>
  <c r="I111" i="4"/>
  <c r="F111" i="4"/>
  <c r="O110" i="4"/>
  <c r="L110" i="4"/>
  <c r="I110" i="4"/>
  <c r="F110" i="4"/>
  <c r="C110" i="4" s="1"/>
  <c r="O109" i="4"/>
  <c r="L109" i="4"/>
  <c r="I109" i="4"/>
  <c r="F109" i="4"/>
  <c r="C109" i="4" s="1"/>
  <c r="N108" i="4"/>
  <c r="M108" i="4"/>
  <c r="K108" i="4"/>
  <c r="J108" i="4"/>
  <c r="H108" i="4"/>
  <c r="G108" i="4"/>
  <c r="E108" i="4"/>
  <c r="D108" i="4"/>
  <c r="O107" i="4"/>
  <c r="L107" i="4"/>
  <c r="I107" i="4"/>
  <c r="F107" i="4"/>
  <c r="O106" i="4"/>
  <c r="L106" i="4"/>
  <c r="I106" i="4"/>
  <c r="F106" i="4"/>
  <c r="O105" i="4"/>
  <c r="L105" i="4"/>
  <c r="I105" i="4"/>
  <c r="F105" i="4"/>
  <c r="O104" i="4"/>
  <c r="L104" i="4"/>
  <c r="I104" i="4"/>
  <c r="F104" i="4"/>
  <c r="O103" i="4"/>
  <c r="L103" i="4"/>
  <c r="I103" i="4"/>
  <c r="F103" i="4"/>
  <c r="O102" i="4"/>
  <c r="L102" i="4"/>
  <c r="I102" i="4"/>
  <c r="F102" i="4"/>
  <c r="C102" i="4" s="1"/>
  <c r="O101" i="4"/>
  <c r="L101" i="4"/>
  <c r="I101" i="4"/>
  <c r="F101" i="4"/>
  <c r="O100" i="4"/>
  <c r="L100" i="4"/>
  <c r="I100" i="4"/>
  <c r="F100" i="4"/>
  <c r="N99" i="4"/>
  <c r="M99" i="4"/>
  <c r="K99" i="4"/>
  <c r="J99" i="4"/>
  <c r="H99" i="4"/>
  <c r="G99" i="4"/>
  <c r="E99" i="4"/>
  <c r="D99" i="4"/>
  <c r="O98" i="4"/>
  <c r="L98" i="4"/>
  <c r="I98" i="4"/>
  <c r="F98" i="4"/>
  <c r="O97" i="4"/>
  <c r="L97" i="4"/>
  <c r="I97" i="4"/>
  <c r="F97" i="4"/>
  <c r="O96" i="4"/>
  <c r="L96" i="4"/>
  <c r="I96" i="4"/>
  <c r="F96" i="4"/>
  <c r="O95" i="4"/>
  <c r="L95" i="4"/>
  <c r="I95" i="4"/>
  <c r="F95" i="4"/>
  <c r="O94" i="4"/>
  <c r="L94" i="4"/>
  <c r="I94" i="4"/>
  <c r="F94" i="4"/>
  <c r="O93" i="4"/>
  <c r="L93" i="4"/>
  <c r="I93" i="4"/>
  <c r="F93" i="4"/>
  <c r="O92" i="4"/>
  <c r="L92" i="4"/>
  <c r="I92" i="4"/>
  <c r="F92" i="4"/>
  <c r="N91" i="4"/>
  <c r="M91" i="4"/>
  <c r="K91" i="4"/>
  <c r="J91" i="4"/>
  <c r="H91" i="4"/>
  <c r="G91" i="4"/>
  <c r="E91" i="4"/>
  <c r="D91" i="4"/>
  <c r="O90" i="4"/>
  <c r="L90" i="4"/>
  <c r="I90" i="4"/>
  <c r="F90" i="4"/>
  <c r="O89" i="4"/>
  <c r="L89" i="4"/>
  <c r="I89" i="4"/>
  <c r="F89" i="4"/>
  <c r="O88" i="4"/>
  <c r="L88" i="4"/>
  <c r="I88" i="4"/>
  <c r="F88" i="4"/>
  <c r="O87" i="4"/>
  <c r="L87" i="4"/>
  <c r="I87" i="4"/>
  <c r="F87" i="4"/>
  <c r="O86" i="4"/>
  <c r="L86" i="4"/>
  <c r="L85" i="4" s="1"/>
  <c r="I86" i="4"/>
  <c r="F86" i="4"/>
  <c r="N85" i="4"/>
  <c r="N83" i="4" s="1"/>
  <c r="M85" i="4"/>
  <c r="K85" i="4"/>
  <c r="J85" i="4"/>
  <c r="H85" i="4"/>
  <c r="G85" i="4"/>
  <c r="E85" i="4"/>
  <c r="D85" i="4"/>
  <c r="O84" i="4"/>
  <c r="L84" i="4"/>
  <c r="I84" i="4"/>
  <c r="F84" i="4"/>
  <c r="O82" i="4"/>
  <c r="L82" i="4"/>
  <c r="I82" i="4"/>
  <c r="F82" i="4"/>
  <c r="O81" i="4"/>
  <c r="L81" i="4"/>
  <c r="L80" i="4" s="1"/>
  <c r="I81" i="4"/>
  <c r="I80" i="4" s="1"/>
  <c r="F81" i="4"/>
  <c r="F80" i="4" s="1"/>
  <c r="N80" i="4"/>
  <c r="M80" i="4"/>
  <c r="K80" i="4"/>
  <c r="J80" i="4"/>
  <c r="H80" i="4"/>
  <c r="G80" i="4"/>
  <c r="E80" i="4"/>
  <c r="D80" i="4"/>
  <c r="O79" i="4"/>
  <c r="L79" i="4"/>
  <c r="I79" i="4"/>
  <c r="F79" i="4"/>
  <c r="O78" i="4"/>
  <c r="O77" i="4" s="1"/>
  <c r="L78" i="4"/>
  <c r="I78" i="4"/>
  <c r="I77" i="4" s="1"/>
  <c r="I76" i="4" s="1"/>
  <c r="F78" i="4"/>
  <c r="F77" i="4" s="1"/>
  <c r="N77" i="4"/>
  <c r="N76" i="4" s="1"/>
  <c r="M77" i="4"/>
  <c r="K77" i="4"/>
  <c r="J77" i="4"/>
  <c r="J76" i="4" s="1"/>
  <c r="H77" i="4"/>
  <c r="G77" i="4"/>
  <c r="E77" i="4"/>
  <c r="E76" i="4" s="1"/>
  <c r="D77" i="4"/>
  <c r="O74" i="4"/>
  <c r="L74" i="4"/>
  <c r="I74" i="4"/>
  <c r="F74" i="4"/>
  <c r="O73" i="4"/>
  <c r="L73" i="4"/>
  <c r="I73" i="4"/>
  <c r="F73" i="4"/>
  <c r="O72" i="4"/>
  <c r="L72" i="4"/>
  <c r="I72" i="4"/>
  <c r="F72" i="4"/>
  <c r="O71" i="4"/>
  <c r="L71" i="4"/>
  <c r="I71" i="4"/>
  <c r="F71" i="4"/>
  <c r="O70" i="4"/>
  <c r="L70" i="4"/>
  <c r="I70" i="4"/>
  <c r="F70" i="4"/>
  <c r="N69" i="4"/>
  <c r="M69" i="4"/>
  <c r="M67" i="4" s="1"/>
  <c r="K69" i="4"/>
  <c r="K67" i="4" s="1"/>
  <c r="J69" i="4"/>
  <c r="H69" i="4"/>
  <c r="H67" i="4" s="1"/>
  <c r="G69" i="4"/>
  <c r="G67" i="4" s="1"/>
  <c r="E69" i="4"/>
  <c r="E67" i="4" s="1"/>
  <c r="D69" i="4"/>
  <c r="O68" i="4"/>
  <c r="L68" i="4"/>
  <c r="I68" i="4"/>
  <c r="F68" i="4"/>
  <c r="N67" i="4"/>
  <c r="J67" i="4"/>
  <c r="D67" i="4"/>
  <c r="O66" i="4"/>
  <c r="L66" i="4"/>
  <c r="I66" i="4"/>
  <c r="F66" i="4"/>
  <c r="O65" i="4"/>
  <c r="L65" i="4"/>
  <c r="I65" i="4"/>
  <c r="F65" i="4"/>
  <c r="O64" i="4"/>
  <c r="L64" i="4"/>
  <c r="I64" i="4"/>
  <c r="F64" i="4"/>
  <c r="O63" i="4"/>
  <c r="L63" i="4"/>
  <c r="I63" i="4"/>
  <c r="F63" i="4"/>
  <c r="O62" i="4"/>
  <c r="L62" i="4"/>
  <c r="I62" i="4"/>
  <c r="F62" i="4"/>
  <c r="O61" i="4"/>
  <c r="L61" i="4"/>
  <c r="I61" i="4"/>
  <c r="F61" i="4"/>
  <c r="O60" i="4"/>
  <c r="L60" i="4"/>
  <c r="I60" i="4"/>
  <c r="F60" i="4"/>
  <c r="O59" i="4"/>
  <c r="L59" i="4"/>
  <c r="L58" i="4" s="1"/>
  <c r="I59" i="4"/>
  <c r="F59" i="4"/>
  <c r="N58" i="4"/>
  <c r="M58" i="4"/>
  <c r="K58" i="4"/>
  <c r="J58" i="4"/>
  <c r="H58" i="4"/>
  <c r="G58" i="4"/>
  <c r="E58" i="4"/>
  <c r="D58" i="4"/>
  <c r="O57" i="4"/>
  <c r="L57" i="4"/>
  <c r="I57" i="4"/>
  <c r="F57" i="4"/>
  <c r="O56" i="4"/>
  <c r="L56" i="4"/>
  <c r="I56" i="4"/>
  <c r="I55" i="4" s="1"/>
  <c r="F56" i="4"/>
  <c r="O55" i="4"/>
  <c r="N55" i="4"/>
  <c r="M55" i="4"/>
  <c r="K55" i="4"/>
  <c r="J55" i="4"/>
  <c r="J54" i="4" s="1"/>
  <c r="H55" i="4"/>
  <c r="G55" i="4"/>
  <c r="F55" i="4"/>
  <c r="E55" i="4"/>
  <c r="D55" i="4"/>
  <c r="D54" i="4" s="1"/>
  <c r="O47" i="4"/>
  <c r="C47" i="4" s="1"/>
  <c r="O46" i="4"/>
  <c r="C46" i="4" s="1"/>
  <c r="N45" i="4"/>
  <c r="M45" i="4"/>
  <c r="L44" i="4"/>
  <c r="L43" i="4" s="1"/>
  <c r="I44" i="4"/>
  <c r="I43" i="4" s="1"/>
  <c r="F44" i="4"/>
  <c r="F43" i="4" s="1"/>
  <c r="K43" i="4"/>
  <c r="J43" i="4"/>
  <c r="H43" i="4"/>
  <c r="G43" i="4"/>
  <c r="E43" i="4"/>
  <c r="D43" i="4"/>
  <c r="F42" i="4"/>
  <c r="F41" i="4" s="1"/>
  <c r="C41" i="4" s="1"/>
  <c r="E41" i="4"/>
  <c r="D41" i="4"/>
  <c r="L40" i="4"/>
  <c r="C40" i="4" s="1"/>
  <c r="L39" i="4"/>
  <c r="C39" i="4" s="1"/>
  <c r="L38" i="4"/>
  <c r="C38" i="4" s="1"/>
  <c r="L37" i="4"/>
  <c r="C37" i="4" s="1"/>
  <c r="K36" i="4"/>
  <c r="J36" i="4"/>
  <c r="L35" i="4"/>
  <c r="C35" i="4" s="1"/>
  <c r="L34" i="4"/>
  <c r="C34" i="4" s="1"/>
  <c r="K33" i="4"/>
  <c r="J33" i="4"/>
  <c r="L32" i="4"/>
  <c r="L31" i="4" s="1"/>
  <c r="K31" i="4"/>
  <c r="J31" i="4"/>
  <c r="L30" i="4"/>
  <c r="C30" i="4" s="1"/>
  <c r="L29" i="4"/>
  <c r="C29" i="4" s="1"/>
  <c r="L28" i="4"/>
  <c r="C28" i="4" s="1"/>
  <c r="K27" i="4"/>
  <c r="J27" i="4"/>
  <c r="F25" i="4"/>
  <c r="C25" i="4" s="1"/>
  <c r="I24" i="4"/>
  <c r="F24" i="4"/>
  <c r="O23" i="4"/>
  <c r="L23" i="4"/>
  <c r="I23" i="4"/>
  <c r="F23" i="4"/>
  <c r="O22" i="4"/>
  <c r="L22" i="4"/>
  <c r="I22" i="4"/>
  <c r="I21" i="4" s="1"/>
  <c r="F22" i="4"/>
  <c r="N21" i="4"/>
  <c r="N275" i="4" s="1"/>
  <c r="M21" i="4"/>
  <c r="L21" i="4"/>
  <c r="L275" i="4" s="1"/>
  <c r="K21" i="4"/>
  <c r="J21" i="4"/>
  <c r="J275" i="4" s="1"/>
  <c r="H21" i="4"/>
  <c r="H275" i="4" s="1"/>
  <c r="G21" i="4"/>
  <c r="E21" i="4"/>
  <c r="E275" i="4" s="1"/>
  <c r="D21" i="4"/>
  <c r="D275" i="4" s="1"/>
  <c r="D274" i="4" s="1"/>
  <c r="G240" i="4" l="1"/>
  <c r="M240" i="4"/>
  <c r="C277" i="4"/>
  <c r="C280" i="4"/>
  <c r="C284" i="4"/>
  <c r="I161" i="4"/>
  <c r="I160" i="4" s="1"/>
  <c r="E240" i="4"/>
  <c r="C213" i="4"/>
  <c r="K275" i="4"/>
  <c r="C42" i="4"/>
  <c r="H54" i="4"/>
  <c r="N54" i="4"/>
  <c r="N53" i="4" s="1"/>
  <c r="C197" i="4"/>
  <c r="I174" i="4"/>
  <c r="C260" i="4"/>
  <c r="G20" i="4"/>
  <c r="G275" i="4"/>
  <c r="C78" i="4"/>
  <c r="M275" i="4"/>
  <c r="M274" i="4" s="1"/>
  <c r="C72" i="4"/>
  <c r="D76" i="4"/>
  <c r="C136" i="4"/>
  <c r="C137" i="4"/>
  <c r="J187" i="4"/>
  <c r="J182" i="4" s="1"/>
  <c r="G76" i="4"/>
  <c r="C88" i="4"/>
  <c r="M174" i="4"/>
  <c r="C228" i="4"/>
  <c r="D252" i="4"/>
  <c r="C24" i="4"/>
  <c r="L166" i="4"/>
  <c r="M187" i="4"/>
  <c r="M182" i="4" s="1"/>
  <c r="C74" i="4"/>
  <c r="C107" i="4"/>
  <c r="F108" i="4"/>
  <c r="K120" i="4"/>
  <c r="C143" i="4"/>
  <c r="C155" i="4"/>
  <c r="L153" i="4"/>
  <c r="L152" i="4" s="1"/>
  <c r="C164" i="4"/>
  <c r="H174" i="4"/>
  <c r="C193" i="4"/>
  <c r="H187" i="4"/>
  <c r="N187" i="4"/>
  <c r="N182" i="4" s="1"/>
  <c r="C217" i="4"/>
  <c r="C218" i="4"/>
  <c r="D212" i="4"/>
  <c r="D211" i="4" s="1"/>
  <c r="C248" i="4"/>
  <c r="C256" i="4"/>
  <c r="K252" i="4"/>
  <c r="E252" i="4"/>
  <c r="M76" i="4"/>
  <c r="C23" i="4"/>
  <c r="C62" i="4"/>
  <c r="C66" i="4"/>
  <c r="C70" i="4"/>
  <c r="C90" i="4"/>
  <c r="C95" i="4"/>
  <c r="C98" i="4"/>
  <c r="D83" i="4"/>
  <c r="C115" i="4"/>
  <c r="C116" i="4"/>
  <c r="C127" i="4"/>
  <c r="C128" i="4"/>
  <c r="C132" i="4"/>
  <c r="O174" i="4"/>
  <c r="C192" i="4"/>
  <c r="C200" i="4"/>
  <c r="C205" i="4"/>
  <c r="C206" i="4"/>
  <c r="C207" i="4"/>
  <c r="G212" i="4"/>
  <c r="G211" i="4" s="1"/>
  <c r="C221" i="4"/>
  <c r="C224" i="4"/>
  <c r="N252" i="4"/>
  <c r="C43" i="4"/>
  <c r="K274" i="4"/>
  <c r="C32" i="4"/>
  <c r="L33" i="4"/>
  <c r="C33" i="4" s="1"/>
  <c r="C44" i="4"/>
  <c r="N20" i="4"/>
  <c r="G54" i="4"/>
  <c r="M54" i="4"/>
  <c r="M53" i="4" s="1"/>
  <c r="E54" i="4"/>
  <c r="E53" i="4" s="1"/>
  <c r="C60" i="4"/>
  <c r="I69" i="4"/>
  <c r="E83" i="4"/>
  <c r="I85" i="4"/>
  <c r="K83" i="4"/>
  <c r="O108" i="4"/>
  <c r="C123" i="4"/>
  <c r="G120" i="4"/>
  <c r="C140" i="4"/>
  <c r="M161" i="4"/>
  <c r="M160" i="4" s="1"/>
  <c r="L183" i="4"/>
  <c r="E182" i="4"/>
  <c r="K212" i="4"/>
  <c r="C237" i="4"/>
  <c r="C238" i="4"/>
  <c r="C239" i="4"/>
  <c r="C244" i="4"/>
  <c r="L27" i="4"/>
  <c r="C27" i="4" s="1"/>
  <c r="H53" i="4"/>
  <c r="L36" i="4"/>
  <c r="C36" i="4" s="1"/>
  <c r="I199" i="4"/>
  <c r="M252" i="4"/>
  <c r="D53" i="4"/>
  <c r="C64" i="4"/>
  <c r="L69" i="4"/>
  <c r="C73" i="4"/>
  <c r="O80" i="4"/>
  <c r="O76" i="4" s="1"/>
  <c r="C106" i="4"/>
  <c r="G83" i="4"/>
  <c r="F121" i="4"/>
  <c r="C133" i="4"/>
  <c r="C139" i="4"/>
  <c r="C151" i="4"/>
  <c r="C154" i="4"/>
  <c r="C168" i="4"/>
  <c r="G174" i="4"/>
  <c r="C177" i="4"/>
  <c r="C185" i="4"/>
  <c r="G187" i="4"/>
  <c r="G182" i="4" s="1"/>
  <c r="L188" i="4"/>
  <c r="C196" i="4"/>
  <c r="C201" i="4"/>
  <c r="C209" i="4"/>
  <c r="H212" i="4"/>
  <c r="H211" i="4" s="1"/>
  <c r="I216" i="4"/>
  <c r="C226" i="4"/>
  <c r="N240" i="4"/>
  <c r="C249" i="4"/>
  <c r="C250" i="4"/>
  <c r="C254" i="4"/>
  <c r="C255" i="4"/>
  <c r="H274" i="4"/>
  <c r="C31" i="4"/>
  <c r="J26" i="4"/>
  <c r="J20" i="4" s="1"/>
  <c r="O45" i="4"/>
  <c r="C45" i="4" s="1"/>
  <c r="C63" i="4"/>
  <c r="C79" i="4"/>
  <c r="C82" i="4"/>
  <c r="C89" i="4"/>
  <c r="C96" i="4"/>
  <c r="C104" i="4"/>
  <c r="I108" i="4"/>
  <c r="C119" i="4"/>
  <c r="I121" i="4"/>
  <c r="C131" i="4"/>
  <c r="C141" i="4"/>
  <c r="C142" i="4"/>
  <c r="G161" i="4"/>
  <c r="G160" i="4" s="1"/>
  <c r="K161" i="4"/>
  <c r="K160" i="4" s="1"/>
  <c r="C169" i="4"/>
  <c r="C170" i="4"/>
  <c r="D174" i="4"/>
  <c r="J212" i="4"/>
  <c r="N212" i="4"/>
  <c r="C225" i="4"/>
  <c r="I227" i="4"/>
  <c r="I212" i="4" s="1"/>
  <c r="O240" i="4"/>
  <c r="C247" i="4"/>
  <c r="J252" i="4"/>
  <c r="C261" i="4"/>
  <c r="C264" i="4"/>
  <c r="C281" i="4"/>
  <c r="G53" i="4"/>
  <c r="L67" i="4"/>
  <c r="L77" i="4"/>
  <c r="L76" i="4" s="1"/>
  <c r="C111" i="4"/>
  <c r="K174" i="4"/>
  <c r="C176" i="4"/>
  <c r="L274" i="4"/>
  <c r="J274" i="4"/>
  <c r="N274" i="4"/>
  <c r="K26" i="4"/>
  <c r="K20" i="4" s="1"/>
  <c r="K54" i="4"/>
  <c r="K53" i="4" s="1"/>
  <c r="C59" i="4"/>
  <c r="C61" i="4"/>
  <c r="O58" i="4"/>
  <c r="O54" i="4" s="1"/>
  <c r="J53" i="4"/>
  <c r="H76" i="4"/>
  <c r="K76" i="4"/>
  <c r="M83" i="4"/>
  <c r="J83" i="4"/>
  <c r="J75" i="4" s="1"/>
  <c r="O91" i="4"/>
  <c r="H83" i="4"/>
  <c r="O99" i="4"/>
  <c r="C112" i="4"/>
  <c r="I114" i="4"/>
  <c r="N120" i="4"/>
  <c r="N75" i="4" s="1"/>
  <c r="O121" i="4"/>
  <c r="L121" i="4"/>
  <c r="I126" i="4"/>
  <c r="F134" i="4"/>
  <c r="C148" i="4"/>
  <c r="C165" i="4"/>
  <c r="H182" i="4"/>
  <c r="I183" i="4"/>
  <c r="O188" i="4"/>
  <c r="O187" i="4" s="1"/>
  <c r="F199" i="4"/>
  <c r="C204" i="4"/>
  <c r="F216" i="4"/>
  <c r="C216" i="4" s="1"/>
  <c r="C222" i="4"/>
  <c r="C223" i="4"/>
  <c r="F241" i="4"/>
  <c r="F240" i="4" s="1"/>
  <c r="C242" i="4"/>
  <c r="C243" i="4"/>
  <c r="C258" i="4"/>
  <c r="C259" i="4"/>
  <c r="O257" i="4"/>
  <c r="O253" i="4" s="1"/>
  <c r="O252" i="4" s="1"/>
  <c r="C278" i="4"/>
  <c r="I67" i="4"/>
  <c r="C68" i="4"/>
  <c r="C172" i="4"/>
  <c r="L171" i="4"/>
  <c r="C171" i="4" s="1"/>
  <c r="C71" i="4"/>
  <c r="F69" i="4"/>
  <c r="I91" i="4"/>
  <c r="C92" i="4"/>
  <c r="C101" i="4"/>
  <c r="F99" i="4"/>
  <c r="H161" i="4"/>
  <c r="H160" i="4" s="1"/>
  <c r="L161" i="4"/>
  <c r="C175" i="4"/>
  <c r="I20" i="4"/>
  <c r="M20" i="4"/>
  <c r="C86" i="4"/>
  <c r="C87" i="4"/>
  <c r="F85" i="4"/>
  <c r="L91" i="4"/>
  <c r="E120" i="4"/>
  <c r="C159" i="4"/>
  <c r="F152" i="4"/>
  <c r="C152" i="4" s="1"/>
  <c r="C22" i="4"/>
  <c r="F21" i="4"/>
  <c r="F275" i="4" s="1"/>
  <c r="F76" i="4"/>
  <c r="C94" i="4"/>
  <c r="F91" i="4"/>
  <c r="L99" i="4"/>
  <c r="C103" i="4"/>
  <c r="L138" i="4"/>
  <c r="C144" i="4"/>
  <c r="F162" i="4"/>
  <c r="C163" i="4"/>
  <c r="L55" i="4"/>
  <c r="L54" i="4" s="1"/>
  <c r="L53" i="4" s="1"/>
  <c r="C56" i="4"/>
  <c r="C84" i="4"/>
  <c r="E20" i="4"/>
  <c r="E274" i="4"/>
  <c r="O21" i="4"/>
  <c r="O275" i="4" s="1"/>
  <c r="F166" i="4"/>
  <c r="C167" i="4"/>
  <c r="C236" i="4"/>
  <c r="F233" i="4"/>
  <c r="F267" i="4"/>
  <c r="C268" i="4"/>
  <c r="I269" i="4"/>
  <c r="I275" i="4" s="1"/>
  <c r="I99" i="4"/>
  <c r="C153" i="4"/>
  <c r="C179" i="4"/>
  <c r="F178" i="4"/>
  <c r="C178" i="4" s="1"/>
  <c r="L208" i="4"/>
  <c r="C208" i="4" s="1"/>
  <c r="M212" i="4"/>
  <c r="M211" i="4" s="1"/>
  <c r="J240" i="4"/>
  <c r="F253" i="4"/>
  <c r="D20" i="4"/>
  <c r="H20" i="4"/>
  <c r="G274" i="4"/>
  <c r="C57" i="4"/>
  <c r="O69" i="4"/>
  <c r="O67" i="4" s="1"/>
  <c r="O85" i="4"/>
  <c r="C97" i="4"/>
  <c r="L114" i="4"/>
  <c r="F114" i="4"/>
  <c r="C124" i="4"/>
  <c r="H120" i="4"/>
  <c r="L126" i="4"/>
  <c r="C135" i="4"/>
  <c r="O134" i="4"/>
  <c r="C134" i="4" s="1"/>
  <c r="O138" i="4"/>
  <c r="C145" i="4"/>
  <c r="C146" i="4"/>
  <c r="L147" i="4"/>
  <c r="C147" i="4" s="1"/>
  <c r="C156" i="4"/>
  <c r="C173" i="4"/>
  <c r="N174" i="4"/>
  <c r="C184" i="4"/>
  <c r="O183" i="4"/>
  <c r="D187" i="4"/>
  <c r="D182" i="4" s="1"/>
  <c r="C194" i="4"/>
  <c r="C195" i="4"/>
  <c r="L199" i="4"/>
  <c r="E212" i="4"/>
  <c r="E211" i="4" s="1"/>
  <c r="F219" i="4"/>
  <c r="C220" i="4"/>
  <c r="K240" i="4"/>
  <c r="K211" i="4" s="1"/>
  <c r="C262" i="4"/>
  <c r="O276" i="4"/>
  <c r="C189" i="4"/>
  <c r="C215" i="4"/>
  <c r="F214" i="4"/>
  <c r="I58" i="4"/>
  <c r="I54" i="4" s="1"/>
  <c r="F58" i="4"/>
  <c r="C65" i="4"/>
  <c r="C81" i="4"/>
  <c r="C93" i="4"/>
  <c r="C100" i="4"/>
  <c r="C105" i="4"/>
  <c r="L108" i="4"/>
  <c r="C113" i="4"/>
  <c r="C117" i="4"/>
  <c r="C118" i="4"/>
  <c r="M120" i="4"/>
  <c r="C125" i="4"/>
  <c r="D120" i="4"/>
  <c r="D75" i="4" s="1"/>
  <c r="D52" i="4" s="1"/>
  <c r="C129" i="4"/>
  <c r="C130" i="4"/>
  <c r="F138" i="4"/>
  <c r="C149" i="4"/>
  <c r="C150" i="4"/>
  <c r="C157" i="4"/>
  <c r="C158" i="4"/>
  <c r="O162" i="4"/>
  <c r="O166" i="4"/>
  <c r="F174" i="4"/>
  <c r="C174" i="4" s="1"/>
  <c r="K187" i="4"/>
  <c r="K182" i="4" s="1"/>
  <c r="C229" i="4"/>
  <c r="L227" i="4"/>
  <c r="L212" i="4" s="1"/>
  <c r="O233" i="4"/>
  <c r="O232" i="4" s="1"/>
  <c r="C279" i="4"/>
  <c r="F276" i="4"/>
  <c r="C190" i="4"/>
  <c r="C191" i="4"/>
  <c r="F188" i="4"/>
  <c r="C198" i="4"/>
  <c r="C202" i="4"/>
  <c r="C203" i="4"/>
  <c r="C210" i="4"/>
  <c r="F227" i="4"/>
  <c r="I245" i="4"/>
  <c r="C246" i="4"/>
  <c r="I253" i="4"/>
  <c r="I252" i="4" s="1"/>
  <c r="C263" i="4"/>
  <c r="I276" i="4"/>
  <c r="C186" i="4"/>
  <c r="I188" i="4"/>
  <c r="O219" i="4"/>
  <c r="O212" i="4" s="1"/>
  <c r="C230" i="4"/>
  <c r="C231" i="4"/>
  <c r="C234" i="4"/>
  <c r="C235" i="4"/>
  <c r="L245" i="4"/>
  <c r="L240" i="4" s="1"/>
  <c r="C251" i="4"/>
  <c r="L253" i="4"/>
  <c r="L252" i="4" s="1"/>
  <c r="C270" i="4"/>
  <c r="C271" i="4"/>
  <c r="C282" i="4"/>
  <c r="C283" i="4"/>
  <c r="G75" i="4" l="1"/>
  <c r="O182" i="4"/>
  <c r="C183" i="4"/>
  <c r="O53" i="4"/>
  <c r="M75" i="4"/>
  <c r="M272" i="4" s="1"/>
  <c r="C257" i="4"/>
  <c r="H181" i="4"/>
  <c r="G52" i="4"/>
  <c r="C121" i="4"/>
  <c r="G272" i="4"/>
  <c r="D272" i="4"/>
  <c r="L187" i="4"/>
  <c r="L182" i="4" s="1"/>
  <c r="N211" i="4"/>
  <c r="N272" i="4" s="1"/>
  <c r="I53" i="4"/>
  <c r="C241" i="4"/>
  <c r="E181" i="4"/>
  <c r="C126" i="4"/>
  <c r="I274" i="4"/>
  <c r="C108" i="4"/>
  <c r="H75" i="4"/>
  <c r="H272" i="4" s="1"/>
  <c r="O83" i="4"/>
  <c r="M181" i="4"/>
  <c r="C269" i="4"/>
  <c r="E75" i="4"/>
  <c r="E52" i="4" s="1"/>
  <c r="K75" i="4"/>
  <c r="K52" i="4" s="1"/>
  <c r="C199" i="4"/>
  <c r="J211" i="4"/>
  <c r="J272" i="4" s="1"/>
  <c r="L211" i="4"/>
  <c r="O120" i="4"/>
  <c r="O75" i="4" s="1"/>
  <c r="L160" i="4"/>
  <c r="G181" i="4"/>
  <c r="G51" i="4" s="1"/>
  <c r="C245" i="4"/>
  <c r="L26" i="4"/>
  <c r="I240" i="4"/>
  <c r="C240" i="4" s="1"/>
  <c r="C55" i="4"/>
  <c r="J52" i="4"/>
  <c r="C276" i="4"/>
  <c r="C114" i="4"/>
  <c r="C80" i="4"/>
  <c r="I120" i="4"/>
  <c r="O211" i="4"/>
  <c r="K181" i="4"/>
  <c r="L120" i="4"/>
  <c r="C166" i="4"/>
  <c r="N52" i="4"/>
  <c r="C77" i="4"/>
  <c r="I187" i="4"/>
  <c r="I182" i="4" s="1"/>
  <c r="C227" i="4"/>
  <c r="N181" i="4"/>
  <c r="L83" i="4"/>
  <c r="I83" i="4"/>
  <c r="I75" i="4" s="1"/>
  <c r="I52" i="4" s="1"/>
  <c r="D181" i="4"/>
  <c r="D51" i="4" s="1"/>
  <c r="H52" i="4"/>
  <c r="H51" i="4" s="1"/>
  <c r="E51" i="4"/>
  <c r="M52" i="4"/>
  <c r="F187" i="4"/>
  <c r="C188" i="4"/>
  <c r="C85" i="4"/>
  <c r="F83" i="4"/>
  <c r="F212" i="4"/>
  <c r="C214" i="4"/>
  <c r="F252" i="4"/>
  <c r="C252" i="4" s="1"/>
  <c r="C253" i="4"/>
  <c r="I211" i="4"/>
  <c r="C267" i="4"/>
  <c r="F266" i="4"/>
  <c r="C162" i="4"/>
  <c r="F161" i="4"/>
  <c r="C76" i="4"/>
  <c r="C99" i="4"/>
  <c r="O161" i="4"/>
  <c r="O160" i="4" s="1"/>
  <c r="O274" i="4"/>
  <c r="O20" i="4"/>
  <c r="C91" i="4"/>
  <c r="C69" i="4"/>
  <c r="F67" i="4"/>
  <c r="C67" i="4" s="1"/>
  <c r="C138" i="4"/>
  <c r="F120" i="4"/>
  <c r="C58" i="4"/>
  <c r="C219" i="4"/>
  <c r="F232" i="4"/>
  <c r="C232" i="4" s="1"/>
  <c r="C233" i="4"/>
  <c r="F54" i="4"/>
  <c r="C21" i="4"/>
  <c r="F20" i="4"/>
  <c r="J181" i="4" l="1"/>
  <c r="I181" i="4"/>
  <c r="L181" i="4"/>
  <c r="M51" i="4"/>
  <c r="K51" i="4"/>
  <c r="L75" i="4"/>
  <c r="L272" i="4" s="1"/>
  <c r="K272" i="4"/>
  <c r="O181" i="4"/>
  <c r="O272" i="4"/>
  <c r="I272" i="4"/>
  <c r="E272" i="4"/>
  <c r="O52" i="4"/>
  <c r="G50" i="4"/>
  <c r="G273" i="4"/>
  <c r="J51" i="4"/>
  <c r="C120" i="4"/>
  <c r="C26" i="4"/>
  <c r="L20" i="4"/>
  <c r="C20" i="4" s="1"/>
  <c r="C83" i="4"/>
  <c r="O51" i="4"/>
  <c r="O50" i="4" s="1"/>
  <c r="N51" i="4"/>
  <c r="D273" i="4"/>
  <c r="D50" i="4"/>
  <c r="C187" i="4"/>
  <c r="F182" i="4"/>
  <c r="E273" i="4"/>
  <c r="E50" i="4"/>
  <c r="F75" i="4"/>
  <c r="C75" i="4" s="1"/>
  <c r="K50" i="4"/>
  <c r="K273" i="4"/>
  <c r="F211" i="4"/>
  <c r="C211" i="4" s="1"/>
  <c r="C212" i="4"/>
  <c r="H273" i="4"/>
  <c r="H50" i="4"/>
  <c r="C54" i="4"/>
  <c r="F53" i="4"/>
  <c r="C161" i="4"/>
  <c r="F160" i="4"/>
  <c r="C160" i="4" s="1"/>
  <c r="C266" i="4"/>
  <c r="F265" i="4"/>
  <c r="I51" i="4"/>
  <c r="M50" i="4"/>
  <c r="M273" i="4"/>
  <c r="L52" i="4" l="1"/>
  <c r="L51" i="4" s="1"/>
  <c r="F272" i="4"/>
  <c r="C272" i="4" s="1"/>
  <c r="O273" i="4"/>
  <c r="J50" i="4"/>
  <c r="J273" i="4"/>
  <c r="N50" i="4"/>
  <c r="N273" i="4"/>
  <c r="I273" i="4"/>
  <c r="I50" i="4"/>
  <c r="C265" i="4"/>
  <c r="C53" i="4"/>
  <c r="F52" i="4"/>
  <c r="L50" i="4"/>
  <c r="L273" i="4"/>
  <c r="C182" i="4"/>
  <c r="F181" i="4"/>
  <c r="C181" i="4" s="1"/>
  <c r="C52" i="4" l="1"/>
  <c r="F51" i="4"/>
  <c r="C275" i="4"/>
  <c r="F274" i="4"/>
  <c r="C274" i="4" s="1"/>
  <c r="F273" i="4" l="1"/>
  <c r="C273" i="4" s="1"/>
  <c r="F50" i="4"/>
  <c r="C50" i="4" s="1"/>
  <c r="C51" i="4"/>
  <c r="O284" i="2" l="1"/>
  <c r="L284" i="2"/>
  <c r="I284" i="2"/>
  <c r="F284" i="2"/>
  <c r="O283" i="2"/>
  <c r="L283" i="2"/>
  <c r="I283" i="2"/>
  <c r="F283" i="2"/>
  <c r="O282" i="2"/>
  <c r="L282" i="2"/>
  <c r="I282" i="2"/>
  <c r="F282" i="2"/>
  <c r="O281" i="2"/>
  <c r="L281" i="2"/>
  <c r="I281" i="2"/>
  <c r="F281" i="2"/>
  <c r="O280" i="2"/>
  <c r="L280" i="2"/>
  <c r="I280" i="2"/>
  <c r="F280" i="2"/>
  <c r="O279" i="2"/>
  <c r="L279" i="2"/>
  <c r="I279" i="2"/>
  <c r="F279" i="2"/>
  <c r="O278" i="2"/>
  <c r="L278" i="2"/>
  <c r="I278" i="2"/>
  <c r="F278" i="2"/>
  <c r="O277" i="2"/>
  <c r="L277" i="2"/>
  <c r="L276" i="2" s="1"/>
  <c r="I277" i="2"/>
  <c r="F277" i="2"/>
  <c r="N276" i="2"/>
  <c r="M276" i="2"/>
  <c r="K276" i="2"/>
  <c r="J276" i="2"/>
  <c r="H276" i="2"/>
  <c r="G276" i="2"/>
  <c r="E276" i="2"/>
  <c r="D276" i="2"/>
  <c r="O271" i="2"/>
  <c r="L271" i="2"/>
  <c r="I271" i="2"/>
  <c r="F271" i="2"/>
  <c r="O270" i="2"/>
  <c r="O269" i="2" s="1"/>
  <c r="L270" i="2"/>
  <c r="L269" i="2" s="1"/>
  <c r="I270" i="2"/>
  <c r="I269" i="2" s="1"/>
  <c r="F270" i="2"/>
  <c r="F269" i="2" s="1"/>
  <c r="N269" i="2"/>
  <c r="M269" i="2"/>
  <c r="K269" i="2"/>
  <c r="J269" i="2"/>
  <c r="H269" i="2"/>
  <c r="G269" i="2"/>
  <c r="E269" i="2"/>
  <c r="D269" i="2"/>
  <c r="O268" i="2"/>
  <c r="O267" i="2" s="1"/>
  <c r="O266" i="2" s="1"/>
  <c r="O265" i="2" s="1"/>
  <c r="L268" i="2"/>
  <c r="L267" i="2" s="1"/>
  <c r="L266" i="2" s="1"/>
  <c r="L265" i="2" s="1"/>
  <c r="I268" i="2"/>
  <c r="I267" i="2" s="1"/>
  <c r="I266" i="2" s="1"/>
  <c r="I265" i="2" s="1"/>
  <c r="F268" i="2"/>
  <c r="F267" i="2" s="1"/>
  <c r="N267" i="2"/>
  <c r="N266" i="2" s="1"/>
  <c r="N265" i="2" s="1"/>
  <c r="M267" i="2"/>
  <c r="M266" i="2" s="1"/>
  <c r="M265" i="2" s="1"/>
  <c r="K267" i="2"/>
  <c r="K266" i="2" s="1"/>
  <c r="K265" i="2" s="1"/>
  <c r="J267" i="2"/>
  <c r="H267" i="2"/>
  <c r="H266" i="2" s="1"/>
  <c r="H265" i="2" s="1"/>
  <c r="G267" i="2"/>
  <c r="G266" i="2" s="1"/>
  <c r="G265" i="2" s="1"/>
  <c r="E267" i="2"/>
  <c r="D267" i="2"/>
  <c r="D266" i="2" s="1"/>
  <c r="D265" i="2" s="1"/>
  <c r="J266" i="2"/>
  <c r="J265" i="2" s="1"/>
  <c r="E266" i="2"/>
  <c r="E265" i="2" s="1"/>
  <c r="O264" i="2"/>
  <c r="O263" i="2" s="1"/>
  <c r="L264" i="2"/>
  <c r="L263" i="2" s="1"/>
  <c r="I264" i="2"/>
  <c r="I263" i="2" s="1"/>
  <c r="F264" i="2"/>
  <c r="F263" i="2" s="1"/>
  <c r="N263" i="2"/>
  <c r="M263" i="2"/>
  <c r="K263" i="2"/>
  <c r="J263" i="2"/>
  <c r="H263" i="2"/>
  <c r="G263" i="2"/>
  <c r="E263" i="2"/>
  <c r="D263" i="2"/>
  <c r="O262" i="2"/>
  <c r="L262" i="2"/>
  <c r="I262" i="2"/>
  <c r="F262" i="2"/>
  <c r="O261" i="2"/>
  <c r="L261" i="2"/>
  <c r="I261" i="2"/>
  <c r="F261" i="2"/>
  <c r="O260" i="2"/>
  <c r="L260" i="2"/>
  <c r="I260" i="2"/>
  <c r="F260" i="2"/>
  <c r="O259" i="2"/>
  <c r="L259" i="2"/>
  <c r="I259" i="2"/>
  <c r="F259" i="2"/>
  <c r="O258" i="2"/>
  <c r="L258" i="2"/>
  <c r="I258" i="2"/>
  <c r="I257" i="2" s="1"/>
  <c r="F258" i="2"/>
  <c r="F257" i="2" s="1"/>
  <c r="N257" i="2"/>
  <c r="N253" i="2" s="1"/>
  <c r="M257" i="2"/>
  <c r="K257" i="2"/>
  <c r="K253" i="2" s="1"/>
  <c r="K252" i="2" s="1"/>
  <c r="J257" i="2"/>
  <c r="J253" i="2" s="1"/>
  <c r="J252" i="2" s="1"/>
  <c r="H257" i="2"/>
  <c r="H253" i="2" s="1"/>
  <c r="G257" i="2"/>
  <c r="E257" i="2"/>
  <c r="E253" i="2" s="1"/>
  <c r="E252" i="2" s="1"/>
  <c r="D257" i="2"/>
  <c r="D253" i="2" s="1"/>
  <c r="O256" i="2"/>
  <c r="L256" i="2"/>
  <c r="I256" i="2"/>
  <c r="F256" i="2"/>
  <c r="O255" i="2"/>
  <c r="L255" i="2"/>
  <c r="I255" i="2"/>
  <c r="F255" i="2"/>
  <c r="O254" i="2"/>
  <c r="L254" i="2"/>
  <c r="I254" i="2"/>
  <c r="F254" i="2"/>
  <c r="M253" i="2"/>
  <c r="G253" i="2"/>
  <c r="O251" i="2"/>
  <c r="O250" i="2" s="1"/>
  <c r="L251" i="2"/>
  <c r="L250" i="2" s="1"/>
  <c r="I251" i="2"/>
  <c r="I250" i="2" s="1"/>
  <c r="F251" i="2"/>
  <c r="N250" i="2"/>
  <c r="M250" i="2"/>
  <c r="K250" i="2"/>
  <c r="J250" i="2"/>
  <c r="H250" i="2"/>
  <c r="G250" i="2"/>
  <c r="E250" i="2"/>
  <c r="D250" i="2"/>
  <c r="O249" i="2"/>
  <c r="L249" i="2"/>
  <c r="I249" i="2"/>
  <c r="F249" i="2"/>
  <c r="O248" i="2"/>
  <c r="L248" i="2"/>
  <c r="I248" i="2"/>
  <c r="F248" i="2"/>
  <c r="O247" i="2"/>
  <c r="L247" i="2"/>
  <c r="I247" i="2"/>
  <c r="F247" i="2"/>
  <c r="O246" i="2"/>
  <c r="L246" i="2"/>
  <c r="I246" i="2"/>
  <c r="F246" i="2"/>
  <c r="N245" i="2"/>
  <c r="M245" i="2"/>
  <c r="K245" i="2"/>
  <c r="J245" i="2"/>
  <c r="H245" i="2"/>
  <c r="G245" i="2"/>
  <c r="E245" i="2"/>
  <c r="D245" i="2"/>
  <c r="O244" i="2"/>
  <c r="L244" i="2"/>
  <c r="I244" i="2"/>
  <c r="F244" i="2"/>
  <c r="O243" i="2"/>
  <c r="L243" i="2"/>
  <c r="I243" i="2"/>
  <c r="F243" i="2"/>
  <c r="O242" i="2"/>
  <c r="L242" i="2"/>
  <c r="I242" i="2"/>
  <c r="I241" i="2" s="1"/>
  <c r="F242" i="2"/>
  <c r="F241" i="2" s="1"/>
  <c r="N241" i="2"/>
  <c r="M241" i="2"/>
  <c r="K241" i="2"/>
  <c r="K240" i="2" s="1"/>
  <c r="J241" i="2"/>
  <c r="H241" i="2"/>
  <c r="H240" i="2" s="1"/>
  <c r="G241" i="2"/>
  <c r="E241" i="2"/>
  <c r="D241" i="2"/>
  <c r="D240" i="2" s="1"/>
  <c r="O239" i="2"/>
  <c r="L239" i="2"/>
  <c r="I239" i="2"/>
  <c r="F239" i="2"/>
  <c r="O238" i="2"/>
  <c r="L238" i="2"/>
  <c r="I238" i="2"/>
  <c r="F238" i="2"/>
  <c r="O237" i="2"/>
  <c r="L237" i="2"/>
  <c r="I237" i="2"/>
  <c r="F237" i="2"/>
  <c r="O236" i="2"/>
  <c r="L236" i="2"/>
  <c r="I236" i="2"/>
  <c r="F236" i="2"/>
  <c r="O235" i="2"/>
  <c r="L235" i="2"/>
  <c r="I235" i="2"/>
  <c r="F235" i="2"/>
  <c r="O234" i="2"/>
  <c r="L234" i="2"/>
  <c r="I234" i="2"/>
  <c r="I233" i="2" s="1"/>
  <c r="F234" i="2"/>
  <c r="F233" i="2" s="1"/>
  <c r="N233" i="2"/>
  <c r="N232" i="2" s="1"/>
  <c r="M233" i="2"/>
  <c r="M232" i="2" s="1"/>
  <c r="K233" i="2"/>
  <c r="K232" i="2" s="1"/>
  <c r="J233" i="2"/>
  <c r="J232" i="2" s="1"/>
  <c r="H233" i="2"/>
  <c r="H232" i="2" s="1"/>
  <c r="G233" i="2"/>
  <c r="E233" i="2"/>
  <c r="E232" i="2" s="1"/>
  <c r="D233" i="2"/>
  <c r="D232" i="2" s="1"/>
  <c r="G232" i="2"/>
  <c r="O231" i="2"/>
  <c r="L231" i="2"/>
  <c r="I231" i="2"/>
  <c r="F231" i="2"/>
  <c r="O230" i="2"/>
  <c r="L230" i="2"/>
  <c r="I230" i="2"/>
  <c r="F230" i="2"/>
  <c r="O229" i="2"/>
  <c r="L229" i="2"/>
  <c r="I229" i="2"/>
  <c r="F229" i="2"/>
  <c r="O228" i="2"/>
  <c r="O227" i="2" s="1"/>
  <c r="L228" i="2"/>
  <c r="L227" i="2" s="1"/>
  <c r="I228" i="2"/>
  <c r="F228" i="2"/>
  <c r="F227" i="2" s="1"/>
  <c r="N227" i="2"/>
  <c r="M227" i="2"/>
  <c r="K227" i="2"/>
  <c r="J227" i="2"/>
  <c r="H227" i="2"/>
  <c r="G227" i="2"/>
  <c r="E227" i="2"/>
  <c r="D227" i="2"/>
  <c r="O226" i="2"/>
  <c r="L226" i="2"/>
  <c r="I226" i="2"/>
  <c r="F226" i="2"/>
  <c r="O225" i="2"/>
  <c r="L225" i="2"/>
  <c r="I225" i="2"/>
  <c r="F225" i="2"/>
  <c r="O224" i="2"/>
  <c r="L224" i="2"/>
  <c r="I224" i="2"/>
  <c r="F224" i="2"/>
  <c r="O223" i="2"/>
  <c r="L223" i="2"/>
  <c r="I223" i="2"/>
  <c r="F223" i="2"/>
  <c r="O222" i="2"/>
  <c r="L222" i="2"/>
  <c r="I222" i="2"/>
  <c r="F222" i="2"/>
  <c r="O221" i="2"/>
  <c r="L221" i="2"/>
  <c r="I221" i="2"/>
  <c r="F221" i="2"/>
  <c r="O220" i="2"/>
  <c r="L220" i="2"/>
  <c r="L219" i="2" s="1"/>
  <c r="I220" i="2"/>
  <c r="F220" i="2"/>
  <c r="F219" i="2" s="1"/>
  <c r="N219" i="2"/>
  <c r="M219" i="2"/>
  <c r="K219" i="2"/>
  <c r="J219" i="2"/>
  <c r="H219" i="2"/>
  <c r="G219" i="2"/>
  <c r="E219" i="2"/>
  <c r="D219" i="2"/>
  <c r="O218" i="2"/>
  <c r="L218" i="2"/>
  <c r="I218" i="2"/>
  <c r="F218" i="2"/>
  <c r="O217" i="2"/>
  <c r="O216" i="2" s="1"/>
  <c r="L217" i="2"/>
  <c r="I217" i="2"/>
  <c r="I216" i="2" s="1"/>
  <c r="F217" i="2"/>
  <c r="N216" i="2"/>
  <c r="M216" i="2"/>
  <c r="K216" i="2"/>
  <c r="J216" i="2"/>
  <c r="H216" i="2"/>
  <c r="G216" i="2"/>
  <c r="F216" i="2"/>
  <c r="E216" i="2"/>
  <c r="D216" i="2"/>
  <c r="O215" i="2"/>
  <c r="O214" i="2" s="1"/>
  <c r="L215" i="2"/>
  <c r="L214" i="2" s="1"/>
  <c r="I215" i="2"/>
  <c r="I214" i="2" s="1"/>
  <c r="F215" i="2"/>
  <c r="N214" i="2"/>
  <c r="M214" i="2"/>
  <c r="K214" i="2"/>
  <c r="J214" i="2"/>
  <c r="H214" i="2"/>
  <c r="G214" i="2"/>
  <c r="E214" i="2"/>
  <c r="D214" i="2"/>
  <c r="O213" i="2"/>
  <c r="L213" i="2"/>
  <c r="I213" i="2"/>
  <c r="F213" i="2"/>
  <c r="O210" i="2"/>
  <c r="L210" i="2"/>
  <c r="I210" i="2"/>
  <c r="F210" i="2"/>
  <c r="O209" i="2"/>
  <c r="O208" i="2" s="1"/>
  <c r="L209" i="2"/>
  <c r="I209" i="2"/>
  <c r="I208" i="2" s="1"/>
  <c r="F209" i="2"/>
  <c r="N208" i="2"/>
  <c r="M208" i="2"/>
  <c r="K208" i="2"/>
  <c r="J208" i="2"/>
  <c r="H208" i="2"/>
  <c r="G208" i="2"/>
  <c r="F208" i="2"/>
  <c r="E208" i="2"/>
  <c r="D208" i="2"/>
  <c r="O207" i="2"/>
  <c r="L207" i="2"/>
  <c r="I207" i="2"/>
  <c r="F207" i="2"/>
  <c r="O206" i="2"/>
  <c r="L206" i="2"/>
  <c r="I206" i="2"/>
  <c r="F206" i="2"/>
  <c r="O205" i="2"/>
  <c r="L205" i="2"/>
  <c r="I205" i="2"/>
  <c r="F205" i="2"/>
  <c r="O204" i="2"/>
  <c r="L204" i="2"/>
  <c r="I204" i="2"/>
  <c r="F204" i="2"/>
  <c r="O203" i="2"/>
  <c r="L203" i="2"/>
  <c r="I203" i="2"/>
  <c r="F203" i="2"/>
  <c r="O202" i="2"/>
  <c r="L202" i="2"/>
  <c r="I202" i="2"/>
  <c r="F202" i="2"/>
  <c r="O201" i="2"/>
  <c r="L201" i="2"/>
  <c r="I201" i="2"/>
  <c r="F201" i="2"/>
  <c r="O200" i="2"/>
  <c r="L200" i="2"/>
  <c r="L199" i="2" s="1"/>
  <c r="I200" i="2"/>
  <c r="F200" i="2"/>
  <c r="N199" i="2"/>
  <c r="M199" i="2"/>
  <c r="K199" i="2"/>
  <c r="J199" i="2"/>
  <c r="H199" i="2"/>
  <c r="G199" i="2"/>
  <c r="E199" i="2"/>
  <c r="D199" i="2"/>
  <c r="O198" i="2"/>
  <c r="L198" i="2"/>
  <c r="I198" i="2"/>
  <c r="F198" i="2"/>
  <c r="O197" i="2"/>
  <c r="L197" i="2"/>
  <c r="I197" i="2"/>
  <c r="F197" i="2"/>
  <c r="O196" i="2"/>
  <c r="L196" i="2"/>
  <c r="I196" i="2"/>
  <c r="F196" i="2"/>
  <c r="O195" i="2"/>
  <c r="L195" i="2"/>
  <c r="I195" i="2"/>
  <c r="F195" i="2"/>
  <c r="O194" i="2"/>
  <c r="L194" i="2"/>
  <c r="I194" i="2"/>
  <c r="F194" i="2"/>
  <c r="O193" i="2"/>
  <c r="L193" i="2"/>
  <c r="I193" i="2"/>
  <c r="F193" i="2"/>
  <c r="O192" i="2"/>
  <c r="L192" i="2"/>
  <c r="I192" i="2"/>
  <c r="F192" i="2"/>
  <c r="O191" i="2"/>
  <c r="L191" i="2"/>
  <c r="I191" i="2"/>
  <c r="F191" i="2"/>
  <c r="O190" i="2"/>
  <c r="L190" i="2"/>
  <c r="I190" i="2"/>
  <c r="F190" i="2"/>
  <c r="O189" i="2"/>
  <c r="L189" i="2"/>
  <c r="I189" i="2"/>
  <c r="F189" i="2"/>
  <c r="N188" i="2"/>
  <c r="M188" i="2"/>
  <c r="K188" i="2"/>
  <c r="J188" i="2"/>
  <c r="H188" i="2"/>
  <c r="G188" i="2"/>
  <c r="G187" i="2" s="1"/>
  <c r="E188" i="2"/>
  <c r="E187" i="2" s="1"/>
  <c r="D188" i="2"/>
  <c r="N187" i="2"/>
  <c r="O186" i="2"/>
  <c r="L186" i="2"/>
  <c r="I186" i="2"/>
  <c r="F186" i="2"/>
  <c r="O185" i="2"/>
  <c r="L185" i="2"/>
  <c r="I185" i="2"/>
  <c r="F185" i="2"/>
  <c r="O184" i="2"/>
  <c r="O183" i="2" s="1"/>
  <c r="L184" i="2"/>
  <c r="I184" i="2"/>
  <c r="F184" i="2"/>
  <c r="F183" i="2" s="1"/>
  <c r="N183" i="2"/>
  <c r="M183" i="2"/>
  <c r="K183" i="2"/>
  <c r="J183" i="2"/>
  <c r="H183" i="2"/>
  <c r="G183" i="2"/>
  <c r="E183" i="2"/>
  <c r="D183" i="2"/>
  <c r="O180" i="2"/>
  <c r="O179" i="2" s="1"/>
  <c r="O178" i="2" s="1"/>
  <c r="L180" i="2"/>
  <c r="L179" i="2" s="1"/>
  <c r="L178" i="2" s="1"/>
  <c r="I180" i="2"/>
  <c r="F180" i="2"/>
  <c r="N179" i="2"/>
  <c r="N178" i="2" s="1"/>
  <c r="M179" i="2"/>
  <c r="M178" i="2" s="1"/>
  <c r="K179" i="2"/>
  <c r="K178" i="2" s="1"/>
  <c r="J179" i="2"/>
  <c r="H179" i="2"/>
  <c r="H178" i="2" s="1"/>
  <c r="G179" i="2"/>
  <c r="G178" i="2" s="1"/>
  <c r="F179" i="2"/>
  <c r="E179" i="2"/>
  <c r="E178" i="2" s="1"/>
  <c r="D179" i="2"/>
  <c r="D178" i="2" s="1"/>
  <c r="J178" i="2"/>
  <c r="F178" i="2"/>
  <c r="O177" i="2"/>
  <c r="L177" i="2"/>
  <c r="I177" i="2"/>
  <c r="F177" i="2"/>
  <c r="O176" i="2"/>
  <c r="L176" i="2"/>
  <c r="I176" i="2"/>
  <c r="I175" i="2" s="1"/>
  <c r="F176" i="2"/>
  <c r="N175" i="2"/>
  <c r="M175" i="2"/>
  <c r="K175" i="2"/>
  <c r="J175" i="2"/>
  <c r="H175" i="2"/>
  <c r="G175" i="2"/>
  <c r="E175" i="2"/>
  <c r="E174" i="2" s="1"/>
  <c r="D175" i="2"/>
  <c r="O173" i="2"/>
  <c r="L173" i="2"/>
  <c r="I173" i="2"/>
  <c r="F173" i="2"/>
  <c r="O172" i="2"/>
  <c r="L172" i="2"/>
  <c r="I172" i="2"/>
  <c r="I171" i="2" s="1"/>
  <c r="F172" i="2"/>
  <c r="N171" i="2"/>
  <c r="M171" i="2"/>
  <c r="L171" i="2"/>
  <c r="K171" i="2"/>
  <c r="J171" i="2"/>
  <c r="H171" i="2"/>
  <c r="G171" i="2"/>
  <c r="E171" i="2"/>
  <c r="D171" i="2"/>
  <c r="O170" i="2"/>
  <c r="L170" i="2"/>
  <c r="I170" i="2"/>
  <c r="F170" i="2"/>
  <c r="O169" i="2"/>
  <c r="L169" i="2"/>
  <c r="I169" i="2"/>
  <c r="F169" i="2"/>
  <c r="O168" i="2"/>
  <c r="L168" i="2"/>
  <c r="I168" i="2"/>
  <c r="F168" i="2"/>
  <c r="O167" i="2"/>
  <c r="O166" i="2" s="1"/>
  <c r="L167" i="2"/>
  <c r="I167" i="2"/>
  <c r="I166" i="2" s="1"/>
  <c r="F167" i="2"/>
  <c r="N166" i="2"/>
  <c r="M166" i="2"/>
  <c r="K166" i="2"/>
  <c r="J166" i="2"/>
  <c r="H166" i="2"/>
  <c r="G166" i="2"/>
  <c r="F166" i="2"/>
  <c r="E166" i="2"/>
  <c r="D166" i="2"/>
  <c r="O165" i="2"/>
  <c r="L165" i="2"/>
  <c r="I165" i="2"/>
  <c r="F165" i="2"/>
  <c r="O164" i="2"/>
  <c r="L164" i="2"/>
  <c r="I164" i="2"/>
  <c r="F164" i="2"/>
  <c r="O163" i="2"/>
  <c r="O162" i="2" s="1"/>
  <c r="L163" i="2"/>
  <c r="I163" i="2"/>
  <c r="I162" i="2" s="1"/>
  <c r="F163" i="2"/>
  <c r="F162" i="2" s="1"/>
  <c r="N162" i="2"/>
  <c r="M162" i="2"/>
  <c r="K162" i="2"/>
  <c r="K161" i="2" s="1"/>
  <c r="K160" i="2" s="1"/>
  <c r="J162" i="2"/>
  <c r="H162" i="2"/>
  <c r="G162" i="2"/>
  <c r="E162" i="2"/>
  <c r="E161" i="2" s="1"/>
  <c r="E160" i="2" s="1"/>
  <c r="D162" i="2"/>
  <c r="G161" i="2"/>
  <c r="G160" i="2" s="1"/>
  <c r="O159" i="2"/>
  <c r="L159" i="2"/>
  <c r="I159" i="2"/>
  <c r="F159" i="2"/>
  <c r="O158" i="2"/>
  <c r="L158" i="2"/>
  <c r="I158" i="2"/>
  <c r="F158" i="2"/>
  <c r="O157" i="2"/>
  <c r="L157" i="2"/>
  <c r="I157" i="2"/>
  <c r="F157" i="2"/>
  <c r="O156" i="2"/>
  <c r="L156" i="2"/>
  <c r="I156" i="2"/>
  <c r="F156" i="2"/>
  <c r="O155" i="2"/>
  <c r="L155" i="2"/>
  <c r="I155" i="2"/>
  <c r="F155" i="2"/>
  <c r="O154" i="2"/>
  <c r="L154" i="2"/>
  <c r="I154" i="2"/>
  <c r="I153" i="2" s="1"/>
  <c r="F154" i="2"/>
  <c r="N153" i="2"/>
  <c r="N152" i="2" s="1"/>
  <c r="M153" i="2"/>
  <c r="M152" i="2" s="1"/>
  <c r="K153" i="2"/>
  <c r="K152" i="2" s="1"/>
  <c r="J153" i="2"/>
  <c r="J152" i="2" s="1"/>
  <c r="H153" i="2"/>
  <c r="G153" i="2"/>
  <c r="G152" i="2" s="1"/>
  <c r="E153" i="2"/>
  <c r="E152" i="2" s="1"/>
  <c r="D153" i="2"/>
  <c r="D152" i="2" s="1"/>
  <c r="H152" i="2"/>
  <c r="O151" i="2"/>
  <c r="L151" i="2"/>
  <c r="I151" i="2"/>
  <c r="F151" i="2"/>
  <c r="O150" i="2"/>
  <c r="L150" i="2"/>
  <c r="I150" i="2"/>
  <c r="F150" i="2"/>
  <c r="O149" i="2"/>
  <c r="L149" i="2"/>
  <c r="I149" i="2"/>
  <c r="F149" i="2"/>
  <c r="O148" i="2"/>
  <c r="L148" i="2"/>
  <c r="L147" i="2" s="1"/>
  <c r="I148" i="2"/>
  <c r="I147" i="2" s="1"/>
  <c r="F148" i="2"/>
  <c r="N147" i="2"/>
  <c r="M147" i="2"/>
  <c r="K147" i="2"/>
  <c r="J147" i="2"/>
  <c r="H147" i="2"/>
  <c r="G147" i="2"/>
  <c r="E147" i="2"/>
  <c r="D147" i="2"/>
  <c r="O146" i="2"/>
  <c r="L146" i="2"/>
  <c r="I146" i="2"/>
  <c r="F146" i="2"/>
  <c r="O145" i="2"/>
  <c r="L145" i="2"/>
  <c r="I145" i="2"/>
  <c r="F145" i="2"/>
  <c r="O144" i="2"/>
  <c r="L144" i="2"/>
  <c r="I144" i="2"/>
  <c r="F144" i="2"/>
  <c r="O143" i="2"/>
  <c r="L143" i="2"/>
  <c r="I143" i="2"/>
  <c r="F143" i="2"/>
  <c r="O142" i="2"/>
  <c r="L142" i="2"/>
  <c r="I142" i="2"/>
  <c r="F142" i="2"/>
  <c r="O141" i="2"/>
  <c r="L141" i="2"/>
  <c r="I141" i="2"/>
  <c r="F141" i="2"/>
  <c r="O140" i="2"/>
  <c r="L140" i="2"/>
  <c r="I140" i="2"/>
  <c r="F140" i="2"/>
  <c r="O139" i="2"/>
  <c r="L139" i="2"/>
  <c r="I139" i="2"/>
  <c r="F139" i="2"/>
  <c r="N138" i="2"/>
  <c r="M138" i="2"/>
  <c r="K138" i="2"/>
  <c r="J138" i="2"/>
  <c r="H138" i="2"/>
  <c r="G138" i="2"/>
  <c r="E138" i="2"/>
  <c r="D138" i="2"/>
  <c r="O137" i="2"/>
  <c r="L137" i="2"/>
  <c r="I137" i="2"/>
  <c r="F137" i="2"/>
  <c r="O136" i="2"/>
  <c r="L136" i="2"/>
  <c r="I136" i="2"/>
  <c r="F136" i="2"/>
  <c r="O135" i="2"/>
  <c r="L135" i="2"/>
  <c r="I135" i="2"/>
  <c r="F135" i="2"/>
  <c r="N134" i="2"/>
  <c r="M134" i="2"/>
  <c r="K134" i="2"/>
  <c r="J134" i="2"/>
  <c r="H134" i="2"/>
  <c r="G134" i="2"/>
  <c r="E134" i="2"/>
  <c r="D134" i="2"/>
  <c r="O133" i="2"/>
  <c r="L133" i="2"/>
  <c r="I133" i="2"/>
  <c r="F133" i="2"/>
  <c r="O132" i="2"/>
  <c r="L132" i="2"/>
  <c r="L131" i="2" s="1"/>
  <c r="I132" i="2"/>
  <c r="I131" i="2" s="1"/>
  <c r="F132" i="2"/>
  <c r="N131" i="2"/>
  <c r="M131" i="2"/>
  <c r="K131" i="2"/>
  <c r="J131" i="2"/>
  <c r="H131" i="2"/>
  <c r="G131" i="2"/>
  <c r="E131" i="2"/>
  <c r="D131" i="2"/>
  <c r="O130" i="2"/>
  <c r="L130" i="2"/>
  <c r="I130" i="2"/>
  <c r="F130" i="2"/>
  <c r="O129" i="2"/>
  <c r="L129" i="2"/>
  <c r="I129" i="2"/>
  <c r="F129" i="2"/>
  <c r="O128" i="2"/>
  <c r="L128" i="2"/>
  <c r="I128" i="2"/>
  <c r="F128" i="2"/>
  <c r="O127" i="2"/>
  <c r="O126" i="2" s="1"/>
  <c r="L127" i="2"/>
  <c r="I127" i="2"/>
  <c r="I126" i="2" s="1"/>
  <c r="F127" i="2"/>
  <c r="F126" i="2" s="1"/>
  <c r="N126" i="2"/>
  <c r="M126" i="2"/>
  <c r="K126" i="2"/>
  <c r="J126" i="2"/>
  <c r="H126" i="2"/>
  <c r="G126" i="2"/>
  <c r="E126" i="2"/>
  <c r="D126" i="2"/>
  <c r="O125" i="2"/>
  <c r="L125" i="2"/>
  <c r="I125" i="2"/>
  <c r="F125" i="2"/>
  <c r="O124" i="2"/>
  <c r="L124" i="2"/>
  <c r="I124" i="2"/>
  <c r="F124" i="2"/>
  <c r="O123" i="2"/>
  <c r="L123" i="2"/>
  <c r="I123" i="2"/>
  <c r="F123" i="2"/>
  <c r="O122" i="2"/>
  <c r="O121" i="2" s="1"/>
  <c r="L122" i="2"/>
  <c r="I122" i="2"/>
  <c r="I121" i="2" s="1"/>
  <c r="F122" i="2"/>
  <c r="N121" i="2"/>
  <c r="M121" i="2"/>
  <c r="K121" i="2"/>
  <c r="J121" i="2"/>
  <c r="H121" i="2"/>
  <c r="G121" i="2"/>
  <c r="E121" i="2"/>
  <c r="D121" i="2"/>
  <c r="O119" i="2"/>
  <c r="L119" i="2"/>
  <c r="I119" i="2"/>
  <c r="F119" i="2"/>
  <c r="O118" i="2"/>
  <c r="L118" i="2"/>
  <c r="I118" i="2"/>
  <c r="F118" i="2"/>
  <c r="O117" i="2"/>
  <c r="L117" i="2"/>
  <c r="I117" i="2"/>
  <c r="F117" i="2"/>
  <c r="O116" i="2"/>
  <c r="L116" i="2"/>
  <c r="I116" i="2"/>
  <c r="F116" i="2"/>
  <c r="O115" i="2"/>
  <c r="L115" i="2"/>
  <c r="I115" i="2"/>
  <c r="I114" i="2" s="1"/>
  <c r="F115" i="2"/>
  <c r="F114" i="2" s="1"/>
  <c r="N114" i="2"/>
  <c r="M114" i="2"/>
  <c r="K114" i="2"/>
  <c r="J114" i="2"/>
  <c r="H114" i="2"/>
  <c r="G114" i="2"/>
  <c r="E114" i="2"/>
  <c r="D114" i="2"/>
  <c r="O113" i="2"/>
  <c r="L113" i="2"/>
  <c r="I113" i="2"/>
  <c r="F113" i="2"/>
  <c r="O112" i="2"/>
  <c r="L112" i="2"/>
  <c r="I112" i="2"/>
  <c r="F112" i="2"/>
  <c r="O111" i="2"/>
  <c r="L111" i="2"/>
  <c r="I111" i="2"/>
  <c r="F111" i="2"/>
  <c r="O110" i="2"/>
  <c r="L110" i="2"/>
  <c r="I110" i="2"/>
  <c r="F110" i="2"/>
  <c r="O109" i="2"/>
  <c r="O108" i="2" s="1"/>
  <c r="L109" i="2"/>
  <c r="I109" i="2"/>
  <c r="F109" i="2"/>
  <c r="N108" i="2"/>
  <c r="M108" i="2"/>
  <c r="K108" i="2"/>
  <c r="J108" i="2"/>
  <c r="H108" i="2"/>
  <c r="G108" i="2"/>
  <c r="E108" i="2"/>
  <c r="D108" i="2"/>
  <c r="O107" i="2"/>
  <c r="L107" i="2"/>
  <c r="I107" i="2"/>
  <c r="F107" i="2"/>
  <c r="O106" i="2"/>
  <c r="L106" i="2"/>
  <c r="I106" i="2"/>
  <c r="F106" i="2"/>
  <c r="O105" i="2"/>
  <c r="L105" i="2"/>
  <c r="I105" i="2"/>
  <c r="F105" i="2"/>
  <c r="O104" i="2"/>
  <c r="L104" i="2"/>
  <c r="I104" i="2"/>
  <c r="F104" i="2"/>
  <c r="O103" i="2"/>
  <c r="L103" i="2"/>
  <c r="I103" i="2"/>
  <c r="F103" i="2"/>
  <c r="O102" i="2"/>
  <c r="L102" i="2"/>
  <c r="I102" i="2"/>
  <c r="F102" i="2"/>
  <c r="O101" i="2"/>
  <c r="L101" i="2"/>
  <c r="I101" i="2"/>
  <c r="F101" i="2"/>
  <c r="O100" i="2"/>
  <c r="L100" i="2"/>
  <c r="I100" i="2"/>
  <c r="F100" i="2"/>
  <c r="N99" i="2"/>
  <c r="M99" i="2"/>
  <c r="K99" i="2"/>
  <c r="J99" i="2"/>
  <c r="H99" i="2"/>
  <c r="G99" i="2"/>
  <c r="E99" i="2"/>
  <c r="D99" i="2"/>
  <c r="O98" i="2"/>
  <c r="L98" i="2"/>
  <c r="I98" i="2"/>
  <c r="F98" i="2"/>
  <c r="O97" i="2"/>
  <c r="L97" i="2"/>
  <c r="I97" i="2"/>
  <c r="F97" i="2"/>
  <c r="O96" i="2"/>
  <c r="L96" i="2"/>
  <c r="I96" i="2"/>
  <c r="F96" i="2"/>
  <c r="O95" i="2"/>
  <c r="L95" i="2"/>
  <c r="I95" i="2"/>
  <c r="F95" i="2"/>
  <c r="O94" i="2"/>
  <c r="L94" i="2"/>
  <c r="I94" i="2"/>
  <c r="F94" i="2"/>
  <c r="O93" i="2"/>
  <c r="L93" i="2"/>
  <c r="I93" i="2"/>
  <c r="F93" i="2"/>
  <c r="O92" i="2"/>
  <c r="L92" i="2"/>
  <c r="I92" i="2"/>
  <c r="F92" i="2"/>
  <c r="N91" i="2"/>
  <c r="M91" i="2"/>
  <c r="K91" i="2"/>
  <c r="J91" i="2"/>
  <c r="H91" i="2"/>
  <c r="G91" i="2"/>
  <c r="E91" i="2"/>
  <c r="D91" i="2"/>
  <c r="O90" i="2"/>
  <c r="L90" i="2"/>
  <c r="I90" i="2"/>
  <c r="F90" i="2"/>
  <c r="O89" i="2"/>
  <c r="L89" i="2"/>
  <c r="I89" i="2"/>
  <c r="F89" i="2"/>
  <c r="O88" i="2"/>
  <c r="L88" i="2"/>
  <c r="I88" i="2"/>
  <c r="F88" i="2"/>
  <c r="O87" i="2"/>
  <c r="L87" i="2"/>
  <c r="I87" i="2"/>
  <c r="F87" i="2"/>
  <c r="O86" i="2"/>
  <c r="L86" i="2"/>
  <c r="L85" i="2" s="1"/>
  <c r="I86" i="2"/>
  <c r="I85" i="2" s="1"/>
  <c r="F86" i="2"/>
  <c r="N85" i="2"/>
  <c r="M85" i="2"/>
  <c r="K85" i="2"/>
  <c r="J85" i="2"/>
  <c r="H85" i="2"/>
  <c r="G85" i="2"/>
  <c r="E85" i="2"/>
  <c r="D85" i="2"/>
  <c r="D83" i="2" s="1"/>
  <c r="O84" i="2"/>
  <c r="L84" i="2"/>
  <c r="I84" i="2"/>
  <c r="F84" i="2"/>
  <c r="O82" i="2"/>
  <c r="L82" i="2"/>
  <c r="I82" i="2"/>
  <c r="F82" i="2"/>
  <c r="O81" i="2"/>
  <c r="O80" i="2" s="1"/>
  <c r="L81" i="2"/>
  <c r="L80" i="2" s="1"/>
  <c r="I81" i="2"/>
  <c r="I80" i="2" s="1"/>
  <c r="F81" i="2"/>
  <c r="N80" i="2"/>
  <c r="M80" i="2"/>
  <c r="M76" i="2" s="1"/>
  <c r="K80" i="2"/>
  <c r="J80" i="2"/>
  <c r="H80" i="2"/>
  <c r="G80" i="2"/>
  <c r="E80" i="2"/>
  <c r="D80" i="2"/>
  <c r="O79" i="2"/>
  <c r="L79" i="2"/>
  <c r="I79" i="2"/>
  <c r="F79" i="2"/>
  <c r="O78" i="2"/>
  <c r="O77" i="2" s="1"/>
  <c r="O76" i="2" s="1"/>
  <c r="L78" i="2"/>
  <c r="L77" i="2" s="1"/>
  <c r="I78" i="2"/>
  <c r="F78" i="2"/>
  <c r="N77" i="2"/>
  <c r="N76" i="2" s="1"/>
  <c r="M77" i="2"/>
  <c r="K77" i="2"/>
  <c r="J77" i="2"/>
  <c r="J76" i="2" s="1"/>
  <c r="H77" i="2"/>
  <c r="H76" i="2" s="1"/>
  <c r="G77" i="2"/>
  <c r="G76" i="2" s="1"/>
  <c r="F77" i="2"/>
  <c r="E77" i="2"/>
  <c r="D77" i="2"/>
  <c r="D76" i="2" s="1"/>
  <c r="O74" i="2"/>
  <c r="L74" i="2"/>
  <c r="I74" i="2"/>
  <c r="F74" i="2"/>
  <c r="O73" i="2"/>
  <c r="L73" i="2"/>
  <c r="I73" i="2"/>
  <c r="F73" i="2"/>
  <c r="O72" i="2"/>
  <c r="L72" i="2"/>
  <c r="I72" i="2"/>
  <c r="F72" i="2"/>
  <c r="O71" i="2"/>
  <c r="L71" i="2"/>
  <c r="I71" i="2"/>
  <c r="F71" i="2"/>
  <c r="O70" i="2"/>
  <c r="L70" i="2"/>
  <c r="I70" i="2"/>
  <c r="F70" i="2"/>
  <c r="F69" i="2" s="1"/>
  <c r="N69" i="2"/>
  <c r="N67" i="2" s="1"/>
  <c r="M69" i="2"/>
  <c r="M67" i="2" s="1"/>
  <c r="K69" i="2"/>
  <c r="K67" i="2" s="1"/>
  <c r="J69" i="2"/>
  <c r="J67" i="2" s="1"/>
  <c r="H69" i="2"/>
  <c r="H67" i="2" s="1"/>
  <c r="G69" i="2"/>
  <c r="G67" i="2" s="1"/>
  <c r="E69" i="2"/>
  <c r="E67" i="2" s="1"/>
  <c r="D69" i="2"/>
  <c r="D67" i="2" s="1"/>
  <c r="O68" i="2"/>
  <c r="L68" i="2"/>
  <c r="I68" i="2"/>
  <c r="F68" i="2"/>
  <c r="O66" i="2"/>
  <c r="L66" i="2"/>
  <c r="I66" i="2"/>
  <c r="F66" i="2"/>
  <c r="O65" i="2"/>
  <c r="L65" i="2"/>
  <c r="I65" i="2"/>
  <c r="F65" i="2"/>
  <c r="O64" i="2"/>
  <c r="L64" i="2"/>
  <c r="I64" i="2"/>
  <c r="F64" i="2"/>
  <c r="O63" i="2"/>
  <c r="L63" i="2"/>
  <c r="I63" i="2"/>
  <c r="F63" i="2"/>
  <c r="O62" i="2"/>
  <c r="L62" i="2"/>
  <c r="I62" i="2"/>
  <c r="F62" i="2"/>
  <c r="O61" i="2"/>
  <c r="L61" i="2"/>
  <c r="I61" i="2"/>
  <c r="F61" i="2"/>
  <c r="O60" i="2"/>
  <c r="L60" i="2"/>
  <c r="I60" i="2"/>
  <c r="F60" i="2"/>
  <c r="O59" i="2"/>
  <c r="L59" i="2"/>
  <c r="I59" i="2"/>
  <c r="F59" i="2"/>
  <c r="N58" i="2"/>
  <c r="M58" i="2"/>
  <c r="K58" i="2"/>
  <c r="J58" i="2"/>
  <c r="H58" i="2"/>
  <c r="G58" i="2"/>
  <c r="E58" i="2"/>
  <c r="D58" i="2"/>
  <c r="O57" i="2"/>
  <c r="L57" i="2"/>
  <c r="I57" i="2"/>
  <c r="F57" i="2"/>
  <c r="O56" i="2"/>
  <c r="O55" i="2" s="1"/>
  <c r="L56" i="2"/>
  <c r="L55" i="2" s="1"/>
  <c r="I56" i="2"/>
  <c r="I55" i="2" s="1"/>
  <c r="F56" i="2"/>
  <c r="N55" i="2"/>
  <c r="N54" i="2" s="1"/>
  <c r="M55" i="2"/>
  <c r="M54" i="2" s="1"/>
  <c r="M53" i="2" s="1"/>
  <c r="K55" i="2"/>
  <c r="J55" i="2"/>
  <c r="J54" i="2" s="1"/>
  <c r="J53" i="2" s="1"/>
  <c r="H55" i="2"/>
  <c r="H54" i="2" s="1"/>
  <c r="G55" i="2"/>
  <c r="E55" i="2"/>
  <c r="E54" i="2" s="1"/>
  <c r="D55" i="2"/>
  <c r="D54" i="2" s="1"/>
  <c r="G54" i="2"/>
  <c r="O47" i="2"/>
  <c r="C47" i="2" s="1"/>
  <c r="O46" i="2"/>
  <c r="C46" i="2" s="1"/>
  <c r="N45" i="2"/>
  <c r="M45" i="2"/>
  <c r="L44" i="2"/>
  <c r="L43" i="2" s="1"/>
  <c r="I44" i="2"/>
  <c r="F44" i="2"/>
  <c r="F43" i="2" s="1"/>
  <c r="K43" i="2"/>
  <c r="J43" i="2"/>
  <c r="H43" i="2"/>
  <c r="G43" i="2"/>
  <c r="E43" i="2"/>
  <c r="D43" i="2"/>
  <c r="F42" i="2"/>
  <c r="F41" i="2" s="1"/>
  <c r="C41" i="2" s="1"/>
  <c r="E41" i="2"/>
  <c r="D41" i="2"/>
  <c r="L40" i="2"/>
  <c r="C40" i="2" s="1"/>
  <c r="L39" i="2"/>
  <c r="C39" i="2" s="1"/>
  <c r="L38" i="2"/>
  <c r="C38" i="2" s="1"/>
  <c r="L37" i="2"/>
  <c r="C37" i="2" s="1"/>
  <c r="K36" i="2"/>
  <c r="J36" i="2"/>
  <c r="L35" i="2"/>
  <c r="C35" i="2" s="1"/>
  <c r="L34" i="2"/>
  <c r="K33" i="2"/>
  <c r="J33" i="2"/>
  <c r="L32" i="2"/>
  <c r="C32" i="2" s="1"/>
  <c r="K31" i="2"/>
  <c r="J31" i="2"/>
  <c r="L30" i="2"/>
  <c r="C30" i="2" s="1"/>
  <c r="L29" i="2"/>
  <c r="C29" i="2" s="1"/>
  <c r="L28" i="2"/>
  <c r="C28" i="2" s="1"/>
  <c r="K27" i="2"/>
  <c r="J27" i="2"/>
  <c r="F25" i="2"/>
  <c r="C25" i="2" s="1"/>
  <c r="I24" i="2"/>
  <c r="F24" i="2"/>
  <c r="O23" i="2"/>
  <c r="L23" i="2"/>
  <c r="I23" i="2"/>
  <c r="F23" i="2"/>
  <c r="O22" i="2"/>
  <c r="L22" i="2"/>
  <c r="L21" i="2" s="1"/>
  <c r="L275" i="2" s="1"/>
  <c r="I22" i="2"/>
  <c r="I21" i="2" s="1"/>
  <c r="F22" i="2"/>
  <c r="N21" i="2"/>
  <c r="N275" i="2" s="1"/>
  <c r="N274" i="2" s="1"/>
  <c r="M21" i="2"/>
  <c r="K21" i="2"/>
  <c r="J21" i="2"/>
  <c r="H21" i="2"/>
  <c r="H275" i="2" s="1"/>
  <c r="G21" i="2"/>
  <c r="E21" i="2"/>
  <c r="D21" i="2"/>
  <c r="D275" i="2" s="1"/>
  <c r="I134" i="2" l="1"/>
  <c r="M174" i="2"/>
  <c r="C81" i="2"/>
  <c r="H174" i="2"/>
  <c r="D274" i="2"/>
  <c r="C24" i="2"/>
  <c r="E53" i="2"/>
  <c r="D174" i="2"/>
  <c r="J174" i="2"/>
  <c r="G212" i="2"/>
  <c r="G211" i="2" s="1"/>
  <c r="M212" i="2"/>
  <c r="C89" i="2"/>
  <c r="E240" i="2"/>
  <c r="J182" i="2"/>
  <c r="L33" i="2"/>
  <c r="C33" i="2" s="1"/>
  <c r="C93" i="2"/>
  <c r="J187" i="2"/>
  <c r="C64" i="2"/>
  <c r="C105" i="2"/>
  <c r="C129" i="2"/>
  <c r="C130" i="2"/>
  <c r="H120" i="2"/>
  <c r="E182" i="2"/>
  <c r="K76" i="2"/>
  <c r="C141" i="2"/>
  <c r="C149" i="2"/>
  <c r="N182" i="2"/>
  <c r="N53" i="2"/>
  <c r="E76" i="2"/>
  <c r="M161" i="2"/>
  <c r="D20" i="2"/>
  <c r="I58" i="2"/>
  <c r="G83" i="2"/>
  <c r="I99" i="2"/>
  <c r="C116" i="2"/>
  <c r="C145" i="2"/>
  <c r="C157" i="2"/>
  <c r="C204" i="2"/>
  <c r="C205" i="2"/>
  <c r="C207" i="2"/>
  <c r="C261" i="2"/>
  <c r="G53" i="2"/>
  <c r="L76" i="2"/>
  <c r="F80" i="2"/>
  <c r="C80" i="2" s="1"/>
  <c r="C113" i="2"/>
  <c r="D120" i="2"/>
  <c r="D75" i="2" s="1"/>
  <c r="J120" i="2"/>
  <c r="C173" i="2"/>
  <c r="N174" i="2"/>
  <c r="C236" i="2"/>
  <c r="C239" i="2"/>
  <c r="C256" i="2"/>
  <c r="N252" i="2"/>
  <c r="H53" i="2"/>
  <c r="C60" i="2"/>
  <c r="C63" i="2"/>
  <c r="C68" i="2"/>
  <c r="C71" i="2"/>
  <c r="K83" i="2"/>
  <c r="C101" i="2"/>
  <c r="C103" i="2"/>
  <c r="C104" i="2"/>
  <c r="C137" i="2"/>
  <c r="C139" i="2"/>
  <c r="C140" i="2"/>
  <c r="K174" i="2"/>
  <c r="C192" i="2"/>
  <c r="C193" i="2"/>
  <c r="C195" i="2"/>
  <c r="C196" i="2"/>
  <c r="C224" i="2"/>
  <c r="J26" i="2"/>
  <c r="K54" i="2"/>
  <c r="K53" i="2" s="1"/>
  <c r="I54" i="2"/>
  <c r="C87" i="2"/>
  <c r="H83" i="2"/>
  <c r="C117" i="2"/>
  <c r="C169" i="2"/>
  <c r="C177" i="2"/>
  <c r="C200" i="2"/>
  <c r="G240" i="2"/>
  <c r="C268" i="2"/>
  <c r="C284" i="2"/>
  <c r="O21" i="2"/>
  <c r="O275" i="2" s="1"/>
  <c r="O274" i="2" s="1"/>
  <c r="C133" i="2"/>
  <c r="L162" i="2"/>
  <c r="L161" i="2" s="1"/>
  <c r="L160" i="2" s="1"/>
  <c r="C180" i="2"/>
  <c r="H187" i="2"/>
  <c r="H182" i="2" s="1"/>
  <c r="M187" i="2"/>
  <c r="M182" i="2" s="1"/>
  <c r="K212" i="2"/>
  <c r="J212" i="2"/>
  <c r="O245" i="2"/>
  <c r="C260" i="2"/>
  <c r="C280" i="2"/>
  <c r="C281" i="2"/>
  <c r="C72" i="2"/>
  <c r="C97" i="2"/>
  <c r="C125" i="2"/>
  <c r="L134" i="2"/>
  <c r="L166" i="2"/>
  <c r="L175" i="2"/>
  <c r="L174" i="2" s="1"/>
  <c r="C244" i="2"/>
  <c r="C56" i="2"/>
  <c r="O91" i="2"/>
  <c r="C109" i="2"/>
  <c r="C165" i="2"/>
  <c r="D187" i="2"/>
  <c r="D182" i="2" s="1"/>
  <c r="N212" i="2"/>
  <c r="C221" i="2"/>
  <c r="C248" i="2"/>
  <c r="G252" i="2"/>
  <c r="C264" i="2"/>
  <c r="O276" i="2"/>
  <c r="K211" i="2"/>
  <c r="J275" i="2"/>
  <c r="J274" i="2" s="1"/>
  <c r="L27" i="2"/>
  <c r="C27" i="2" s="1"/>
  <c r="L31" i="2"/>
  <c r="C31" i="2" s="1"/>
  <c r="L36" i="2"/>
  <c r="C36" i="2" s="1"/>
  <c r="F55" i="2"/>
  <c r="C62" i="2"/>
  <c r="C65" i="2"/>
  <c r="C73" i="2"/>
  <c r="C79" i="2"/>
  <c r="C94" i="2"/>
  <c r="C96" i="2"/>
  <c r="C106" i="2"/>
  <c r="C118" i="2"/>
  <c r="C119" i="2"/>
  <c r="E120" i="2"/>
  <c r="K120" i="2"/>
  <c r="C142" i="2"/>
  <c r="C144" i="2"/>
  <c r="C150" i="2"/>
  <c r="L153" i="2"/>
  <c r="L152" i="2" s="1"/>
  <c r="C168" i="2"/>
  <c r="G174" i="2"/>
  <c r="G182" i="2"/>
  <c r="C194" i="2"/>
  <c r="C206" i="2"/>
  <c r="E212" i="2"/>
  <c r="E211" i="2" s="1"/>
  <c r="C220" i="2"/>
  <c r="C225" i="2"/>
  <c r="C231" i="2"/>
  <c r="L233" i="2"/>
  <c r="L232" i="2" s="1"/>
  <c r="C243" i="2"/>
  <c r="O241" i="2"/>
  <c r="O240" i="2" s="1"/>
  <c r="C249" i="2"/>
  <c r="M252" i="2"/>
  <c r="C259" i="2"/>
  <c r="O257" i="2"/>
  <c r="O253" i="2" s="1"/>
  <c r="O252" i="2" s="1"/>
  <c r="H252" i="2"/>
  <c r="C271" i="2"/>
  <c r="H20" i="2"/>
  <c r="J20" i="2"/>
  <c r="C34" i="2"/>
  <c r="C42" i="2"/>
  <c r="O45" i="2"/>
  <c r="C57" i="2"/>
  <c r="C66" i="2"/>
  <c r="C74" i="2"/>
  <c r="N83" i="2"/>
  <c r="M83" i="2"/>
  <c r="C98" i="2"/>
  <c r="L99" i="2"/>
  <c r="G120" i="2"/>
  <c r="L126" i="2"/>
  <c r="C126" i="2" s="1"/>
  <c r="C146" i="2"/>
  <c r="D161" i="2"/>
  <c r="D160" i="2" s="1"/>
  <c r="H161" i="2"/>
  <c r="H160" i="2" s="1"/>
  <c r="N161" i="2"/>
  <c r="N160" i="2" s="1"/>
  <c r="O161" i="2"/>
  <c r="C166" i="2"/>
  <c r="C170" i="2"/>
  <c r="C198" i="2"/>
  <c r="C222" i="2"/>
  <c r="C223" i="2"/>
  <c r="I227" i="2"/>
  <c r="C237" i="2"/>
  <c r="C246" i="2"/>
  <c r="D252" i="2"/>
  <c r="L108" i="2"/>
  <c r="C184" i="2"/>
  <c r="D212" i="2"/>
  <c r="D211" i="2" s="1"/>
  <c r="C228" i="2"/>
  <c r="N20" i="2"/>
  <c r="H274" i="2"/>
  <c r="L274" i="2"/>
  <c r="K26" i="2"/>
  <c r="K20" i="2" s="1"/>
  <c r="O58" i="2"/>
  <c r="O54" i="2" s="1"/>
  <c r="O69" i="2"/>
  <c r="O67" i="2" s="1"/>
  <c r="L69" i="2"/>
  <c r="L67" i="2" s="1"/>
  <c r="E83" i="2"/>
  <c r="J83" i="2"/>
  <c r="C86" i="2"/>
  <c r="O85" i="2"/>
  <c r="I108" i="2"/>
  <c r="O114" i="2"/>
  <c r="L114" i="2"/>
  <c r="L121" i="2"/>
  <c r="C128" i="2"/>
  <c r="C135" i="2"/>
  <c r="L138" i="2"/>
  <c r="C154" i="2"/>
  <c r="C155" i="2"/>
  <c r="O153" i="2"/>
  <c r="O152" i="2" s="1"/>
  <c r="C164" i="2"/>
  <c r="L183" i="2"/>
  <c r="C189" i="2"/>
  <c r="O188" i="2"/>
  <c r="C201" i="2"/>
  <c r="C210" i="2"/>
  <c r="I219" i="2"/>
  <c r="C229" i="2"/>
  <c r="C235" i="2"/>
  <c r="O233" i="2"/>
  <c r="O232" i="2" s="1"/>
  <c r="M240" i="2"/>
  <c r="M211" i="2" s="1"/>
  <c r="M181" i="2" s="1"/>
  <c r="L241" i="2"/>
  <c r="I245" i="2"/>
  <c r="I240" i="2" s="1"/>
  <c r="C254" i="2"/>
  <c r="L257" i="2"/>
  <c r="C22" i="2"/>
  <c r="F21" i="2"/>
  <c r="G75" i="2"/>
  <c r="G52" i="2" s="1"/>
  <c r="M275" i="2"/>
  <c r="M274" i="2" s="1"/>
  <c r="M20" i="2"/>
  <c r="D53" i="2"/>
  <c r="C59" i="2"/>
  <c r="F58" i="2"/>
  <c r="J75" i="2"/>
  <c r="C84" i="2"/>
  <c r="G275" i="2"/>
  <c r="G274" i="2" s="1"/>
  <c r="G20" i="2"/>
  <c r="I275" i="2"/>
  <c r="C61" i="2"/>
  <c r="F76" i="2"/>
  <c r="C95" i="2"/>
  <c r="I91" i="2"/>
  <c r="K275" i="2"/>
  <c r="K274" i="2" s="1"/>
  <c r="C23" i="2"/>
  <c r="C45" i="2"/>
  <c r="E275" i="2"/>
  <c r="E274" i="2" s="1"/>
  <c r="E20" i="2"/>
  <c r="C44" i="2"/>
  <c r="I43" i="2"/>
  <c r="C43" i="2" s="1"/>
  <c r="L58" i="2"/>
  <c r="L54" i="2" s="1"/>
  <c r="F67" i="2"/>
  <c r="I69" i="2"/>
  <c r="I67" i="2" s="1"/>
  <c r="I53" i="2" s="1"/>
  <c r="C70" i="2"/>
  <c r="I77" i="2"/>
  <c r="I76" i="2" s="1"/>
  <c r="C78" i="2"/>
  <c r="C88" i="2"/>
  <c r="F85" i="2"/>
  <c r="C136" i="2"/>
  <c r="F134" i="2"/>
  <c r="C156" i="2"/>
  <c r="F153" i="2"/>
  <c r="C176" i="2"/>
  <c r="F175" i="2"/>
  <c r="C82" i="2"/>
  <c r="C90" i="2"/>
  <c r="L91" i="2"/>
  <c r="C100" i="2"/>
  <c r="F99" i="2"/>
  <c r="O99" i="2"/>
  <c r="C110" i="2"/>
  <c r="C111" i="2"/>
  <c r="C112" i="2"/>
  <c r="F108" i="2"/>
  <c r="C122" i="2"/>
  <c r="C123" i="2"/>
  <c r="C124" i="2"/>
  <c r="F121" i="2"/>
  <c r="O131" i="2"/>
  <c r="O138" i="2"/>
  <c r="O147" i="2"/>
  <c r="I152" i="2"/>
  <c r="C158" i="2"/>
  <c r="C159" i="2"/>
  <c r="J161" i="2"/>
  <c r="J160" i="2" s="1"/>
  <c r="C163" i="2"/>
  <c r="O171" i="2"/>
  <c r="O160" i="2" s="1"/>
  <c r="I179" i="2"/>
  <c r="I178" i="2" s="1"/>
  <c r="I174" i="2" s="1"/>
  <c r="C190" i="2"/>
  <c r="I188" i="2"/>
  <c r="C202" i="2"/>
  <c r="I199" i="2"/>
  <c r="C217" i="2"/>
  <c r="L216" i="2"/>
  <c r="C216" i="2" s="1"/>
  <c r="C92" i="2"/>
  <c r="F91" i="2"/>
  <c r="C102" i="2"/>
  <c r="M120" i="2"/>
  <c r="C132" i="2"/>
  <c r="F131" i="2"/>
  <c r="C148" i="2"/>
  <c r="F147" i="2"/>
  <c r="F161" i="2"/>
  <c r="C162" i="2"/>
  <c r="I161" i="2"/>
  <c r="I160" i="2" s="1"/>
  <c r="C172" i="2"/>
  <c r="F171" i="2"/>
  <c r="C171" i="2" s="1"/>
  <c r="C247" i="2"/>
  <c r="F245" i="2"/>
  <c r="F240" i="2" s="1"/>
  <c r="C107" i="2"/>
  <c r="C115" i="2"/>
  <c r="N120" i="2"/>
  <c r="N75" i="2" s="1"/>
  <c r="N52" i="2" s="1"/>
  <c r="C127" i="2"/>
  <c r="O134" i="2"/>
  <c r="F138" i="2"/>
  <c r="I138" i="2"/>
  <c r="I120" i="2" s="1"/>
  <c r="C143" i="2"/>
  <c r="C151" i="2"/>
  <c r="M160" i="2"/>
  <c r="C167" i="2"/>
  <c r="O175" i="2"/>
  <c r="O174" i="2" s="1"/>
  <c r="C255" i="2"/>
  <c r="F253" i="2"/>
  <c r="L188" i="2"/>
  <c r="C197" i="2"/>
  <c r="H212" i="2"/>
  <c r="H211" i="2" s="1"/>
  <c r="C226" i="2"/>
  <c r="N240" i="2"/>
  <c r="N211" i="2" s="1"/>
  <c r="I253" i="2"/>
  <c r="I252" i="2" s="1"/>
  <c r="C267" i="2"/>
  <c r="F266" i="2"/>
  <c r="E181" i="2"/>
  <c r="C185" i="2"/>
  <c r="O199" i="2"/>
  <c r="O187" i="2" s="1"/>
  <c r="O182" i="2" s="1"/>
  <c r="C209" i="2"/>
  <c r="L208" i="2"/>
  <c r="C208" i="2" s="1"/>
  <c r="C218" i="2"/>
  <c r="C234" i="2"/>
  <c r="J240" i="2"/>
  <c r="J211" i="2" s="1"/>
  <c r="J181" i="2" s="1"/>
  <c r="C242" i="2"/>
  <c r="L245" i="2"/>
  <c r="L240" i="2" s="1"/>
  <c r="L253" i="2"/>
  <c r="L252" i="2" s="1"/>
  <c r="C258" i="2"/>
  <c r="C263" i="2"/>
  <c r="C278" i="2"/>
  <c r="C279" i="2"/>
  <c r="F276" i="2"/>
  <c r="C186" i="2"/>
  <c r="I183" i="2"/>
  <c r="K187" i="2"/>
  <c r="K182" i="2" s="1"/>
  <c r="K181" i="2" s="1"/>
  <c r="C191" i="2"/>
  <c r="F188" i="2"/>
  <c r="C203" i="2"/>
  <c r="F199" i="2"/>
  <c r="C213" i="2"/>
  <c r="L212" i="2"/>
  <c r="C215" i="2"/>
  <c r="F214" i="2"/>
  <c r="O219" i="2"/>
  <c r="O212" i="2" s="1"/>
  <c r="C227" i="2"/>
  <c r="C230" i="2"/>
  <c r="F232" i="2"/>
  <c r="I232" i="2"/>
  <c r="C238" i="2"/>
  <c r="C251" i="2"/>
  <c r="F250" i="2"/>
  <c r="C250" i="2" s="1"/>
  <c r="C262" i="2"/>
  <c r="C269" i="2"/>
  <c r="C270" i="2"/>
  <c r="I276" i="2"/>
  <c r="C282" i="2"/>
  <c r="C283" i="2"/>
  <c r="C277" i="2"/>
  <c r="D52" i="2" l="1"/>
  <c r="I212" i="2"/>
  <c r="O20" i="2"/>
  <c r="M75" i="2"/>
  <c r="M272" i="2" s="1"/>
  <c r="C85" i="2"/>
  <c r="L26" i="2"/>
  <c r="L20" i="2" s="1"/>
  <c r="H75" i="2"/>
  <c r="H52" i="2" s="1"/>
  <c r="D181" i="2"/>
  <c r="D51" i="2" s="1"/>
  <c r="D272" i="2"/>
  <c r="K75" i="2"/>
  <c r="K52" i="2" s="1"/>
  <c r="K51" i="2" s="1"/>
  <c r="I83" i="2"/>
  <c r="I75" i="2" s="1"/>
  <c r="I52" i="2" s="1"/>
  <c r="I20" i="2"/>
  <c r="O120" i="2"/>
  <c r="L83" i="2"/>
  <c r="L53" i="2"/>
  <c r="E75" i="2"/>
  <c r="E52" i="2" s="1"/>
  <c r="E51" i="2" s="1"/>
  <c r="E50" i="2" s="1"/>
  <c r="O53" i="2"/>
  <c r="F54" i="2"/>
  <c r="C54" i="2" s="1"/>
  <c r="C147" i="2"/>
  <c r="H272" i="2"/>
  <c r="L187" i="2"/>
  <c r="L182" i="2" s="1"/>
  <c r="C134" i="2"/>
  <c r="C114" i="2"/>
  <c r="G272" i="2"/>
  <c r="C241" i="2"/>
  <c r="C233" i="2"/>
  <c r="H181" i="2"/>
  <c r="M52" i="2"/>
  <c r="M51" i="2" s="1"/>
  <c r="M50" i="2" s="1"/>
  <c r="C108" i="2"/>
  <c r="O83" i="2"/>
  <c r="C69" i="2"/>
  <c r="C55" i="2"/>
  <c r="L120" i="2"/>
  <c r="G181" i="2"/>
  <c r="G51" i="2" s="1"/>
  <c r="O211" i="2"/>
  <c r="C257" i="2"/>
  <c r="C232" i="2"/>
  <c r="C199" i="2"/>
  <c r="J52" i="2"/>
  <c r="J51" i="2" s="1"/>
  <c r="J273" i="2" s="1"/>
  <c r="C99" i="2"/>
  <c r="C77" i="2"/>
  <c r="C58" i="2"/>
  <c r="O181" i="2"/>
  <c r="C131" i="2"/>
  <c r="C91" i="2"/>
  <c r="N181" i="2"/>
  <c r="N51" i="2" s="1"/>
  <c r="N272" i="2"/>
  <c r="F212" i="2"/>
  <c r="C214" i="2"/>
  <c r="C266" i="2"/>
  <c r="F265" i="2"/>
  <c r="C67" i="2"/>
  <c r="C76" i="2"/>
  <c r="H51" i="2"/>
  <c r="F275" i="2"/>
  <c r="F20" i="2"/>
  <c r="C21" i="2"/>
  <c r="J272" i="2"/>
  <c r="I211" i="2"/>
  <c r="C183" i="2"/>
  <c r="C138" i="2"/>
  <c r="C219" i="2"/>
  <c r="C178" i="2"/>
  <c r="I274" i="2"/>
  <c r="C240" i="2"/>
  <c r="F252" i="2"/>
  <c r="C252" i="2" s="1"/>
  <c r="C253" i="2"/>
  <c r="C245" i="2"/>
  <c r="C175" i="2"/>
  <c r="F174" i="2"/>
  <c r="C174" i="2" s="1"/>
  <c r="L211" i="2"/>
  <c r="F187" i="2"/>
  <c r="C188" i="2"/>
  <c r="C276" i="2"/>
  <c r="I187" i="2"/>
  <c r="I182" i="2" s="1"/>
  <c r="F152" i="2"/>
  <c r="C152" i="2" s="1"/>
  <c r="C153" i="2"/>
  <c r="C26" i="2"/>
  <c r="F83" i="2"/>
  <c r="C83" i="2" s="1"/>
  <c r="C179" i="2"/>
  <c r="F160" i="2"/>
  <c r="C160" i="2" s="1"/>
  <c r="C161" i="2"/>
  <c r="F120" i="2"/>
  <c r="C121" i="2"/>
  <c r="E273" i="2" l="1"/>
  <c r="E272" i="2"/>
  <c r="L75" i="2"/>
  <c r="L52" i="2" s="1"/>
  <c r="C120" i="2"/>
  <c r="K272" i="2"/>
  <c r="M273" i="2"/>
  <c r="O75" i="2"/>
  <c r="O52" i="2" s="1"/>
  <c r="O51" i="2" s="1"/>
  <c r="J50" i="2"/>
  <c r="C20" i="2"/>
  <c r="F53" i="2"/>
  <c r="C53" i="2" s="1"/>
  <c r="G50" i="2"/>
  <c r="G273" i="2"/>
  <c r="L181" i="2"/>
  <c r="L51" i="2" s="1"/>
  <c r="I181" i="2"/>
  <c r="I51" i="2" s="1"/>
  <c r="I272" i="2"/>
  <c r="C187" i="2"/>
  <c r="F182" i="2"/>
  <c r="D273" i="2"/>
  <c r="D50" i="2"/>
  <c r="F75" i="2"/>
  <c r="N50" i="2"/>
  <c r="N273" i="2"/>
  <c r="K50" i="2"/>
  <c r="K273" i="2"/>
  <c r="C275" i="2"/>
  <c r="F274" i="2"/>
  <c r="C274" i="2" s="1"/>
  <c r="F211" i="2"/>
  <c r="C211" i="2" s="1"/>
  <c r="C212" i="2"/>
  <c r="H273" i="2"/>
  <c r="H50" i="2"/>
  <c r="C265" i="2"/>
  <c r="L272" i="2" l="1"/>
  <c r="O273" i="2"/>
  <c r="O50" i="2"/>
  <c r="C75" i="2"/>
  <c r="O272" i="2"/>
  <c r="F272" i="2"/>
  <c r="L50" i="2"/>
  <c r="L273" i="2"/>
  <c r="I273" i="2"/>
  <c r="I50" i="2"/>
  <c r="F52" i="2"/>
  <c r="C182" i="2"/>
  <c r="F181" i="2"/>
  <c r="C181" i="2" s="1"/>
  <c r="C272" i="2" l="1"/>
  <c r="F51" i="2"/>
  <c r="C52" i="2"/>
  <c r="F273" i="2" l="1"/>
  <c r="C273" i="2" s="1"/>
  <c r="C51" i="2"/>
  <c r="F50" i="2"/>
  <c r="C50" i="2" s="1"/>
  <c r="O284" i="1" l="1"/>
  <c r="L284" i="1"/>
  <c r="I284" i="1"/>
  <c r="F284" i="1"/>
  <c r="O283" i="1"/>
  <c r="L283" i="1"/>
  <c r="I283" i="1"/>
  <c r="F283" i="1"/>
  <c r="O282" i="1"/>
  <c r="L282" i="1"/>
  <c r="I282" i="1"/>
  <c r="F282" i="1"/>
  <c r="O281" i="1"/>
  <c r="L281" i="1"/>
  <c r="I281" i="1"/>
  <c r="F281" i="1"/>
  <c r="O280" i="1"/>
  <c r="L280" i="1"/>
  <c r="I280" i="1"/>
  <c r="F280" i="1"/>
  <c r="O279" i="1"/>
  <c r="L279" i="1"/>
  <c r="I279" i="1"/>
  <c r="F279" i="1"/>
  <c r="O278" i="1"/>
  <c r="L278" i="1"/>
  <c r="I278" i="1"/>
  <c r="F278" i="1"/>
  <c r="O277" i="1"/>
  <c r="L277" i="1"/>
  <c r="I277" i="1"/>
  <c r="I276" i="1" s="1"/>
  <c r="F277" i="1"/>
  <c r="N276" i="1"/>
  <c r="M276" i="1"/>
  <c r="K276" i="1"/>
  <c r="J276" i="1"/>
  <c r="H276" i="1"/>
  <c r="G276" i="1"/>
  <c r="E276" i="1"/>
  <c r="D276" i="1"/>
  <c r="O271" i="1"/>
  <c r="L271" i="1"/>
  <c r="I271" i="1"/>
  <c r="F271" i="1"/>
  <c r="O270" i="1"/>
  <c r="L270" i="1"/>
  <c r="L269" i="1" s="1"/>
  <c r="I270" i="1"/>
  <c r="I269" i="1" s="1"/>
  <c r="F270" i="1"/>
  <c r="N269" i="1"/>
  <c r="M269" i="1"/>
  <c r="K269" i="1"/>
  <c r="J269" i="1"/>
  <c r="H269" i="1"/>
  <c r="G269" i="1"/>
  <c r="E269" i="1"/>
  <c r="D269" i="1"/>
  <c r="O268" i="1"/>
  <c r="L268" i="1"/>
  <c r="L267" i="1" s="1"/>
  <c r="L266" i="1" s="1"/>
  <c r="L265" i="1" s="1"/>
  <c r="I268" i="1"/>
  <c r="I267" i="1" s="1"/>
  <c r="I266" i="1" s="1"/>
  <c r="I265" i="1" s="1"/>
  <c r="F268" i="1"/>
  <c r="O267" i="1"/>
  <c r="O266" i="1" s="1"/>
  <c r="O265" i="1" s="1"/>
  <c r="N267" i="1"/>
  <c r="N266" i="1" s="1"/>
  <c r="N265" i="1" s="1"/>
  <c r="M267" i="1"/>
  <c r="M266" i="1" s="1"/>
  <c r="M265" i="1" s="1"/>
  <c r="K267" i="1"/>
  <c r="K266" i="1" s="1"/>
  <c r="K265" i="1" s="1"/>
  <c r="J267" i="1"/>
  <c r="J266" i="1" s="1"/>
  <c r="J265" i="1" s="1"/>
  <c r="H267" i="1"/>
  <c r="H266" i="1" s="1"/>
  <c r="H265" i="1" s="1"/>
  <c r="G267" i="1"/>
  <c r="G266" i="1" s="1"/>
  <c r="G265" i="1" s="1"/>
  <c r="E267" i="1"/>
  <c r="E266" i="1" s="1"/>
  <c r="E265" i="1" s="1"/>
  <c r="D267" i="1"/>
  <c r="D266" i="1" s="1"/>
  <c r="D265" i="1" s="1"/>
  <c r="O264" i="1"/>
  <c r="L264" i="1"/>
  <c r="L263" i="1" s="1"/>
  <c r="I264" i="1"/>
  <c r="I263" i="1" s="1"/>
  <c r="F264" i="1"/>
  <c r="O263" i="1"/>
  <c r="N263" i="1"/>
  <c r="M263" i="1"/>
  <c r="K263" i="1"/>
  <c r="J263" i="1"/>
  <c r="H263" i="1"/>
  <c r="G263" i="1"/>
  <c r="E263" i="1"/>
  <c r="D263" i="1"/>
  <c r="O262" i="1"/>
  <c r="L262" i="1"/>
  <c r="I262" i="1"/>
  <c r="F262" i="1"/>
  <c r="O261" i="1"/>
  <c r="L261" i="1"/>
  <c r="I261" i="1"/>
  <c r="F261" i="1"/>
  <c r="O260" i="1"/>
  <c r="L260" i="1"/>
  <c r="I260" i="1"/>
  <c r="F260" i="1"/>
  <c r="O259" i="1"/>
  <c r="L259" i="1"/>
  <c r="I259" i="1"/>
  <c r="F259" i="1"/>
  <c r="O258" i="1"/>
  <c r="L258" i="1"/>
  <c r="I258" i="1"/>
  <c r="F258" i="1"/>
  <c r="N257" i="1"/>
  <c r="N253" i="1" s="1"/>
  <c r="M257" i="1"/>
  <c r="M253" i="1" s="1"/>
  <c r="K257" i="1"/>
  <c r="J257" i="1"/>
  <c r="J253" i="1" s="1"/>
  <c r="J252" i="1" s="1"/>
  <c r="I257" i="1"/>
  <c r="H257" i="1"/>
  <c r="H253" i="1" s="1"/>
  <c r="G257" i="1"/>
  <c r="G253" i="1" s="1"/>
  <c r="E257" i="1"/>
  <c r="E253" i="1" s="1"/>
  <c r="D257" i="1"/>
  <c r="D253" i="1" s="1"/>
  <c r="D252" i="1" s="1"/>
  <c r="O256" i="1"/>
  <c r="L256" i="1"/>
  <c r="I256" i="1"/>
  <c r="F256" i="1"/>
  <c r="O255" i="1"/>
  <c r="L255" i="1"/>
  <c r="I255" i="1"/>
  <c r="F255" i="1"/>
  <c r="O254" i="1"/>
  <c r="L254" i="1"/>
  <c r="I254" i="1"/>
  <c r="F254" i="1"/>
  <c r="K253" i="1"/>
  <c r="K252" i="1" s="1"/>
  <c r="O251" i="1"/>
  <c r="L251" i="1"/>
  <c r="I251" i="1"/>
  <c r="I250" i="1" s="1"/>
  <c r="F251" i="1"/>
  <c r="O250" i="1"/>
  <c r="N250" i="1"/>
  <c r="M250" i="1"/>
  <c r="K250" i="1"/>
  <c r="J250" i="1"/>
  <c r="H250" i="1"/>
  <c r="G250" i="1"/>
  <c r="F250" i="1"/>
  <c r="E250" i="1"/>
  <c r="D250" i="1"/>
  <c r="O249" i="1"/>
  <c r="L249" i="1"/>
  <c r="I249" i="1"/>
  <c r="F249" i="1"/>
  <c r="O248" i="1"/>
  <c r="L248" i="1"/>
  <c r="I248" i="1"/>
  <c r="F248" i="1"/>
  <c r="O247" i="1"/>
  <c r="L247" i="1"/>
  <c r="I247" i="1"/>
  <c r="F247" i="1"/>
  <c r="O246" i="1"/>
  <c r="L246" i="1"/>
  <c r="I246" i="1"/>
  <c r="I245" i="1" s="1"/>
  <c r="F246" i="1"/>
  <c r="N245" i="1"/>
  <c r="M245" i="1"/>
  <c r="K245" i="1"/>
  <c r="J245" i="1"/>
  <c r="H245" i="1"/>
  <c r="G245" i="1"/>
  <c r="E245" i="1"/>
  <c r="D245" i="1"/>
  <c r="O244" i="1"/>
  <c r="L244" i="1"/>
  <c r="I244" i="1"/>
  <c r="F244" i="1"/>
  <c r="O243" i="1"/>
  <c r="L243" i="1"/>
  <c r="I243" i="1"/>
  <c r="F243" i="1"/>
  <c r="O242" i="1"/>
  <c r="L242" i="1"/>
  <c r="L241" i="1" s="1"/>
  <c r="I242" i="1"/>
  <c r="F242" i="1"/>
  <c r="N241" i="1"/>
  <c r="N240" i="1" s="1"/>
  <c r="M241" i="1"/>
  <c r="K241" i="1"/>
  <c r="J241" i="1"/>
  <c r="J240" i="1" s="1"/>
  <c r="H241" i="1"/>
  <c r="G241" i="1"/>
  <c r="G240" i="1" s="1"/>
  <c r="E241" i="1"/>
  <c r="E240" i="1" s="1"/>
  <c r="D241" i="1"/>
  <c r="D240" i="1" s="1"/>
  <c r="O239" i="1"/>
  <c r="L239" i="1"/>
  <c r="I239" i="1"/>
  <c r="F239" i="1"/>
  <c r="O238" i="1"/>
  <c r="L238" i="1"/>
  <c r="I238" i="1"/>
  <c r="F238" i="1"/>
  <c r="O237" i="1"/>
  <c r="L237" i="1"/>
  <c r="I237" i="1"/>
  <c r="F237" i="1"/>
  <c r="O236" i="1"/>
  <c r="L236" i="1"/>
  <c r="I236" i="1"/>
  <c r="F236" i="1"/>
  <c r="O235" i="1"/>
  <c r="L235" i="1"/>
  <c r="I235" i="1"/>
  <c r="F235" i="1"/>
  <c r="O234" i="1"/>
  <c r="L234" i="1"/>
  <c r="I234" i="1"/>
  <c r="F234" i="1"/>
  <c r="N233" i="1"/>
  <c r="N232" i="1" s="1"/>
  <c r="M233" i="1"/>
  <c r="M232" i="1" s="1"/>
  <c r="K233" i="1"/>
  <c r="K232" i="1" s="1"/>
  <c r="J233" i="1"/>
  <c r="J232" i="1" s="1"/>
  <c r="I233" i="1"/>
  <c r="I232" i="1" s="1"/>
  <c r="H233" i="1"/>
  <c r="H232" i="1" s="1"/>
  <c r="G233" i="1"/>
  <c r="G232" i="1" s="1"/>
  <c r="E233" i="1"/>
  <c r="E232" i="1" s="1"/>
  <c r="D233" i="1"/>
  <c r="D232" i="1" s="1"/>
  <c r="O231" i="1"/>
  <c r="L231" i="1"/>
  <c r="I231" i="1"/>
  <c r="F231" i="1"/>
  <c r="O230" i="1"/>
  <c r="L230" i="1"/>
  <c r="I230" i="1"/>
  <c r="F230" i="1"/>
  <c r="O229" i="1"/>
  <c r="L229" i="1"/>
  <c r="I229" i="1"/>
  <c r="F229" i="1"/>
  <c r="O228" i="1"/>
  <c r="L228" i="1"/>
  <c r="I228" i="1"/>
  <c r="F228" i="1"/>
  <c r="N227" i="1"/>
  <c r="M227" i="1"/>
  <c r="K227" i="1"/>
  <c r="J227" i="1"/>
  <c r="H227" i="1"/>
  <c r="G227" i="1"/>
  <c r="E227" i="1"/>
  <c r="D227" i="1"/>
  <c r="O226" i="1"/>
  <c r="L226" i="1"/>
  <c r="I226" i="1"/>
  <c r="F226" i="1"/>
  <c r="O225" i="1"/>
  <c r="L225" i="1"/>
  <c r="I225" i="1"/>
  <c r="F225" i="1"/>
  <c r="O224" i="1"/>
  <c r="L224" i="1"/>
  <c r="I224" i="1"/>
  <c r="F224" i="1"/>
  <c r="O223" i="1"/>
  <c r="L223" i="1"/>
  <c r="I223" i="1"/>
  <c r="F223" i="1"/>
  <c r="O222" i="1"/>
  <c r="L222" i="1"/>
  <c r="I222" i="1"/>
  <c r="F222" i="1"/>
  <c r="O221" i="1"/>
  <c r="L221" i="1"/>
  <c r="I221" i="1"/>
  <c r="F221" i="1"/>
  <c r="O220" i="1"/>
  <c r="L220" i="1"/>
  <c r="L219" i="1" s="1"/>
  <c r="I220" i="1"/>
  <c r="I219" i="1" s="1"/>
  <c r="F220" i="1"/>
  <c r="N219" i="1"/>
  <c r="M219" i="1"/>
  <c r="K219" i="1"/>
  <c r="J219" i="1"/>
  <c r="H219" i="1"/>
  <c r="G219" i="1"/>
  <c r="E219" i="1"/>
  <c r="D219" i="1"/>
  <c r="O218" i="1"/>
  <c r="L218" i="1"/>
  <c r="I218" i="1"/>
  <c r="F218" i="1"/>
  <c r="O217" i="1"/>
  <c r="L217" i="1"/>
  <c r="L216" i="1" s="1"/>
  <c r="I217" i="1"/>
  <c r="I216" i="1" s="1"/>
  <c r="F217" i="1"/>
  <c r="F216" i="1" s="1"/>
  <c r="N216" i="1"/>
  <c r="M216" i="1"/>
  <c r="K216" i="1"/>
  <c r="J216" i="1"/>
  <c r="H216" i="1"/>
  <c r="G216" i="1"/>
  <c r="E216" i="1"/>
  <c r="D216" i="1"/>
  <c r="O215" i="1"/>
  <c r="O214" i="1" s="1"/>
  <c r="L215" i="1"/>
  <c r="L214" i="1" s="1"/>
  <c r="I215" i="1"/>
  <c r="I214" i="1" s="1"/>
  <c r="F215" i="1"/>
  <c r="N214" i="1"/>
  <c r="M214" i="1"/>
  <c r="K214" i="1"/>
  <c r="J214" i="1"/>
  <c r="J212" i="1" s="1"/>
  <c r="H214" i="1"/>
  <c r="G214" i="1"/>
  <c r="E214" i="1"/>
  <c r="D214" i="1"/>
  <c r="D212" i="1" s="1"/>
  <c r="O213" i="1"/>
  <c r="L213" i="1"/>
  <c r="I213" i="1"/>
  <c r="F213" i="1"/>
  <c r="E212" i="1"/>
  <c r="O210" i="1"/>
  <c r="L210" i="1"/>
  <c r="I210" i="1"/>
  <c r="F210" i="1"/>
  <c r="O209" i="1"/>
  <c r="O208" i="1" s="1"/>
  <c r="L209" i="1"/>
  <c r="I209" i="1"/>
  <c r="I208" i="1" s="1"/>
  <c r="F209" i="1"/>
  <c r="N208" i="1"/>
  <c r="M208" i="1"/>
  <c r="L208" i="1"/>
  <c r="K208" i="1"/>
  <c r="J208" i="1"/>
  <c r="H208" i="1"/>
  <c r="G208" i="1"/>
  <c r="E208" i="1"/>
  <c r="D208" i="1"/>
  <c r="O207" i="1"/>
  <c r="L207" i="1"/>
  <c r="I207" i="1"/>
  <c r="F207" i="1"/>
  <c r="O206" i="1"/>
  <c r="L206" i="1"/>
  <c r="I206" i="1"/>
  <c r="F206" i="1"/>
  <c r="O205" i="1"/>
  <c r="L205" i="1"/>
  <c r="I205" i="1"/>
  <c r="F205" i="1"/>
  <c r="O204" i="1"/>
  <c r="L204" i="1"/>
  <c r="I204" i="1"/>
  <c r="F204" i="1"/>
  <c r="O203" i="1"/>
  <c r="L203" i="1"/>
  <c r="I203" i="1"/>
  <c r="F203" i="1"/>
  <c r="O202" i="1"/>
  <c r="L202" i="1"/>
  <c r="I202" i="1"/>
  <c r="F202" i="1"/>
  <c r="O201" i="1"/>
  <c r="L201" i="1"/>
  <c r="I201" i="1"/>
  <c r="F201" i="1"/>
  <c r="O200" i="1"/>
  <c r="O199" i="1" s="1"/>
  <c r="L200" i="1"/>
  <c r="L199" i="1" s="1"/>
  <c r="I200" i="1"/>
  <c r="F200" i="1"/>
  <c r="N199" i="1"/>
  <c r="M199" i="1"/>
  <c r="K199" i="1"/>
  <c r="J199" i="1"/>
  <c r="H199" i="1"/>
  <c r="G199" i="1"/>
  <c r="E199" i="1"/>
  <c r="D199" i="1"/>
  <c r="O198" i="1"/>
  <c r="L198" i="1"/>
  <c r="I198" i="1"/>
  <c r="F198" i="1"/>
  <c r="O197" i="1"/>
  <c r="L197" i="1"/>
  <c r="I197" i="1"/>
  <c r="F197" i="1"/>
  <c r="O196" i="1"/>
  <c r="L196" i="1"/>
  <c r="I196" i="1"/>
  <c r="F196" i="1"/>
  <c r="O195" i="1"/>
  <c r="L195" i="1"/>
  <c r="I195" i="1"/>
  <c r="F195" i="1"/>
  <c r="O194" i="1"/>
  <c r="L194" i="1"/>
  <c r="I194" i="1"/>
  <c r="F194" i="1"/>
  <c r="O193" i="1"/>
  <c r="L193" i="1"/>
  <c r="I193" i="1"/>
  <c r="F193" i="1"/>
  <c r="O192" i="1"/>
  <c r="L192" i="1"/>
  <c r="I192" i="1"/>
  <c r="F192" i="1"/>
  <c r="O191" i="1"/>
  <c r="L191" i="1"/>
  <c r="I191" i="1"/>
  <c r="F191" i="1"/>
  <c r="O190" i="1"/>
  <c r="L190" i="1"/>
  <c r="I190" i="1"/>
  <c r="F190" i="1"/>
  <c r="O189" i="1"/>
  <c r="O188" i="1" s="1"/>
  <c r="L189" i="1"/>
  <c r="I189" i="1"/>
  <c r="F189" i="1"/>
  <c r="N188" i="1"/>
  <c r="N187" i="1" s="1"/>
  <c r="M188" i="1"/>
  <c r="M187" i="1" s="1"/>
  <c r="K188" i="1"/>
  <c r="K187" i="1" s="1"/>
  <c r="J188" i="1"/>
  <c r="H188" i="1"/>
  <c r="H187" i="1" s="1"/>
  <c r="G188" i="1"/>
  <c r="E188" i="1"/>
  <c r="E187" i="1" s="1"/>
  <c r="D188" i="1"/>
  <c r="O186" i="1"/>
  <c r="L186" i="1"/>
  <c r="I186" i="1"/>
  <c r="F186" i="1"/>
  <c r="O185" i="1"/>
  <c r="L185" i="1"/>
  <c r="I185" i="1"/>
  <c r="F185" i="1"/>
  <c r="O184" i="1"/>
  <c r="L184" i="1"/>
  <c r="L183" i="1" s="1"/>
  <c r="I184" i="1"/>
  <c r="F184" i="1"/>
  <c r="O183" i="1"/>
  <c r="N183" i="1"/>
  <c r="M183" i="1"/>
  <c r="K183" i="1"/>
  <c r="J183" i="1"/>
  <c r="H183" i="1"/>
  <c r="G183" i="1"/>
  <c r="E183" i="1"/>
  <c r="D183" i="1"/>
  <c r="O180" i="1"/>
  <c r="O179" i="1" s="1"/>
  <c r="O178" i="1" s="1"/>
  <c r="L180" i="1"/>
  <c r="L179" i="1" s="1"/>
  <c r="L178" i="1" s="1"/>
  <c r="I180" i="1"/>
  <c r="F180" i="1"/>
  <c r="F179" i="1" s="1"/>
  <c r="F178" i="1" s="1"/>
  <c r="N179" i="1"/>
  <c r="N178" i="1" s="1"/>
  <c r="M179" i="1"/>
  <c r="M178" i="1" s="1"/>
  <c r="K179" i="1"/>
  <c r="K178" i="1" s="1"/>
  <c r="J179" i="1"/>
  <c r="J178" i="1" s="1"/>
  <c r="I179" i="1"/>
  <c r="I178" i="1" s="1"/>
  <c r="H179" i="1"/>
  <c r="H178" i="1" s="1"/>
  <c r="G179" i="1"/>
  <c r="G178" i="1" s="1"/>
  <c r="E179" i="1"/>
  <c r="E178" i="1" s="1"/>
  <c r="D179" i="1"/>
  <c r="D178" i="1" s="1"/>
  <c r="O177" i="1"/>
  <c r="L177" i="1"/>
  <c r="I177" i="1"/>
  <c r="F177" i="1"/>
  <c r="O176" i="1"/>
  <c r="O175" i="1" s="1"/>
  <c r="L176" i="1"/>
  <c r="I176" i="1"/>
  <c r="I175" i="1" s="1"/>
  <c r="F176" i="1"/>
  <c r="F175" i="1" s="1"/>
  <c r="N175" i="1"/>
  <c r="M175" i="1"/>
  <c r="K175" i="1"/>
  <c r="K174" i="1" s="1"/>
  <c r="J175" i="1"/>
  <c r="H175" i="1"/>
  <c r="H174" i="1" s="1"/>
  <c r="G175" i="1"/>
  <c r="G174" i="1" s="1"/>
  <c r="E175" i="1"/>
  <c r="D175" i="1"/>
  <c r="M174" i="1"/>
  <c r="O173" i="1"/>
  <c r="L173" i="1"/>
  <c r="I173" i="1"/>
  <c r="F173" i="1"/>
  <c r="O172" i="1"/>
  <c r="L172" i="1"/>
  <c r="L171" i="1" s="1"/>
  <c r="I172" i="1"/>
  <c r="I171" i="1" s="1"/>
  <c r="F172" i="1"/>
  <c r="N171" i="1"/>
  <c r="M171" i="1"/>
  <c r="K171" i="1"/>
  <c r="J171" i="1"/>
  <c r="H171" i="1"/>
  <c r="G171" i="1"/>
  <c r="E171" i="1"/>
  <c r="D171" i="1"/>
  <c r="O170" i="1"/>
  <c r="L170" i="1"/>
  <c r="I170" i="1"/>
  <c r="F170" i="1"/>
  <c r="O169" i="1"/>
  <c r="L169" i="1"/>
  <c r="I169" i="1"/>
  <c r="F169" i="1"/>
  <c r="O168" i="1"/>
  <c r="L168" i="1"/>
  <c r="I168" i="1"/>
  <c r="F168" i="1"/>
  <c r="O167" i="1"/>
  <c r="O166" i="1" s="1"/>
  <c r="L167" i="1"/>
  <c r="I167" i="1"/>
  <c r="F167" i="1"/>
  <c r="N166" i="1"/>
  <c r="M166" i="1"/>
  <c r="K166" i="1"/>
  <c r="J166" i="1"/>
  <c r="H166" i="1"/>
  <c r="G166" i="1"/>
  <c r="E166" i="1"/>
  <c r="D166" i="1"/>
  <c r="O165" i="1"/>
  <c r="L165" i="1"/>
  <c r="I165" i="1"/>
  <c r="F165" i="1"/>
  <c r="O164" i="1"/>
  <c r="L164" i="1"/>
  <c r="I164" i="1"/>
  <c r="F164" i="1"/>
  <c r="O163" i="1"/>
  <c r="O162" i="1" s="1"/>
  <c r="O161" i="1" s="1"/>
  <c r="L163" i="1"/>
  <c r="I163" i="1"/>
  <c r="I162" i="1" s="1"/>
  <c r="F163" i="1"/>
  <c r="N162" i="1"/>
  <c r="N161" i="1" s="1"/>
  <c r="N160" i="1" s="1"/>
  <c r="M162" i="1"/>
  <c r="K162" i="1"/>
  <c r="J162" i="1"/>
  <c r="H162" i="1"/>
  <c r="H161" i="1" s="1"/>
  <c r="H160" i="1" s="1"/>
  <c r="G162" i="1"/>
  <c r="E162" i="1"/>
  <c r="D162" i="1"/>
  <c r="D161" i="1" s="1"/>
  <c r="D160" i="1" s="1"/>
  <c r="J161" i="1"/>
  <c r="O159" i="1"/>
  <c r="L159" i="1"/>
  <c r="I159" i="1"/>
  <c r="F159" i="1"/>
  <c r="O158" i="1"/>
  <c r="L158" i="1"/>
  <c r="I158" i="1"/>
  <c r="F158" i="1"/>
  <c r="O157" i="1"/>
  <c r="L157" i="1"/>
  <c r="I157" i="1"/>
  <c r="F157" i="1"/>
  <c r="O156" i="1"/>
  <c r="L156" i="1"/>
  <c r="I156" i="1"/>
  <c r="F156" i="1"/>
  <c r="O155" i="1"/>
  <c r="L155" i="1"/>
  <c r="I155" i="1"/>
  <c r="F155" i="1"/>
  <c r="O154" i="1"/>
  <c r="J154" i="1"/>
  <c r="J153" i="1" s="1"/>
  <c r="J152" i="1" s="1"/>
  <c r="I154" i="1"/>
  <c r="F154" i="1"/>
  <c r="N153" i="1"/>
  <c r="N152" i="1" s="1"/>
  <c r="M153" i="1"/>
  <c r="M152" i="1" s="1"/>
  <c r="K153" i="1"/>
  <c r="K152" i="1" s="1"/>
  <c r="H153" i="1"/>
  <c r="H152" i="1" s="1"/>
  <c r="G153" i="1"/>
  <c r="G152" i="1" s="1"/>
  <c r="E153" i="1"/>
  <c r="E152" i="1" s="1"/>
  <c r="D153" i="1"/>
  <c r="D152" i="1" s="1"/>
  <c r="O151" i="1"/>
  <c r="L151" i="1"/>
  <c r="I151" i="1"/>
  <c r="F151" i="1"/>
  <c r="O150" i="1"/>
  <c r="L150" i="1"/>
  <c r="I150" i="1"/>
  <c r="F150" i="1"/>
  <c r="O149" i="1"/>
  <c r="L149" i="1"/>
  <c r="I149" i="1"/>
  <c r="F149" i="1"/>
  <c r="O148" i="1"/>
  <c r="L148" i="1"/>
  <c r="I148" i="1"/>
  <c r="I147" i="1" s="1"/>
  <c r="F148" i="1"/>
  <c r="N147" i="1"/>
  <c r="M147" i="1"/>
  <c r="K147" i="1"/>
  <c r="J147" i="1"/>
  <c r="H147" i="1"/>
  <c r="G147" i="1"/>
  <c r="E147" i="1"/>
  <c r="D147" i="1"/>
  <c r="O146" i="1"/>
  <c r="L146" i="1"/>
  <c r="I146" i="1"/>
  <c r="F146" i="1"/>
  <c r="O145" i="1"/>
  <c r="L145" i="1"/>
  <c r="I145" i="1"/>
  <c r="F145" i="1"/>
  <c r="O144" i="1"/>
  <c r="L144" i="1"/>
  <c r="I144" i="1"/>
  <c r="F144" i="1"/>
  <c r="O143" i="1"/>
  <c r="L143" i="1"/>
  <c r="I143" i="1"/>
  <c r="F143" i="1"/>
  <c r="O142" i="1"/>
  <c r="L142" i="1"/>
  <c r="I142" i="1"/>
  <c r="F142" i="1"/>
  <c r="O141" i="1"/>
  <c r="L141" i="1"/>
  <c r="I141" i="1"/>
  <c r="F141" i="1"/>
  <c r="O140" i="1"/>
  <c r="L140" i="1"/>
  <c r="I140" i="1"/>
  <c r="F140" i="1"/>
  <c r="O139" i="1"/>
  <c r="O138" i="1" s="1"/>
  <c r="L139" i="1"/>
  <c r="I139" i="1"/>
  <c r="F139" i="1"/>
  <c r="N138" i="1"/>
  <c r="M138" i="1"/>
  <c r="K138" i="1"/>
  <c r="J138" i="1"/>
  <c r="H138" i="1"/>
  <c r="G138" i="1"/>
  <c r="E138" i="1"/>
  <c r="D138" i="1"/>
  <c r="O137" i="1"/>
  <c r="L137" i="1"/>
  <c r="I137" i="1"/>
  <c r="F137" i="1"/>
  <c r="O136" i="1"/>
  <c r="L136" i="1"/>
  <c r="I136" i="1"/>
  <c r="F136" i="1"/>
  <c r="O135" i="1"/>
  <c r="L135" i="1"/>
  <c r="L134" i="1" s="1"/>
  <c r="I135" i="1"/>
  <c r="I134" i="1" s="1"/>
  <c r="F135" i="1"/>
  <c r="O134" i="1"/>
  <c r="N134" i="1"/>
  <c r="M134" i="1"/>
  <c r="K134" i="1"/>
  <c r="J134" i="1"/>
  <c r="H134" i="1"/>
  <c r="G134" i="1"/>
  <c r="E134" i="1"/>
  <c r="D134" i="1"/>
  <c r="O133" i="1"/>
  <c r="L133" i="1"/>
  <c r="I133" i="1"/>
  <c r="F133" i="1"/>
  <c r="O132" i="1"/>
  <c r="L132" i="1"/>
  <c r="L131" i="1" s="1"/>
  <c r="I132" i="1"/>
  <c r="F132" i="1"/>
  <c r="N131" i="1"/>
  <c r="M131" i="1"/>
  <c r="K131" i="1"/>
  <c r="J131" i="1"/>
  <c r="H131" i="1"/>
  <c r="G131" i="1"/>
  <c r="E131" i="1"/>
  <c r="D131" i="1"/>
  <c r="O130" i="1"/>
  <c r="L130" i="1"/>
  <c r="I130" i="1"/>
  <c r="F130" i="1"/>
  <c r="O129" i="1"/>
  <c r="L129" i="1"/>
  <c r="I129" i="1"/>
  <c r="F129" i="1"/>
  <c r="O128" i="1"/>
  <c r="L128" i="1"/>
  <c r="I128" i="1"/>
  <c r="F128" i="1"/>
  <c r="O127" i="1"/>
  <c r="L127" i="1"/>
  <c r="I127" i="1"/>
  <c r="I126" i="1" s="1"/>
  <c r="F127" i="1"/>
  <c r="N126" i="1"/>
  <c r="M126" i="1"/>
  <c r="K126" i="1"/>
  <c r="J126" i="1"/>
  <c r="H126" i="1"/>
  <c r="G126" i="1"/>
  <c r="E126" i="1"/>
  <c r="D126" i="1"/>
  <c r="O125" i="1"/>
  <c r="L125" i="1"/>
  <c r="I125" i="1"/>
  <c r="F125" i="1"/>
  <c r="O124" i="1"/>
  <c r="L124" i="1"/>
  <c r="I124" i="1"/>
  <c r="F124" i="1"/>
  <c r="O123" i="1"/>
  <c r="L123" i="1"/>
  <c r="I123" i="1"/>
  <c r="F123" i="1"/>
  <c r="O122" i="1"/>
  <c r="L122" i="1"/>
  <c r="I122" i="1"/>
  <c r="I121" i="1" s="1"/>
  <c r="F122" i="1"/>
  <c r="O121" i="1"/>
  <c r="N121" i="1"/>
  <c r="M121" i="1"/>
  <c r="K121" i="1"/>
  <c r="J121" i="1"/>
  <c r="H121" i="1"/>
  <c r="G121" i="1"/>
  <c r="E121" i="1"/>
  <c r="D121" i="1"/>
  <c r="O119" i="1"/>
  <c r="L119" i="1"/>
  <c r="I119" i="1"/>
  <c r="F119" i="1"/>
  <c r="O118" i="1"/>
  <c r="L118" i="1"/>
  <c r="I118" i="1"/>
  <c r="F118" i="1"/>
  <c r="O117" i="1"/>
  <c r="L117" i="1"/>
  <c r="I117" i="1"/>
  <c r="F117" i="1"/>
  <c r="O116" i="1"/>
  <c r="L116" i="1"/>
  <c r="I116" i="1"/>
  <c r="F116" i="1"/>
  <c r="O115" i="1"/>
  <c r="L115" i="1"/>
  <c r="L114" i="1" s="1"/>
  <c r="I115" i="1"/>
  <c r="F115" i="1"/>
  <c r="N114" i="1"/>
  <c r="M114" i="1"/>
  <c r="K114" i="1"/>
  <c r="J114" i="1"/>
  <c r="H114" i="1"/>
  <c r="G114" i="1"/>
  <c r="F114" i="1"/>
  <c r="E114" i="1"/>
  <c r="D114" i="1"/>
  <c r="O113" i="1"/>
  <c r="L113" i="1"/>
  <c r="I113" i="1"/>
  <c r="F113" i="1"/>
  <c r="O112" i="1"/>
  <c r="L112" i="1"/>
  <c r="I112" i="1"/>
  <c r="F112" i="1"/>
  <c r="O111" i="1"/>
  <c r="L111" i="1"/>
  <c r="I111" i="1"/>
  <c r="F111" i="1"/>
  <c r="O110" i="1"/>
  <c r="L110" i="1"/>
  <c r="I110" i="1"/>
  <c r="F110" i="1"/>
  <c r="O109" i="1"/>
  <c r="L109" i="1"/>
  <c r="L108" i="1" s="1"/>
  <c r="I109" i="1"/>
  <c r="F109" i="1"/>
  <c r="N108" i="1"/>
  <c r="M108" i="1"/>
  <c r="K108" i="1"/>
  <c r="J108" i="1"/>
  <c r="H108" i="1"/>
  <c r="G108" i="1"/>
  <c r="E108" i="1"/>
  <c r="D108" i="1"/>
  <c r="O107" i="1"/>
  <c r="L107" i="1"/>
  <c r="I107" i="1"/>
  <c r="F107" i="1"/>
  <c r="O106" i="1"/>
  <c r="L106" i="1"/>
  <c r="I106" i="1"/>
  <c r="F106" i="1"/>
  <c r="O105" i="1"/>
  <c r="L105" i="1"/>
  <c r="I105" i="1"/>
  <c r="F105" i="1"/>
  <c r="O104" i="1"/>
  <c r="L104" i="1"/>
  <c r="I104" i="1"/>
  <c r="F104" i="1"/>
  <c r="O103" i="1"/>
  <c r="L103" i="1"/>
  <c r="I103" i="1"/>
  <c r="F103" i="1"/>
  <c r="O102" i="1"/>
  <c r="L102" i="1"/>
  <c r="I102" i="1"/>
  <c r="F102" i="1"/>
  <c r="O101" i="1"/>
  <c r="L101" i="1"/>
  <c r="I101" i="1"/>
  <c r="F101" i="1"/>
  <c r="O100" i="1"/>
  <c r="L100" i="1"/>
  <c r="I100" i="1"/>
  <c r="I99" i="1" s="1"/>
  <c r="F100" i="1"/>
  <c r="N99" i="1"/>
  <c r="M99" i="1"/>
  <c r="K99" i="1"/>
  <c r="J99" i="1"/>
  <c r="H99" i="1"/>
  <c r="G99" i="1"/>
  <c r="E99" i="1"/>
  <c r="D99" i="1"/>
  <c r="O98" i="1"/>
  <c r="L98" i="1"/>
  <c r="I98" i="1"/>
  <c r="F98" i="1"/>
  <c r="O97" i="1"/>
  <c r="L97" i="1"/>
  <c r="I97" i="1"/>
  <c r="F97" i="1"/>
  <c r="O96" i="1"/>
  <c r="L96" i="1"/>
  <c r="I96" i="1"/>
  <c r="F96" i="1"/>
  <c r="O95" i="1"/>
  <c r="L95" i="1"/>
  <c r="I95" i="1"/>
  <c r="F95" i="1"/>
  <c r="O94" i="1"/>
  <c r="L94" i="1"/>
  <c r="I94" i="1"/>
  <c r="F94" i="1"/>
  <c r="O93" i="1"/>
  <c r="L93" i="1"/>
  <c r="I93" i="1"/>
  <c r="F93" i="1"/>
  <c r="O92" i="1"/>
  <c r="O91" i="1" s="1"/>
  <c r="L92" i="1"/>
  <c r="I92" i="1"/>
  <c r="F92" i="1"/>
  <c r="N91" i="1"/>
  <c r="M91" i="1"/>
  <c r="K91" i="1"/>
  <c r="J91" i="1"/>
  <c r="H91" i="1"/>
  <c r="G91" i="1"/>
  <c r="E91" i="1"/>
  <c r="D91" i="1"/>
  <c r="O90" i="1"/>
  <c r="L90" i="1"/>
  <c r="I90" i="1"/>
  <c r="F90" i="1"/>
  <c r="O89" i="1"/>
  <c r="L89" i="1"/>
  <c r="I89" i="1"/>
  <c r="F89" i="1"/>
  <c r="C89" i="1" s="1"/>
  <c r="O88" i="1"/>
  <c r="L88" i="1"/>
  <c r="I88" i="1"/>
  <c r="F88" i="1"/>
  <c r="O87" i="1"/>
  <c r="L87" i="1"/>
  <c r="I87" i="1"/>
  <c r="F87" i="1"/>
  <c r="O86" i="1"/>
  <c r="L86" i="1"/>
  <c r="I86" i="1"/>
  <c r="I85" i="1" s="1"/>
  <c r="F86" i="1"/>
  <c r="N85" i="1"/>
  <c r="M85" i="1"/>
  <c r="K85" i="1"/>
  <c r="K83" i="1" s="1"/>
  <c r="J85" i="1"/>
  <c r="H85" i="1"/>
  <c r="G85" i="1"/>
  <c r="E85" i="1"/>
  <c r="E83" i="1" s="1"/>
  <c r="D85" i="1"/>
  <c r="O84" i="1"/>
  <c r="L84" i="1"/>
  <c r="I84" i="1"/>
  <c r="F84" i="1"/>
  <c r="O82" i="1"/>
  <c r="L82" i="1"/>
  <c r="I82" i="1"/>
  <c r="F82" i="1"/>
  <c r="O81" i="1"/>
  <c r="O80" i="1" s="1"/>
  <c r="L81" i="1"/>
  <c r="L80" i="1" s="1"/>
  <c r="I81" i="1"/>
  <c r="I80" i="1" s="1"/>
  <c r="F81" i="1"/>
  <c r="F80" i="1" s="1"/>
  <c r="N80" i="1"/>
  <c r="M80" i="1"/>
  <c r="K80" i="1"/>
  <c r="J80" i="1"/>
  <c r="H80" i="1"/>
  <c r="G80" i="1"/>
  <c r="E80" i="1"/>
  <c r="D80" i="1"/>
  <c r="O79" i="1"/>
  <c r="L79" i="1"/>
  <c r="I79" i="1"/>
  <c r="F79" i="1"/>
  <c r="O78" i="1"/>
  <c r="L78" i="1"/>
  <c r="I78" i="1"/>
  <c r="I77" i="1" s="1"/>
  <c r="F78" i="1"/>
  <c r="O77" i="1"/>
  <c r="O76" i="1" s="1"/>
  <c r="N77" i="1"/>
  <c r="M77" i="1"/>
  <c r="K77" i="1"/>
  <c r="J77" i="1"/>
  <c r="H77" i="1"/>
  <c r="G77" i="1"/>
  <c r="G76" i="1" s="1"/>
  <c r="F77" i="1"/>
  <c r="E77" i="1"/>
  <c r="D77" i="1"/>
  <c r="M76" i="1"/>
  <c r="O74" i="1"/>
  <c r="L74" i="1"/>
  <c r="I74" i="1"/>
  <c r="F74" i="1"/>
  <c r="O73" i="1"/>
  <c r="L73" i="1"/>
  <c r="I73" i="1"/>
  <c r="F73" i="1"/>
  <c r="O72" i="1"/>
  <c r="L72" i="1"/>
  <c r="I72" i="1"/>
  <c r="F72" i="1"/>
  <c r="O71" i="1"/>
  <c r="L71" i="1"/>
  <c r="I71" i="1"/>
  <c r="F71" i="1"/>
  <c r="O70" i="1"/>
  <c r="L70" i="1"/>
  <c r="I70" i="1"/>
  <c r="I69" i="1" s="1"/>
  <c r="F70" i="1"/>
  <c r="O69" i="1"/>
  <c r="N69" i="1"/>
  <c r="M69" i="1"/>
  <c r="K69" i="1"/>
  <c r="K67" i="1" s="1"/>
  <c r="J69" i="1"/>
  <c r="J67" i="1" s="1"/>
  <c r="H69" i="1"/>
  <c r="H67" i="1" s="1"/>
  <c r="G69" i="1"/>
  <c r="G67" i="1" s="1"/>
  <c r="E69" i="1"/>
  <c r="D69" i="1"/>
  <c r="D67" i="1" s="1"/>
  <c r="O68" i="1"/>
  <c r="L68" i="1"/>
  <c r="I68" i="1"/>
  <c r="F68" i="1"/>
  <c r="N67" i="1"/>
  <c r="M67" i="1"/>
  <c r="E67" i="1"/>
  <c r="O66" i="1"/>
  <c r="L66" i="1"/>
  <c r="I66" i="1"/>
  <c r="F66" i="1"/>
  <c r="O65" i="1"/>
  <c r="L65" i="1"/>
  <c r="I65" i="1"/>
  <c r="F65" i="1"/>
  <c r="O64" i="1"/>
  <c r="L64" i="1"/>
  <c r="I64" i="1"/>
  <c r="F64" i="1"/>
  <c r="O63" i="1"/>
  <c r="L63" i="1"/>
  <c r="I63" i="1"/>
  <c r="F63" i="1"/>
  <c r="O62" i="1"/>
  <c r="L62" i="1"/>
  <c r="I62" i="1"/>
  <c r="F62" i="1"/>
  <c r="O61" i="1"/>
  <c r="L61" i="1"/>
  <c r="I61" i="1"/>
  <c r="F61" i="1"/>
  <c r="O60" i="1"/>
  <c r="L60" i="1"/>
  <c r="I60" i="1"/>
  <c r="F60" i="1"/>
  <c r="O59" i="1"/>
  <c r="L59" i="1"/>
  <c r="L58" i="1" s="1"/>
  <c r="I59" i="1"/>
  <c r="F59" i="1"/>
  <c r="N58" i="1"/>
  <c r="M58" i="1"/>
  <c r="K58" i="1"/>
  <c r="J58" i="1"/>
  <c r="H58" i="1"/>
  <c r="G58" i="1"/>
  <c r="E58" i="1"/>
  <c r="D58" i="1"/>
  <c r="O57" i="1"/>
  <c r="L57" i="1"/>
  <c r="I57" i="1"/>
  <c r="F57" i="1"/>
  <c r="O56" i="1"/>
  <c r="O55" i="1" s="1"/>
  <c r="L56" i="1"/>
  <c r="I56" i="1"/>
  <c r="I55" i="1" s="1"/>
  <c r="F56" i="1"/>
  <c r="N55" i="1"/>
  <c r="N54" i="1" s="1"/>
  <c r="N53" i="1" s="1"/>
  <c r="M55" i="1"/>
  <c r="K55" i="1"/>
  <c r="K54" i="1" s="1"/>
  <c r="J55" i="1"/>
  <c r="H55" i="1"/>
  <c r="H54" i="1" s="1"/>
  <c r="H53" i="1" s="1"/>
  <c r="G55" i="1"/>
  <c r="E55" i="1"/>
  <c r="E54" i="1" s="1"/>
  <c r="D55" i="1"/>
  <c r="D54" i="1" s="1"/>
  <c r="G54" i="1"/>
  <c r="O47" i="1"/>
  <c r="C47" i="1" s="1"/>
  <c r="O46" i="1"/>
  <c r="C46" i="1" s="1"/>
  <c r="N45" i="1"/>
  <c r="M45" i="1"/>
  <c r="L44" i="1"/>
  <c r="I44" i="1"/>
  <c r="F44" i="1"/>
  <c r="F43" i="1" s="1"/>
  <c r="K43" i="1"/>
  <c r="J43" i="1"/>
  <c r="I43" i="1"/>
  <c r="H43" i="1"/>
  <c r="H20" i="1" s="1"/>
  <c r="G43" i="1"/>
  <c r="E43" i="1"/>
  <c r="D43" i="1"/>
  <c r="F42" i="1"/>
  <c r="C42" i="1" s="1"/>
  <c r="E41" i="1"/>
  <c r="D41" i="1"/>
  <c r="L40" i="1"/>
  <c r="C40" i="1" s="1"/>
  <c r="L39" i="1"/>
  <c r="C39" i="1" s="1"/>
  <c r="L38" i="1"/>
  <c r="C38" i="1" s="1"/>
  <c r="L37" i="1"/>
  <c r="C37" i="1" s="1"/>
  <c r="K36" i="1"/>
  <c r="J36" i="1"/>
  <c r="L35" i="1"/>
  <c r="C35" i="1" s="1"/>
  <c r="L34" i="1"/>
  <c r="C34" i="1" s="1"/>
  <c r="K33" i="1"/>
  <c r="J33" i="1"/>
  <c r="L32" i="1"/>
  <c r="K31" i="1"/>
  <c r="J31" i="1"/>
  <c r="L30" i="1"/>
  <c r="C30" i="1" s="1"/>
  <c r="L29" i="1"/>
  <c r="C29" i="1" s="1"/>
  <c r="L28" i="1"/>
  <c r="C28" i="1"/>
  <c r="K27" i="1"/>
  <c r="J27" i="1"/>
  <c r="F25" i="1"/>
  <c r="C25" i="1" s="1"/>
  <c r="I24" i="1"/>
  <c r="F24" i="1"/>
  <c r="C24" i="1" s="1"/>
  <c r="O23" i="1"/>
  <c r="J23" i="1"/>
  <c r="I23" i="1"/>
  <c r="F23" i="1"/>
  <c r="O22" i="1"/>
  <c r="L22" i="1"/>
  <c r="I22" i="1"/>
  <c r="I21" i="1" s="1"/>
  <c r="F22" i="1"/>
  <c r="F21" i="1" s="1"/>
  <c r="O21" i="1"/>
  <c r="N21" i="1"/>
  <c r="N275" i="1" s="1"/>
  <c r="N274" i="1" s="1"/>
  <c r="M21" i="1"/>
  <c r="M275" i="1" s="1"/>
  <c r="M274" i="1" s="1"/>
  <c r="K21" i="1"/>
  <c r="H21" i="1"/>
  <c r="H275" i="1" s="1"/>
  <c r="H274" i="1" s="1"/>
  <c r="G21" i="1"/>
  <c r="E21" i="1"/>
  <c r="D21" i="1"/>
  <c r="D275" i="1" s="1"/>
  <c r="D274" i="1" s="1"/>
  <c r="I166" i="1" l="1"/>
  <c r="E53" i="1"/>
  <c r="K53" i="1"/>
  <c r="D76" i="1"/>
  <c r="D75" i="1" s="1"/>
  <c r="E120" i="1"/>
  <c r="L245" i="1"/>
  <c r="D83" i="1"/>
  <c r="C87" i="1"/>
  <c r="C133" i="1"/>
  <c r="C137" i="1"/>
  <c r="K182" i="1"/>
  <c r="E174" i="1"/>
  <c r="J174" i="1"/>
  <c r="C235" i="1"/>
  <c r="C173" i="1"/>
  <c r="C231" i="1"/>
  <c r="M20" i="1"/>
  <c r="O85" i="1"/>
  <c r="D120" i="1"/>
  <c r="C127" i="1"/>
  <c r="F174" i="1"/>
  <c r="C226" i="1"/>
  <c r="C239" i="1"/>
  <c r="C278" i="1"/>
  <c r="C282" i="1"/>
  <c r="C283" i="1"/>
  <c r="I20" i="1"/>
  <c r="C101" i="1"/>
  <c r="C146" i="1"/>
  <c r="C149" i="1"/>
  <c r="N174" i="1"/>
  <c r="C207" i="1"/>
  <c r="C243" i="1"/>
  <c r="H252" i="1"/>
  <c r="M252" i="1"/>
  <c r="C61" i="1"/>
  <c r="I67" i="1"/>
  <c r="C113" i="1"/>
  <c r="C106" i="1"/>
  <c r="O126" i="1"/>
  <c r="H120" i="1"/>
  <c r="L147" i="1"/>
  <c r="C215" i="1"/>
  <c r="I241" i="1"/>
  <c r="I240" i="1" s="1"/>
  <c r="C259" i="1"/>
  <c r="F276" i="1"/>
  <c r="K26" i="1"/>
  <c r="G53" i="1"/>
  <c r="L55" i="1"/>
  <c r="L54" i="1" s="1"/>
  <c r="C74" i="1"/>
  <c r="C93" i="1"/>
  <c r="C117" i="1"/>
  <c r="M120" i="1"/>
  <c r="J160" i="1"/>
  <c r="L162" i="1"/>
  <c r="G161" i="1"/>
  <c r="G160" i="1" s="1"/>
  <c r="H182" i="1"/>
  <c r="N182" i="1"/>
  <c r="C195" i="1"/>
  <c r="C198" i="1"/>
  <c r="C203" i="1"/>
  <c r="C206" i="1"/>
  <c r="C223" i="1"/>
  <c r="C224" i="1"/>
  <c r="C225" i="1"/>
  <c r="K240" i="1"/>
  <c r="G252" i="1"/>
  <c r="C280" i="1"/>
  <c r="J211" i="1"/>
  <c r="O58" i="1"/>
  <c r="E76" i="1"/>
  <c r="C82" i="1"/>
  <c r="C97" i="1"/>
  <c r="C105" i="1"/>
  <c r="N120" i="1"/>
  <c r="C132" i="1"/>
  <c r="C141" i="1"/>
  <c r="C142" i="1"/>
  <c r="C156" i="1"/>
  <c r="C189" i="1"/>
  <c r="M212" i="1"/>
  <c r="C230" i="1"/>
  <c r="C238" i="1"/>
  <c r="M240" i="1"/>
  <c r="C247" i="1"/>
  <c r="C248" i="1"/>
  <c r="C249" i="1"/>
  <c r="O269" i="1"/>
  <c r="O275" i="1" s="1"/>
  <c r="I76" i="1"/>
  <c r="C129" i="1"/>
  <c r="K161" i="1"/>
  <c r="K160" i="1" s="1"/>
  <c r="E275" i="1"/>
  <c r="E274" i="1" s="1"/>
  <c r="L36" i="1"/>
  <c r="C36" i="1" s="1"/>
  <c r="C44" i="1"/>
  <c r="C57" i="1"/>
  <c r="C65" i="1"/>
  <c r="C73" i="1"/>
  <c r="K76" i="1"/>
  <c r="F108" i="1"/>
  <c r="C111" i="1"/>
  <c r="C112" i="1"/>
  <c r="I131" i="1"/>
  <c r="E161" i="1"/>
  <c r="E160" i="1" s="1"/>
  <c r="C165" i="1"/>
  <c r="C169" i="1"/>
  <c r="C170" i="1"/>
  <c r="G187" i="1"/>
  <c r="G182" i="1" s="1"/>
  <c r="C210" i="1"/>
  <c r="H212" i="1"/>
  <c r="L233" i="1"/>
  <c r="C254" i="1"/>
  <c r="C255" i="1"/>
  <c r="N252" i="1"/>
  <c r="C271" i="1"/>
  <c r="I161" i="1"/>
  <c r="I275" i="1"/>
  <c r="I274" i="1" s="1"/>
  <c r="L43" i="1"/>
  <c r="C62" i="1"/>
  <c r="C71" i="1"/>
  <c r="N76" i="1"/>
  <c r="C81" i="1"/>
  <c r="G83" i="1"/>
  <c r="C98" i="1"/>
  <c r="C103" i="1"/>
  <c r="C104" i="1"/>
  <c r="I108" i="1"/>
  <c r="N83" i="1"/>
  <c r="C118" i="1"/>
  <c r="G120" i="1"/>
  <c r="C139" i="1"/>
  <c r="C140" i="1"/>
  <c r="C157" i="1"/>
  <c r="C164" i="1"/>
  <c r="L188" i="1"/>
  <c r="L187" i="1" s="1"/>
  <c r="L182" i="1" s="1"/>
  <c r="C202" i="1"/>
  <c r="C209" i="1"/>
  <c r="C218" i="1"/>
  <c r="C261" i="1"/>
  <c r="F41" i="1"/>
  <c r="C41" i="1" s="1"/>
  <c r="J54" i="1"/>
  <c r="J53" i="1" s="1"/>
  <c r="C59" i="1"/>
  <c r="C60" i="1"/>
  <c r="C66" i="1"/>
  <c r="J76" i="1"/>
  <c r="J75" i="1" s="1"/>
  <c r="H76" i="1"/>
  <c r="H83" i="1"/>
  <c r="C96" i="1"/>
  <c r="C110" i="1"/>
  <c r="J83" i="1"/>
  <c r="C116" i="1"/>
  <c r="O114" i="1"/>
  <c r="L126" i="1"/>
  <c r="O153" i="1"/>
  <c r="O152" i="1" s="1"/>
  <c r="L166" i="1"/>
  <c r="F171" i="1"/>
  <c r="C186" i="1"/>
  <c r="D187" i="1"/>
  <c r="D182" i="1" s="1"/>
  <c r="E211" i="1"/>
  <c r="L257" i="1"/>
  <c r="L253" i="1" s="1"/>
  <c r="L276" i="1"/>
  <c r="C284" i="1"/>
  <c r="L161" i="1"/>
  <c r="L160" i="1" s="1"/>
  <c r="C22" i="1"/>
  <c r="E20" i="1"/>
  <c r="J26" i="1"/>
  <c r="D53" i="1"/>
  <c r="M54" i="1"/>
  <c r="M53" i="1" s="1"/>
  <c r="I58" i="1"/>
  <c r="I54" i="1" s="1"/>
  <c r="I53" i="1" s="1"/>
  <c r="C63" i="1"/>
  <c r="C64" i="1"/>
  <c r="C79" i="1"/>
  <c r="C90" i="1"/>
  <c r="M83" i="1"/>
  <c r="I91" i="1"/>
  <c r="O99" i="1"/>
  <c r="O83" i="1" s="1"/>
  <c r="C109" i="1"/>
  <c r="O108" i="1"/>
  <c r="I114" i="1"/>
  <c r="C114" i="1" s="1"/>
  <c r="C119" i="1"/>
  <c r="C130" i="1"/>
  <c r="F131" i="1"/>
  <c r="O131" i="1"/>
  <c r="F134" i="1"/>
  <c r="C134" i="1" s="1"/>
  <c r="C135" i="1"/>
  <c r="C136" i="1"/>
  <c r="C150" i="1"/>
  <c r="I153" i="1"/>
  <c r="I152" i="1" s="1"/>
  <c r="C168" i="1"/>
  <c r="C176" i="1"/>
  <c r="O174" i="1"/>
  <c r="I174" i="1"/>
  <c r="M182" i="1"/>
  <c r="I183" i="1"/>
  <c r="C194" i="1"/>
  <c r="F214" i="1"/>
  <c r="C214" i="1" s="1"/>
  <c r="C228" i="1"/>
  <c r="C229" i="1"/>
  <c r="O227" i="1"/>
  <c r="C236" i="1"/>
  <c r="C237" i="1"/>
  <c r="C244" i="1"/>
  <c r="I253" i="1"/>
  <c r="I252" i="1" s="1"/>
  <c r="E252" i="1"/>
  <c r="O257" i="1"/>
  <c r="C268" i="1"/>
  <c r="C277" i="1"/>
  <c r="O276" i="1"/>
  <c r="C276" i="1" s="1"/>
  <c r="N212" i="1"/>
  <c r="I227" i="1"/>
  <c r="I212" i="1" s="1"/>
  <c r="C262" i="1"/>
  <c r="C279" i="1"/>
  <c r="C281" i="1"/>
  <c r="G275" i="1"/>
  <c r="G274" i="1" s="1"/>
  <c r="G20" i="1"/>
  <c r="C80" i="1"/>
  <c r="L27" i="1"/>
  <c r="C32" i="1"/>
  <c r="L31" i="1"/>
  <c r="C31" i="1" s="1"/>
  <c r="L33" i="1"/>
  <c r="C33" i="1" s="1"/>
  <c r="C43" i="1"/>
  <c r="O54" i="1"/>
  <c r="F58" i="1"/>
  <c r="C72" i="1"/>
  <c r="F69" i="1"/>
  <c r="F67" i="1" s="1"/>
  <c r="F76" i="1"/>
  <c r="C88" i="1"/>
  <c r="F85" i="1"/>
  <c r="L99" i="1"/>
  <c r="C102" i="1"/>
  <c r="C128" i="1"/>
  <c r="F126" i="1"/>
  <c r="C148" i="1"/>
  <c r="F147" i="1"/>
  <c r="C155" i="1"/>
  <c r="F153" i="1"/>
  <c r="F233" i="1"/>
  <c r="C234" i="1"/>
  <c r="C251" i="1"/>
  <c r="L250" i="1"/>
  <c r="C250" i="1" s="1"/>
  <c r="D20" i="1"/>
  <c r="K275" i="1"/>
  <c r="K274" i="1" s="1"/>
  <c r="K20" i="1"/>
  <c r="J21" i="1"/>
  <c r="L23" i="1"/>
  <c r="C23" i="1" s="1"/>
  <c r="O45" i="1"/>
  <c r="C56" i="1"/>
  <c r="F55" i="1"/>
  <c r="O67" i="1"/>
  <c r="L91" i="1"/>
  <c r="C94" i="1"/>
  <c r="C100" i="1"/>
  <c r="F99" i="1"/>
  <c r="C122" i="1"/>
  <c r="L121" i="1"/>
  <c r="F20" i="1"/>
  <c r="C68" i="1"/>
  <c r="L69" i="1"/>
  <c r="L67" i="1" s="1"/>
  <c r="C70" i="1"/>
  <c r="C78" i="1"/>
  <c r="L77" i="1"/>
  <c r="C84" i="1"/>
  <c r="C86" i="1"/>
  <c r="L85" i="1"/>
  <c r="C92" i="1"/>
  <c r="F91" i="1"/>
  <c r="J120" i="1"/>
  <c r="C145" i="1"/>
  <c r="F138" i="1"/>
  <c r="M161" i="1"/>
  <c r="M160" i="1" s="1"/>
  <c r="C177" i="1"/>
  <c r="L175" i="1"/>
  <c r="L174" i="1" s="1"/>
  <c r="J187" i="1"/>
  <c r="J182" i="1" s="1"/>
  <c r="J181" i="1" s="1"/>
  <c r="O187" i="1"/>
  <c r="O182" i="1" s="1"/>
  <c r="C222" i="1"/>
  <c r="F219" i="1"/>
  <c r="F227" i="1"/>
  <c r="C95" i="1"/>
  <c r="C107" i="1"/>
  <c r="C115" i="1"/>
  <c r="K120" i="1"/>
  <c r="K75" i="1" s="1"/>
  <c r="K52" i="1" s="1"/>
  <c r="C124" i="1"/>
  <c r="C125" i="1"/>
  <c r="F121" i="1"/>
  <c r="F245" i="1"/>
  <c r="C246" i="1"/>
  <c r="E182" i="1"/>
  <c r="L232" i="1"/>
  <c r="N20" i="1"/>
  <c r="C123" i="1"/>
  <c r="I138" i="1"/>
  <c r="I120" i="1" s="1"/>
  <c r="C151" i="1"/>
  <c r="L154" i="1"/>
  <c r="C158" i="1"/>
  <c r="C159" i="1"/>
  <c r="F162" i="1"/>
  <c r="C163" i="1"/>
  <c r="F166" i="1"/>
  <c r="C167" i="1"/>
  <c r="C172" i="1"/>
  <c r="O171" i="1"/>
  <c r="O160" i="1" s="1"/>
  <c r="D174" i="1"/>
  <c r="C180" i="1"/>
  <c r="F183" i="1"/>
  <c r="F188" i="1"/>
  <c r="C190" i="1"/>
  <c r="C192" i="1"/>
  <c r="C193" i="1"/>
  <c r="C204" i="1"/>
  <c r="C205" i="1"/>
  <c r="F208" i="1"/>
  <c r="C208" i="1" s="1"/>
  <c r="D211" i="1"/>
  <c r="H240" i="1"/>
  <c r="L240" i="1"/>
  <c r="I160" i="1"/>
  <c r="F241" i="1"/>
  <c r="C242" i="1"/>
  <c r="L138" i="1"/>
  <c r="C143" i="1"/>
  <c r="C144" i="1"/>
  <c r="O147" i="1"/>
  <c r="C178" i="1"/>
  <c r="C179" i="1"/>
  <c r="C185" i="1"/>
  <c r="C191" i="1"/>
  <c r="I188" i="1"/>
  <c r="N211" i="1"/>
  <c r="O219" i="1"/>
  <c r="C256" i="1"/>
  <c r="L252" i="1"/>
  <c r="C184" i="1"/>
  <c r="C196" i="1"/>
  <c r="C197" i="1"/>
  <c r="F199" i="1"/>
  <c r="C200" i="1"/>
  <c r="C201" i="1"/>
  <c r="K212" i="1"/>
  <c r="K211" i="1" s="1"/>
  <c r="K181" i="1" s="1"/>
  <c r="O216" i="1"/>
  <c r="C216" i="1" s="1"/>
  <c r="O253" i="1"/>
  <c r="O252" i="1" s="1"/>
  <c r="F257" i="1"/>
  <c r="C258" i="1"/>
  <c r="C264" i="1"/>
  <c r="F269" i="1"/>
  <c r="C270" i="1"/>
  <c r="I199" i="1"/>
  <c r="C213" i="1"/>
  <c r="G212" i="1"/>
  <c r="G211" i="1" s="1"/>
  <c r="G181" i="1" s="1"/>
  <c r="C217" i="1"/>
  <c r="C220" i="1"/>
  <c r="C221" i="1"/>
  <c r="L227" i="1"/>
  <c r="L212" i="1" s="1"/>
  <c r="O233" i="1"/>
  <c r="O232" i="1" s="1"/>
  <c r="O241" i="1"/>
  <c r="O245" i="1"/>
  <c r="F253" i="1"/>
  <c r="C260" i="1"/>
  <c r="F263" i="1"/>
  <c r="C263" i="1" s="1"/>
  <c r="F267" i="1"/>
  <c r="O120" i="1" l="1"/>
  <c r="I211" i="1"/>
  <c r="C131" i="1"/>
  <c r="I83" i="1"/>
  <c r="I75" i="1" s="1"/>
  <c r="I52" i="1" s="1"/>
  <c r="E75" i="1"/>
  <c r="E272" i="1" s="1"/>
  <c r="C257" i="1"/>
  <c r="C174" i="1"/>
  <c r="N75" i="1"/>
  <c r="N52" i="1" s="1"/>
  <c r="M211" i="1"/>
  <c r="O274" i="1"/>
  <c r="C126" i="1"/>
  <c r="N272" i="1"/>
  <c r="E181" i="1"/>
  <c r="C58" i="1"/>
  <c r="C175" i="1"/>
  <c r="C108" i="1"/>
  <c r="G75" i="1"/>
  <c r="G52" i="1" s="1"/>
  <c r="H211" i="1"/>
  <c r="H181" i="1" s="1"/>
  <c r="M181" i="1"/>
  <c r="L53" i="1"/>
  <c r="C166" i="1"/>
  <c r="L120" i="1"/>
  <c r="M75" i="1"/>
  <c r="C67" i="1"/>
  <c r="J272" i="1"/>
  <c r="L211" i="1"/>
  <c r="K51" i="1"/>
  <c r="D272" i="1"/>
  <c r="M272" i="1"/>
  <c r="L21" i="1"/>
  <c r="L275" i="1" s="1"/>
  <c r="L274" i="1" s="1"/>
  <c r="C245" i="1"/>
  <c r="O212" i="1"/>
  <c r="C171" i="1"/>
  <c r="D181" i="1"/>
  <c r="N181" i="1"/>
  <c r="G51" i="1"/>
  <c r="G50" i="1" s="1"/>
  <c r="C91" i="1"/>
  <c r="H75" i="1"/>
  <c r="H52" i="1" s="1"/>
  <c r="H51" i="1" s="1"/>
  <c r="O75" i="1"/>
  <c r="K50" i="1"/>
  <c r="K273" i="1"/>
  <c r="F266" i="1"/>
  <c r="C267" i="1"/>
  <c r="C269" i="1"/>
  <c r="C199" i="1"/>
  <c r="I187" i="1"/>
  <c r="I182" i="1" s="1"/>
  <c r="I181" i="1" s="1"/>
  <c r="F275" i="1"/>
  <c r="C45" i="1"/>
  <c r="F120" i="1"/>
  <c r="C120" i="1" s="1"/>
  <c r="C121" i="1"/>
  <c r="C27" i="1"/>
  <c r="L26" i="1"/>
  <c r="K272" i="1"/>
  <c r="C241" i="1"/>
  <c r="F240" i="1"/>
  <c r="C188" i="1"/>
  <c r="F187" i="1"/>
  <c r="C154" i="1"/>
  <c r="L153" i="1"/>
  <c r="L152" i="1" s="1"/>
  <c r="C219" i="1"/>
  <c r="C55" i="1"/>
  <c r="F54" i="1"/>
  <c r="J275" i="1"/>
  <c r="J274" i="1" s="1"/>
  <c r="J20" i="1"/>
  <c r="C85" i="1"/>
  <c r="D52" i="1"/>
  <c r="D51" i="1" s="1"/>
  <c r="O53" i="1"/>
  <c r="J52" i="1"/>
  <c r="J51" i="1" s="1"/>
  <c r="M52" i="1"/>
  <c r="C253" i="1"/>
  <c r="F252" i="1"/>
  <c r="C252" i="1" s="1"/>
  <c r="C227" i="1"/>
  <c r="C138" i="1"/>
  <c r="F83" i="1"/>
  <c r="F152" i="1"/>
  <c r="G272" i="1"/>
  <c r="O240" i="1"/>
  <c r="L181" i="1"/>
  <c r="F212" i="1"/>
  <c r="C183" i="1"/>
  <c r="F182" i="1"/>
  <c r="C162" i="1"/>
  <c r="F161" i="1"/>
  <c r="L83" i="1"/>
  <c r="C77" i="1"/>
  <c r="L76" i="1"/>
  <c r="C99" i="1"/>
  <c r="O20" i="1"/>
  <c r="C233" i="1"/>
  <c r="F232" i="1"/>
  <c r="C232" i="1" s="1"/>
  <c r="C147" i="1"/>
  <c r="C69" i="1"/>
  <c r="C21" i="1" l="1"/>
  <c r="E52" i="1"/>
  <c r="E51" i="1" s="1"/>
  <c r="N51" i="1"/>
  <c r="N50" i="1" s="1"/>
  <c r="C152" i="1"/>
  <c r="C153" i="1"/>
  <c r="M51" i="1"/>
  <c r="M50" i="1" s="1"/>
  <c r="G273" i="1"/>
  <c r="L20" i="1"/>
  <c r="C20" i="1" s="1"/>
  <c r="O211" i="1"/>
  <c r="C83" i="1"/>
  <c r="H273" i="1"/>
  <c r="H50" i="1"/>
  <c r="I272" i="1"/>
  <c r="L75" i="1"/>
  <c r="I51" i="1"/>
  <c r="I273" i="1" s="1"/>
  <c r="H272" i="1"/>
  <c r="O272" i="1"/>
  <c r="O181" i="1"/>
  <c r="J50" i="1"/>
  <c r="J273" i="1"/>
  <c r="E273" i="1"/>
  <c r="E50" i="1"/>
  <c r="C182" i="1"/>
  <c r="O52" i="1"/>
  <c r="C187" i="1"/>
  <c r="F75" i="1"/>
  <c r="C75" i="1" s="1"/>
  <c r="F265" i="1"/>
  <c r="C266" i="1"/>
  <c r="D273" i="1"/>
  <c r="D50" i="1"/>
  <c r="F53" i="1"/>
  <c r="C54" i="1"/>
  <c r="C76" i="1"/>
  <c r="F160" i="1"/>
  <c r="C160" i="1" s="1"/>
  <c r="C161" i="1"/>
  <c r="C212" i="1"/>
  <c r="F211" i="1"/>
  <c r="C211" i="1" s="1"/>
  <c r="C240" i="1"/>
  <c r="C26" i="1"/>
  <c r="F274" i="1"/>
  <c r="C274" i="1" s="1"/>
  <c r="C275" i="1"/>
  <c r="N273" i="1" l="1"/>
  <c r="M273" i="1"/>
  <c r="O51" i="1"/>
  <c r="O273" i="1" s="1"/>
  <c r="I50" i="1"/>
  <c r="L52" i="1"/>
  <c r="L51" i="1" s="1"/>
  <c r="L272" i="1"/>
  <c r="F52" i="1"/>
  <c r="C53" i="1"/>
  <c r="C265" i="1"/>
  <c r="F272" i="1"/>
  <c r="C272" i="1" s="1"/>
  <c r="F181" i="1"/>
  <c r="C181" i="1" s="1"/>
  <c r="O50" i="1"/>
  <c r="L50" i="1" l="1"/>
  <c r="L273" i="1"/>
  <c r="C52" i="1"/>
  <c r="F51" i="1"/>
  <c r="F273" i="1" l="1"/>
  <c r="C273" i="1" s="1"/>
  <c r="C51" i="1"/>
  <c r="F50" i="1"/>
  <c r="C50" i="1" s="1"/>
  <c r="F283" i="17"/>
  <c r="C283" i="17" s="1"/>
  <c r="F274" i="17" l="1"/>
  <c r="C274" i="17" s="1"/>
</calcChain>
</file>

<file path=xl/sharedStrings.xml><?xml version="1.0" encoding="utf-8"?>
<sst xmlns="http://schemas.openxmlformats.org/spreadsheetml/2006/main" count="12398" uniqueCount="1386">
  <si>
    <t>Tāme Nr.01.1.1.</t>
  </si>
  <si>
    <t>IEŅĒMUMU UN IZDEVUMU TĀME 2020.GADAM</t>
  </si>
  <si>
    <t>Budžeta finansēta institūcija</t>
  </si>
  <si>
    <t>Jūrmalas pilsētas dome</t>
  </si>
  <si>
    <t>Reģistrācijas Nr.</t>
  </si>
  <si>
    <t>90000056357</t>
  </si>
  <si>
    <t>Adrese</t>
  </si>
  <si>
    <t>Jūrmala, Jomas iela 1/5</t>
  </si>
  <si>
    <t>Funkcionālās klasifikācijas kods</t>
  </si>
  <si>
    <t>01.110</t>
  </si>
  <si>
    <t>Programma</t>
  </si>
  <si>
    <t>Iestādes uzturēšana</t>
  </si>
  <si>
    <t>Konta Nr.</t>
  </si>
  <si>
    <t>pamatbudžetam</t>
  </si>
  <si>
    <t>LV57PARX0002484572002</t>
  </si>
  <si>
    <t>Valsts budžeta transfertiem</t>
  </si>
  <si>
    <t>projektiem</t>
  </si>
  <si>
    <t>maksas pakalpojumiem</t>
  </si>
  <si>
    <t>LV81PARX0002484577002</t>
  </si>
  <si>
    <t>ziedojumiem, dāvinājumiem</t>
  </si>
  <si>
    <t>Budžeta klasifikācijas                                                         kods</t>
  </si>
  <si>
    <t>Rādītāju nosaukumi</t>
  </si>
  <si>
    <t>Izdevumu tāme 2020.gadam</t>
  </si>
  <si>
    <t>Kopā</t>
  </si>
  <si>
    <t>Pamatbudžets pirms priekšlikumiem</t>
  </si>
  <si>
    <t>Priekšlikumi izmaiņām pamatbudž. (+/-)</t>
  </si>
  <si>
    <t>Pamatbudžets</t>
  </si>
  <si>
    <t>Valsts un citu pašvaldību (iestāžu) budžeta transferti pirms priekšlikumiem</t>
  </si>
  <si>
    <t>Priekšlikumi izmaiņām Valsts u.c. pašvaldību (iestāžu) budž.transf. (+/-)</t>
  </si>
  <si>
    <t>Valsts un citu pašvaldību (iestāžu) budžeta transferti</t>
  </si>
  <si>
    <t>Maksas pakalpojumi pirms priekšlikumiem</t>
  </si>
  <si>
    <t>Priekšlikumi izmaiņām maksas pakalpojumi (+/-)</t>
  </si>
  <si>
    <t>Maksas pakalpojumi</t>
  </si>
  <si>
    <t>Ziedojumi, dāvinājumi pirms priekšlikumiem</t>
  </si>
  <si>
    <t>Priekšlikumi izmaiņām ziedojumi, dāvinājumi (+/-)</t>
  </si>
  <si>
    <t>Ziedojumi, dāvinājumi</t>
  </si>
  <si>
    <t>Finanšu līdzekļu nepieciešamības pamatojums, aprēķini, atšifrējumi, ekonomijas vai samazinājuma iemesli</t>
  </si>
  <si>
    <t>1</t>
  </si>
  <si>
    <t xml:space="preserve">  I   IEŅĒMUMI</t>
  </si>
  <si>
    <t>Ieņēmumi pavisam kopā, t.sk.:</t>
  </si>
  <si>
    <t>Atlikums gada sākumā, t.sk:</t>
  </si>
  <si>
    <t>F21010000   kasē</t>
  </si>
  <si>
    <t>F22010000 bankā</t>
  </si>
  <si>
    <t>Pašvaldības un tās iestāžu savstarpējie transferti</t>
  </si>
  <si>
    <t>X</t>
  </si>
  <si>
    <t>Ieņēmumi no citiem avotiem saskaņā ar noslēgtajiem līgumiem</t>
  </si>
  <si>
    <t>Ieņēmumi no iestāžu sniegtajiem maksas pakalpojumiem un citi pašu ieņēmumi</t>
  </si>
  <si>
    <t>Maksa par izglītības pakalpojumiem</t>
  </si>
  <si>
    <t>Mācību maksa</t>
  </si>
  <si>
    <t>Ieņēmumi no vecāku maksām</t>
  </si>
  <si>
    <t>Pārējie ieņēmumi par izglītības pakalpojumiem</t>
  </si>
  <si>
    <t>Ieņēmumi par dokumentu izsniegšanu un kancelejas pakalpojumiem</t>
  </si>
  <si>
    <t>Ieņēmumi par pārējo dokumentu izsniegšanu un pārēejiem kancelejas pakalpojumiem</t>
  </si>
  <si>
    <t>Ieņēmumi par nomu un īri</t>
  </si>
  <si>
    <t>Ieņēmumi par telpu nomu</t>
  </si>
  <si>
    <t>Ieņēmumi no kustamā īpašuma iznomāšanas</t>
  </si>
  <si>
    <t>Ieņēmumi par pārējiem sniegtajiem maksas pakalpojumiem</t>
  </si>
  <si>
    <t>Maksa par personu uzturēšanos sociālās aprūpes iestādēs</t>
  </si>
  <si>
    <t>Ieņēmumi par biļešu realizāciju</t>
  </si>
  <si>
    <t>Ieņēmumi par projektu realizāciju</t>
  </si>
  <si>
    <t>Citi ieņēmumi par maksas pakalpojumiem</t>
  </si>
  <si>
    <t>Pārējie šajā klasifikācijā iepriekš neklasificētie ieņēmumi</t>
  </si>
  <si>
    <t>Pārējie iepriekš neklasificētie īpašiem mērķiem noteiktie ieņēmumi</t>
  </si>
  <si>
    <t>Citi iepriekš neklasificētie pašu ieņēmumi</t>
  </si>
  <si>
    <t>Pārējie iepriekš neklasificētie pašu ieņēmumi</t>
  </si>
  <si>
    <t>Saņemtie ziedojumi un dāvinājumi</t>
  </si>
  <si>
    <t>Juridisku personu ziedojumi un dāvinājumi naudā</t>
  </si>
  <si>
    <t>Fizisko personu ziedojumi un dāvinājumi naudā</t>
  </si>
  <si>
    <t xml:space="preserve">  I I     IZDEVUMI</t>
  </si>
  <si>
    <t>Izdevumi pavisam kopā, t.sk.</t>
  </si>
  <si>
    <t>Izdevumi (uzturēšanas izdevumi+izdevumi kapitālieguldījumiem)</t>
  </si>
  <si>
    <t>Uzturēšanas izdevumi kopā (1000; 2000; 3000; 4000)</t>
  </si>
  <si>
    <t>Atlīdzība</t>
  </si>
  <si>
    <t xml:space="preserve">Atalgojums  </t>
  </si>
  <si>
    <t>Mēnešalga</t>
  </si>
  <si>
    <t>Deputātu mēnešalga</t>
  </si>
  <si>
    <t>Pārējo darbinieku mēnešalga (darba alga)</t>
  </si>
  <si>
    <t>Piemaksas, prēmijas un naudas balvas</t>
  </si>
  <si>
    <t>Piemaksa par nakts darbu</t>
  </si>
  <si>
    <t>Samaksa par virsstundu darbu un darbu svētku dienās</t>
  </si>
  <si>
    <t>Piemaksa par darbu īpašos apstākļos, speciālās piemaksas</t>
  </si>
  <si>
    <t>Piemaksa par personisko darba ieguldījumu un darba kvalitāti</t>
  </si>
  <si>
    <t>Piemaksa par papildu darbu</t>
  </si>
  <si>
    <t>Prēmijas un naudas balvas</t>
  </si>
  <si>
    <t>Citas normatīvajos aktos noteiktās piemaksas, kas nav iepriekš klasificētas</t>
  </si>
  <si>
    <t>Atalgojums fiziskajām personām uz tiesiskās attiecības regulējošu dokumentu pamata</t>
  </si>
  <si>
    <t>Darba devēja valsts sociālās apdrošināšanas obligātās iemaksas, pabalsti un kompensācijas</t>
  </si>
  <si>
    <t>Darba devēja valsts sociālās apdrošināšanas obligātās iemaksas</t>
  </si>
  <si>
    <t>Darba devēja pabalsti, kompensācijas un citi maksājumi</t>
  </si>
  <si>
    <t>Darba devēja pabalsti un kompensācijas, no kuriem aprēķina iedzīvotāju ienākuma nodokli un valsts socīalās apdrošināšanas obligātās iemaksas</t>
  </si>
  <si>
    <t>Mācību maksas kompensācija</t>
  </si>
  <si>
    <t>Darba devēja uzturdevas kompensācija</t>
  </si>
  <si>
    <t>Darba devēja izdevumi veselības, dzīvības un nelaimes gadījumu apdrošināšanai</t>
  </si>
  <si>
    <t>Darba devēja pabalsti un kompensācijas, no kā neaprēķina iedzīvotāju ienākuma nodokli un valsts sociālās apdrošināšanas obligātās iemaksas</t>
  </si>
  <si>
    <t>Preces un pakalpojumi</t>
  </si>
  <si>
    <t>Mācību, darba un dienesta komandējumi, darba braucieni</t>
  </si>
  <si>
    <t>Iekšzemes mācību, darba un dienesta komandējumi, darba braucieni</t>
  </si>
  <si>
    <t>Dienas nauda</t>
  </si>
  <si>
    <t>Pārējie komandējumu un darba braucienu izdevumi</t>
  </si>
  <si>
    <t xml:space="preserve">Ārvalstu mācību, darba un dienesta komandējumi, darba braucieni </t>
  </si>
  <si>
    <t>Pakalpojumi</t>
  </si>
  <si>
    <t>Izdevumi par sakaru pakalpojumiem</t>
  </si>
  <si>
    <t xml:space="preserve">Pasta pakalpojumu izmaksu palielinājums saistīts ar  būtisku pasta pakalpojumu tarifu izmaksu palielinājumu no 01.01.2020. Vienlaikus būtiski palielinājies ierakstītas nosūtāmās korespondences vēstuļu skaits, piemēram, brīdinājumu un izpildrīkojumu par patvaļīgās būvniecības radīto seku novēršanu. Tādejādi par piecu mēnešu pasta pakalpojumiem kopā ir iztērēti 10 650.94 euro. Atbilstoši domes lēmumam jūnija mēnesī jāuzsāk Dzīvokļu nodaļas sagatavoto 600 paziņojumu īrniekiem par īres maksas paaugstināšanu nosūtīšanu ierakstītā vēstulē, kas kopumā aptuveni izmaksās 900 euro un, kas nebija plānots šā gada budžetā. </t>
  </si>
  <si>
    <t>Izdevumi par komunālajiem pakalpojumiem</t>
  </si>
  <si>
    <t>Izdevumi par siltumenerģiju</t>
  </si>
  <si>
    <t>Izdevumi par ūdensapgādi un kanalizāciju</t>
  </si>
  <si>
    <t>Izdevumi par elektroenerģiju</t>
  </si>
  <si>
    <t>Izdevumi par atkritumu savākšanu, izvešanu no apdzīvotām vietām un teritorijām ārpus apdzīvotām vietām un utilizāciju</t>
  </si>
  <si>
    <t>Izdevumi par pārējiem komunālajiem pakalpojumiem</t>
  </si>
  <si>
    <t>Dažādi pakalpojumi</t>
  </si>
  <si>
    <t>Izdevumi iestādes sabiedrisko aktivitāšu īstenošanai</t>
  </si>
  <si>
    <t>Izdevumi par profesionālās darbības pakalpojumiem</t>
  </si>
  <si>
    <t>Izdevumi par transporta pakalpojumiem</t>
  </si>
  <si>
    <t>Normatīvajos aktos noteiktie veselības un fiziskās sagatavotības pārbaudes izdevumi</t>
  </si>
  <si>
    <t>Izdevumi par saņemtajiem mācību pakalpojumiem</t>
  </si>
  <si>
    <t>Maksājumu pakalpojumi un komisijas</t>
  </si>
  <si>
    <t>Pārējie neklasificētie pakalpojumi</t>
  </si>
  <si>
    <t>Remontdarbi un iestāžu uzturēšanas pakalpojumi (izņemot kapitālo remontu)</t>
  </si>
  <si>
    <t>Ēku, būvju un telpu būvdarbi</t>
  </si>
  <si>
    <t>Transportlīdzekļu uzturēšana un remonts</t>
  </si>
  <si>
    <t>Iekārtas, inventāra un aparatūras remonts, tehniskā apkalpošana</t>
  </si>
  <si>
    <t>Nekustamā īpašuma uzturēšana</t>
  </si>
  <si>
    <t>Autoceļu un ielu pārvaldīšana un uzturēšana</t>
  </si>
  <si>
    <t>Apdrošināšanas izdevumi</t>
  </si>
  <si>
    <t>Pārējie remontdarbu un iestāžu uzturēšanas pakalpojumi</t>
  </si>
  <si>
    <t>Informācijas tehnoloģiju pakalpojumi</t>
  </si>
  <si>
    <t>Īre un noma</t>
  </si>
  <si>
    <t>Ēku, telpu īre un noma</t>
  </si>
  <si>
    <t>Transportlīdzekļu noma</t>
  </si>
  <si>
    <t>Zemes noma</t>
  </si>
  <si>
    <t>Iekārtu, aparatūras un inventāra īre un noma</t>
  </si>
  <si>
    <t>Pārējā noma</t>
  </si>
  <si>
    <t>Pārējie pakalpojumi</t>
  </si>
  <si>
    <t>Izdevumi par tiesvedības darbiem</t>
  </si>
  <si>
    <t>Ar brīvprātīgā darba veikšanu saistītie izdevumi</t>
  </si>
  <si>
    <t>Pašvaldību līdzekļi neparedzētiem gadījumiem</t>
  </si>
  <si>
    <t>Izdevumi juridiskās palīdzības sniedzējiem un zvērinātiem tiesu izpildītājiem</t>
  </si>
  <si>
    <t>Maksājumi par parāda apkalpošanu un komisijas maksas par izmantotajiem atsavinātajiem finanšu instrumentiem</t>
  </si>
  <si>
    <t>Krājumi, materiāli, energoresursi, preces, biroja preces un inventārs, kurus neuzskaita kodā 5000</t>
  </si>
  <si>
    <t>Izdevumi par dažādām precēm un inventāru</t>
  </si>
  <si>
    <t xml:space="preserve">Biroja preces </t>
  </si>
  <si>
    <t>Inventārs</t>
  </si>
  <si>
    <t>Darba aizsardzības līdzekļi</t>
  </si>
  <si>
    <t>Izdevumi par precēm iestādes sabiedrisko aktivitāšu īstenošanai</t>
  </si>
  <si>
    <t>Kurināmais un enerģētiskie  materiāli</t>
  </si>
  <si>
    <t>Kurināmais</t>
  </si>
  <si>
    <t>Degviela</t>
  </si>
  <si>
    <t>Pārējie enerģētiskie materiāli</t>
  </si>
  <si>
    <t>Materiāli un izejvielas palīgražošanai</t>
  </si>
  <si>
    <t>Zāles, ķimikālijas, laboratorijas preces, medicīniskās ierīces, laboratorijas dzīvnieki un to uzturēšana</t>
  </si>
  <si>
    <t>Zāles, ķimikālijas, laboratorijas preces</t>
  </si>
  <si>
    <t>Medicīnas instrumenti, laboratorijas dzīvnieki un to uzturēšana</t>
  </si>
  <si>
    <t>Iestāžu uzturēšanas materiāli un preces</t>
  </si>
  <si>
    <t>Remontmateriāli</t>
  </si>
  <si>
    <t>Saimniecības preces un pārējie remontmateriāli</t>
  </si>
  <si>
    <t>Transportlīdzekļu uzturēšana un remontmateriāli</t>
  </si>
  <si>
    <t>Valsts un pašvaldību aprūpē, apgādē un dienestā (amatā) esošo personu uzturēšana</t>
  </si>
  <si>
    <t>Mīkstais inventārs</t>
  </si>
  <si>
    <t>Virtuves inventārs, trauki un galda piederumi</t>
  </si>
  <si>
    <t>Ēdināšanas izdevumi</t>
  </si>
  <si>
    <t>Formas tērpi un speciālais apģērbs</t>
  </si>
  <si>
    <t>Uzturdevas kompensācija</t>
  </si>
  <si>
    <t>Apdrošināšanas izdevumi veselības, dzīvības un nelaimes gadījumu apdrošināšanai</t>
  </si>
  <si>
    <t>Pārējie valsts un pašvaldību aprūpē, apgādē un dienestā (amatā) esošo personu uzturēšanas izdevumi, kuri nav minēti citos koda 2360 apakškodos</t>
  </si>
  <si>
    <t>Mācību līdzekļi un materiāli</t>
  </si>
  <si>
    <t>Specifiskie materiāli un inventārs</t>
  </si>
  <si>
    <t>Munīcija un sprāgstvielas</t>
  </si>
  <si>
    <t>Pārējie specifiskas lietošanas materiāli un inventārs</t>
  </si>
  <si>
    <t>Pārējās preces</t>
  </si>
  <si>
    <t>Izdevumi periodikas iegādei</t>
  </si>
  <si>
    <t>Budžeta iestāžu nodokļu, nodevu un sankciju maksājumi</t>
  </si>
  <si>
    <t>Budžeta iestāžu nodokļu un nodevu maksājumi</t>
  </si>
  <si>
    <t>Budžeta iestāžu pievienotās vērtības nodokļa maksājumi</t>
  </si>
  <si>
    <t>Budžeta iestāžu nekustamā īpašuma nodokļa maksājumi</t>
  </si>
  <si>
    <t>Iedzīvotāju ienākuma nodoklis (no maksātnespējīgā darba devēja darbinieku prasījumu summām)</t>
  </si>
  <si>
    <t>Budžeta iestāžu dabas resursu nodokļa maksājumi</t>
  </si>
  <si>
    <t>Pārējie budžeta iestāžu pārskaitītie nodokļi un nodevas</t>
  </si>
  <si>
    <t>Maksājumi par budžeta iestādēm piemērotajām sankcijām</t>
  </si>
  <si>
    <t>Subsīdijas un dotācijas</t>
  </si>
  <si>
    <t>Subsīdijas un dotācijas komersantiem, biedrībām un nodibinājumiem</t>
  </si>
  <si>
    <t>Valsts un pašvaldību budžeta dotācija komersantiem, biedrībām, nodibinājumiem un fiziskām personām</t>
  </si>
  <si>
    <t>Valsts un pašvaldību budžeta dotācija valsts un pašvaldību komersantiem</t>
  </si>
  <si>
    <t>Valsts un pašvaldību budžeta dotācija komersantiem, ostām un speciālajām ekonomiskajām zonām</t>
  </si>
  <si>
    <t>Valsts un pašvaldību budžeta dotācija biedrībām un nodibinājumiem</t>
  </si>
  <si>
    <t>Subsīdijas un dotācijas komersantiem, biedrībām un nodibinājumiem, ostām un speciālajām ekonomiskajām zonām Eiropas Savienības politiku instrumentu un pārējās ārvalstu finanšu palīdzības līdzfinansēto projektu un (vai) pasākumu ietvaros</t>
  </si>
  <si>
    <t>Subsīdijas un dotācijas biedrībām un nodibinājumiem Eiropas Savienības politiku instrumentu un pārējās ārvalstu finanšu palīdzības līdzfinansētajiem projektiem (pasākumiem)</t>
  </si>
  <si>
    <t>Subsīdijas un dotācijas komersantiem, ostām un speciālajām ekonomiskajām zonām Eiropas Savienības politiku instrumentu un pārējās ārvalstu finanšu palīdzības līdzfinansētajiem projektiem (pasākumiem)</t>
  </si>
  <si>
    <t>Atmaksa komersantiem, ostām un speciālajām ekonomiskajām zonām par Eiropas Savienības politiku instrumentu un pārējās ārvalstu finanšu palīdzības projektu (pasākumu) īstenošanu</t>
  </si>
  <si>
    <t>Atmaksa biedrībām un nodibinājumiem par Eiropas Savienības politiku instrumentu un pārējās ārvalstu finanšu palīdzības projektu (pasākumu) īstenošanu</t>
  </si>
  <si>
    <t>Subsīdijas komersantiem sabiedriskā transporta pakalpojumu nodrošināšanai (par pasažieru regulārajiem pārvadājumiem)</t>
  </si>
  <si>
    <t>Produktu supsīdijas komersantiem sabiedriskā transporta pakalpojumu nodrošināšanai (par pasažieru regulārajiem pārvadājumiem)</t>
  </si>
  <si>
    <t>Citas ražošanas subsīdijas komersantiem sabiedriskā transporta pakalpojumu nodrošināšanai (par pasažieru regulārajiem pārvadājumiem)</t>
  </si>
  <si>
    <t>Procentu izdevumi</t>
  </si>
  <si>
    <t>Procentu maksājumi iekšzemes kredītiestādēm</t>
  </si>
  <si>
    <t>Procentu maksājumi iekšzemes finanšu institūcijām par aizņēmumiem un vērtspapīriem</t>
  </si>
  <si>
    <t>Budžeta iestāžu līzinga procentu maksājumi</t>
  </si>
  <si>
    <t>Pārējie procentu maksājumi</t>
  </si>
  <si>
    <t>Budžeta iestāžu procentu maksājumi Valsts kasei</t>
  </si>
  <si>
    <t>Budžeta iestāžu procentu maksājumi Valsts kasei, izņemot valsts sociālās apdrošināšanas speciālo budžetu</t>
  </si>
  <si>
    <t>Izdevumi kapitālieguldījumiem - kopā</t>
  </si>
  <si>
    <t>Pamatkapitāla veidošana</t>
  </si>
  <si>
    <t>Nemateriālie ieguldījumi</t>
  </si>
  <si>
    <t>Attīstības pasākumi un programmas</t>
  </si>
  <si>
    <t>Licences, koncesijas un patenti, preču zīmes un līdzīgas tiesības</t>
  </si>
  <si>
    <t>Nemateriālo ieguldījumu izveidošana</t>
  </si>
  <si>
    <t>Pamatlīdzekļi, ieguldījuma īpašumi un bioloģiskie aktīvi</t>
  </si>
  <si>
    <t>Zeme un būves</t>
  </si>
  <si>
    <t>Dzīvojamās ēkas</t>
  </si>
  <si>
    <t>Nedzīvojamās ēkas</t>
  </si>
  <si>
    <t>Transporta būves</t>
  </si>
  <si>
    <t>Zeme zem būvēm</t>
  </si>
  <si>
    <t>Kultivētā zeme</t>
  </si>
  <si>
    <t>Atpūtai un izklaidei izmantojamā zeme</t>
  </si>
  <si>
    <t>Pārējā zeme</t>
  </si>
  <si>
    <t>Inženierbūves</t>
  </si>
  <si>
    <t>Pārējais nekustamais īpašums</t>
  </si>
  <si>
    <t>Tehnoloģiskās iekārtas un mašīnas</t>
  </si>
  <si>
    <t>Pārējie pamatlīdzekļi</t>
  </si>
  <si>
    <t>Transportlīdzekļi</t>
  </si>
  <si>
    <t>Bibliotēku krājumi</t>
  </si>
  <si>
    <t>Izklaides, literārie un mākslas oriģināldarbi</t>
  </si>
  <si>
    <t>Antīkie un citi mākslas priekšmeti</t>
  </si>
  <si>
    <t>Datortehnika, sakaru un cita biroja tehnika</t>
  </si>
  <si>
    <t>Pārējie iepriekš neklasificētie pamatlīdzekļi un ieguldījuma īpašumi</t>
  </si>
  <si>
    <t>Pamatlīdzekļu un ieguldījuma īpašumu izveidošana un nepabeigtā būvniecība</t>
  </si>
  <si>
    <t>Kapitālais remonts un rekonstrukcija</t>
  </si>
  <si>
    <t>Bioloģiskie un pazemes aktīvi</t>
  </si>
  <si>
    <t>Pārējie bioloģiskie un lauksaimniecības aktīvi</t>
  </si>
  <si>
    <t>Ilgtermiņa ieguldījumi nomātajos pamatlīdzekļos</t>
  </si>
  <si>
    <t>Sociāla rakstura maksājumi un kompensācijas</t>
  </si>
  <si>
    <t>Pensijas un sociālie pabalsti naudā</t>
  </si>
  <si>
    <t>Valsts sociālās apdrošināšanas pabalsti naudā</t>
  </si>
  <si>
    <t>Valsts sociālie pabalsti naudā</t>
  </si>
  <si>
    <t>Pārējie valsts pabalsti un kompensācijas</t>
  </si>
  <si>
    <t>Valsts un pašvaldību nodarbinātības pabalsti naudā</t>
  </si>
  <si>
    <t>Bezdarbnieka pabalsts</t>
  </si>
  <si>
    <t>Bezdarbnieka stipendija</t>
  </si>
  <si>
    <t>Pašvaldību sociālā palīdzība iedzīvotājiem naudā</t>
  </si>
  <si>
    <t>Pabalsti veselības aprūpei naudā</t>
  </si>
  <si>
    <t>Pabalsti ēdināšanai naudā</t>
  </si>
  <si>
    <t>Pašvaldību pabalsti naudā krīzes situācijā</t>
  </si>
  <si>
    <t>Sociālās garantijas bāreņiem un audžuģimenēm naudā</t>
  </si>
  <si>
    <t>Pārējā sociālā palīdzība  naudā</t>
  </si>
  <si>
    <t>Pabalsts garantētā minimālā ienākumu līmeņa nodrošināšanai naudā</t>
  </si>
  <si>
    <t>Dzīvokļa pabalsts naudā</t>
  </si>
  <si>
    <t>Valsts un pašvaldību budžeta maksājumi</t>
  </si>
  <si>
    <t>Stipendijas</t>
  </si>
  <si>
    <t>Transporta izdevumu kompensācijas</t>
  </si>
  <si>
    <t>Ilgstošas sociālās aprūpes un sociālās rehabilitācijas institūciju veiktie maksājumi klientiem personiskiem izdevumiem no normatīvajos aktos noteiktajiem klientu ienākumiem, kas izmaksāti no valsts budžeta līdzekļiem</t>
  </si>
  <si>
    <t>Pārējie klasifikācijā neminētie no valsts un pašvaldību budžeta veiktie maksājumi iedzīvotājiem naudā</t>
  </si>
  <si>
    <t>Sociālie pabalsti natūrā</t>
  </si>
  <si>
    <t>Pašvaldību sociālā palīdzība iedzīvotājiem natūrā</t>
  </si>
  <si>
    <t>Pabalsti ēdināšanai natūrā</t>
  </si>
  <si>
    <t>Pašvaldību pabalsti natūrā krīzes situācijā</t>
  </si>
  <si>
    <t>Sociālās garantijas bāreņiem un audžuģimenēm natūrā</t>
  </si>
  <si>
    <t>Pārējā sociālā palīdzība  natūrā</t>
  </si>
  <si>
    <t>Atbalsta pasākumi un kompensācijas natūrā</t>
  </si>
  <si>
    <t>Dzīvokļa pabalsti natūrā</t>
  </si>
  <si>
    <t>Pārējie klasifikācijā neminētie maksājumi iedzīvotājiem natūrā un kompensācijas</t>
  </si>
  <si>
    <t>Pašvaldības pirktie sociālie pakalpojumi  iedzīvotājiem</t>
  </si>
  <si>
    <t>Samaksa par aprūpi mājās</t>
  </si>
  <si>
    <t>Samaksa par ilgstošas sociālās aprūpes un sociālās rehabilitācijas institūciju sniegtajiem pakalpojumiem</t>
  </si>
  <si>
    <t>Samaksa par pārējiem sociālajiem pakalpojumiem saskaņā ar pašvaldību saistošajiem noteikumiem</t>
  </si>
  <si>
    <t>Izdevumi par piešķīrumiem iedzīvotājiem natūrā, naudas balvas, izdevumi pašvaldību brīvprātīgo iniciatīvu izpildei</t>
  </si>
  <si>
    <t>Izdevumi par piešķīrumiem iedzīvotājiem natūrā brīvprātīgo iniciatīvu izpildei</t>
  </si>
  <si>
    <t>Naudas balvas</t>
  </si>
  <si>
    <t>Izdevumi brīvprātīgo iniciatīvu izpildei</t>
  </si>
  <si>
    <t>Izsoles nodrošinājuma un citu maksājumu, kas saistīti ar dalību izsolēs, atmaksa</t>
  </si>
  <si>
    <t>Kompensācijas, kuras izmaksā personām, pamatojoties uz Latvijas tiesu, Eiropas Savienības Tiesas, Eiropas Cilvēktiesību tiesas nolēmumiem</t>
  </si>
  <si>
    <t>Kompensācijas, kuras izmaksā fiziskām un juridiskām personām, pamatojoties uz Latvijas tiesu un lēmējiestādes nolēmumiem</t>
  </si>
  <si>
    <t>Transferti, uzturēšanas izdevumu transferti, pašu resursu maksājumi, starptautiskā sadarbība</t>
  </si>
  <si>
    <t>Pašvaldību transferti un uzturēšanas izdevumu transferti</t>
  </si>
  <si>
    <t>Pašvaldību  transferti citām pašvaldībām</t>
  </si>
  <si>
    <t>Pašvaldību izdevumu iekšējie transferti starp pašvaldības budžeta veidiem</t>
  </si>
  <si>
    <t>Pašvaldību  uzturēšanas izdevumu transferti uz valsts budžetu</t>
  </si>
  <si>
    <t>Pašvaldību atmaksa valsts budžetam par iepriekšējos gados saņemto, bet neizlietoto valsts budžeta transfertu uzturēšanas izdevumiem</t>
  </si>
  <si>
    <t>Pašvaldību atmaksa valsts budžetam par iepriekšējos gados saņemtajiem valsts budžeta transfertiem uzturēšanas izdevumiem Eiropas Savienības politiku instrumentu un pārējās ārvalstu finanšu palīdzības līdzfinansētajos projektos (pasākumos)</t>
  </si>
  <si>
    <t>Pašvaldību uzturēšanas izdevumu transferti (izņemot atmaksas) uz valsts budžetu</t>
  </si>
  <si>
    <t>Pašvaldības iemaksa pašvaldību finanšu izlīdzināšanas fondā</t>
  </si>
  <si>
    <t>Pašvaldību uzturēšanas izdevumu transferti valsts budžeta daļēji finansētām atvasinātām publiskām personām un  budžeta nefinansētām iestādēm</t>
  </si>
  <si>
    <t>Starptautiskā sadarbība</t>
  </si>
  <si>
    <t>Pārējie pārskaitījumi ārvalstīm</t>
  </si>
  <si>
    <t>Kapitālo izdevumu transferti</t>
  </si>
  <si>
    <t>Pašvaldību kapitālo izdevumu transferti</t>
  </si>
  <si>
    <t>Pašvaldību kapitālo izdevumu transferti uz valsts budžetu</t>
  </si>
  <si>
    <t>Pašvaldību atmaksa valsts budžetam par iepriekšējos gados saņemtajiem valsts budžeta transfertiem kapitālajiem izdevumiem Eiropas Savienības politiku instrumentu un pārējās ārvalstu finanšu palīdzības līdzfinansētajos projektos (pasākumos)</t>
  </si>
  <si>
    <t>Atlikums perioda beigās bankā, t.sk</t>
  </si>
  <si>
    <t>F22 01 00 00</t>
  </si>
  <si>
    <t>kases apgrozības līdzekļi</t>
  </si>
  <si>
    <t>F22 01 00 20</t>
  </si>
  <si>
    <t>atgriežamie līdzekļi pašvaldības budžetam</t>
  </si>
  <si>
    <t>Kontrolsumma</t>
  </si>
  <si>
    <t>Ieņēmumu pārsniegums (+) vai deficīts (-)</t>
  </si>
  <si>
    <t>Finansēšana</t>
  </si>
  <si>
    <t>F21 01 00 00</t>
  </si>
  <si>
    <t>Naudas līdzekļi</t>
  </si>
  <si>
    <t>F40 02 00 00</t>
  </si>
  <si>
    <t>Aizņēmumi</t>
  </si>
  <si>
    <t>F40 12 00 10</t>
  </si>
  <si>
    <t>Saņemtie īstermiņa aizņēmumi</t>
  </si>
  <si>
    <t>F40 12 00 20</t>
  </si>
  <si>
    <t>Saņemto īstermiņu aizņēmumu atmaksa</t>
  </si>
  <si>
    <t>F40 22 00 10</t>
  </si>
  <si>
    <t>Saņemtie vidēja termiņa aizņēmumi</t>
  </si>
  <si>
    <t>F40 22 00 20</t>
  </si>
  <si>
    <t>Saņemto vidēja termiņa aizņēmumu atmaksa</t>
  </si>
  <si>
    <t>F40 32 00 10</t>
  </si>
  <si>
    <t>Saņemtie ilgtermiņa aizņēmumi</t>
  </si>
  <si>
    <t>F40 32 00 20</t>
  </si>
  <si>
    <t>Saņemto ilgtermiņa aizņēmumu atmaksa</t>
  </si>
  <si>
    <t>F40 01 00 00</t>
  </si>
  <si>
    <t>Aizdevumi</t>
  </si>
  <si>
    <t>F55 01 00 00</t>
  </si>
  <si>
    <t>Akcijas un cita līdzdalība komersantu pašu kapitālā neskaitot kopieguldījuma fonda akcijas</t>
  </si>
  <si>
    <t>Sabiedrība ar ierobežotu atbildību "Dzintaru koncertzāle"</t>
  </si>
  <si>
    <t>40003378932</t>
  </si>
  <si>
    <t>Turaidas iela 1, Jūrmala</t>
  </si>
  <si>
    <t>08.200</t>
  </si>
  <si>
    <t>LV22PARX0002484572147</t>
  </si>
  <si>
    <t>Pamatkapitāla palielināšana</t>
  </si>
  <si>
    <t>LV36PARX0002484572089</t>
  </si>
  <si>
    <t>Tāme Nr.08.7.1.</t>
  </si>
  <si>
    <t>Tāme Nr.08.7.3.</t>
  </si>
  <si>
    <t>Kapitālsabiedrības organizēto koncertu pieejamības veicināšana</t>
  </si>
  <si>
    <t>Tāme Nr.08.4.2.</t>
  </si>
  <si>
    <t>Jūrmalas Kultūras centrs</t>
  </si>
  <si>
    <t>90009229680</t>
  </si>
  <si>
    <t>Jomas iela 35, Jūrmala LV-2015</t>
  </si>
  <si>
    <t>08.620</t>
  </si>
  <si>
    <t>LV59PARX0002484572063</t>
  </si>
  <si>
    <t>LV59PARX0002484573033</t>
  </si>
  <si>
    <t>LV20PARX0002484577033</t>
  </si>
  <si>
    <t>saskaņā ar pielikumu 5a. 02.07.2020</t>
  </si>
  <si>
    <t>saskaņā ar pielikumu 5a.  02.07.2020</t>
  </si>
  <si>
    <t>Pilsētas kultūras un atpūtas pasākumi</t>
  </si>
  <si>
    <r>
      <rPr>
        <b/>
        <sz val="9"/>
        <rFont val="Times New Roman"/>
        <family val="1"/>
        <charset val="186"/>
      </rPr>
      <t>26.pielikums</t>
    </r>
    <r>
      <rPr>
        <sz val="9"/>
        <rFont val="Times New Roman"/>
        <family val="1"/>
        <charset val="186"/>
      </rPr>
      <t xml:space="preserve"> Jūrmalas pilsētas domes</t>
    </r>
  </si>
  <si>
    <t>2019.gada 19.decembra saistošajiem noteikumiem Nr.57</t>
  </si>
  <si>
    <t xml:space="preserve">Budžeta finansēta institūcija: </t>
  </si>
  <si>
    <t>Jūrmalas kultūras centrs</t>
  </si>
  <si>
    <t>Reģistrācijas Nr.:</t>
  </si>
  <si>
    <t>2020.gada budžeta atšifrējums pa programmām un budžeta veidiem</t>
  </si>
  <si>
    <t>Struktūrvienība:</t>
  </si>
  <si>
    <t>Programma:</t>
  </si>
  <si>
    <t>Funkcionālās klasifikācijas kods:</t>
  </si>
  <si>
    <t>Nr.</t>
  </si>
  <si>
    <t>Pasākums/ aktivitāte/ projekts/ pakalpojuma nosaukums/ objekts</t>
  </si>
  <si>
    <t>Ekonomiskās klasifikācijas kodi</t>
  </si>
  <si>
    <t>2020.gada budžets pirms priekšlikumiem</t>
  </si>
  <si>
    <t>Priekšlikumi izmaiņām (+/-)</t>
  </si>
  <si>
    <t>2020.gada budžets apstiprināts pēc izmaiņām</t>
  </si>
  <si>
    <t xml:space="preserve">Attīstības plānošanas dokumenta nosaukums/ Rīcības virziens un aktiv.numurs* </t>
  </si>
  <si>
    <t>pamatbudžets</t>
  </si>
  <si>
    <t>maksas pakalpojumi</t>
  </si>
  <si>
    <t>KOPĀ:</t>
  </si>
  <si>
    <t>Valsts svētki, svinamās un atceres dienas</t>
  </si>
  <si>
    <t>JPAP_R3.3.1._191 JPAP_R3.3.1._194  JPKAP_U2.2._P2.2.1.</t>
  </si>
  <si>
    <t>Gadskārtu svētki</t>
  </si>
  <si>
    <t>Lielākie Jūrmalas pilsētas pasākumi</t>
  </si>
  <si>
    <t>3.1</t>
  </si>
  <si>
    <t>Dubultu karnevāls</t>
  </si>
  <si>
    <t>Sakarā ar vīrusa Covid19 pandēmijas laikā noteikto ārkārtas situāciju, nenotikušā pasākuma līdzekļu daļas pārcelšana Vasaras koncertiem Horna dārzā. Šādi koncerti plānoti vairāk, jo to pieļauj pasākuma formāts.</t>
  </si>
  <si>
    <t>JPAP_R1.7.1._43 JPAP_R3.3.1._191  JPKAP_U2.2._P2.2.3. JPKAP_U1.3._U1.3.6. JPKAP_U1.3._U1.3.7.  JPTARP_AM1_U1.5._P.1.5.2.</t>
  </si>
  <si>
    <t>3.2</t>
  </si>
  <si>
    <t>Kūrorta svētku gājiens</t>
  </si>
  <si>
    <t>JPAP_R3.3.1._191 JPAP_R3.3.1._193 JPAP_R3.3.1._194  JPKAP_U2.2._P2.2.3.</t>
  </si>
  <si>
    <t>3.3</t>
  </si>
  <si>
    <t>Nakts ekspedīcija ģimenei ''Nestāsti pasaciņas</t>
  </si>
  <si>
    <t>JPAP_R1.7.1._43 JPAP_R3.3.1._191 JPAP_R3.3.1._193  JPKAP_U2.2._P2.2.3. JPKAP_U1.3._U1.3.6. JPKAP_U1.3._U1.3.7.  JPTARP_AM1_U1.5._P.1.5.1.</t>
  </si>
  <si>
    <t>3.4</t>
  </si>
  <si>
    <t>Jaunā gada sagaidīšana</t>
  </si>
  <si>
    <t>JPAP_R1.7.1._43 JPAP_R3.3.1._191   JPKAP_U2.2._P2.2.3.</t>
  </si>
  <si>
    <t>3.5</t>
  </si>
  <si>
    <t>Jomas ielas svētki</t>
  </si>
  <si>
    <t>JPAP_R3.3.1._191 JPAP_R3.3.1._193  JPKAP_U2.2._P2.2.3. JPTARP_AM1_U1.2._P.1.2.4.</t>
  </si>
  <si>
    <t>4</t>
  </si>
  <si>
    <t>JKC piedāvājums</t>
  </si>
  <si>
    <t>4.1</t>
  </si>
  <si>
    <t>Vasaras koncerti</t>
  </si>
  <si>
    <t>2020.gada budžetā ir paredzēts finansējums 6 koncertiem jūlijā un augustā, izņemot nedēļas nogales, kad bija plānoti lielie pilsētas pasākumi: Jomas ielas svētki un nakts ekspedīcija''Nestāsti pasaciņas''. Viena koncerta vidējās izmaksas 667.50 EUR. Sakarā ar to, ka vīrusa Covid19 pandēmijas dēļ lielie pilsētas pasākumi notikt nevarēs, iepriekš neplānotajās nedēļas nogalēs iespējams organizēt papildus koncertus Horna dārzā (17.07.2020 un 14.08.2020). Papildus koncertu organizēšanai nepieciešams papildus finansējums 1335.00 EUR apmērā (esošā budžeta ietvaros). Papildus izdevumu atšifrējums pasākumu tāmē pielikumā.</t>
  </si>
  <si>
    <t>JPAP_R3.3.1._191  JPKAP_U1.3._U1.3.6.</t>
  </si>
  <si>
    <t>4.2</t>
  </si>
  <si>
    <t>Atpūtas pasākumi- džeza klubs, balles</t>
  </si>
  <si>
    <t>JPAP_R3.3.1_191 JPKAP_U1.3._U1.3.6.  JPKAP_U2.1._P2.1.4.</t>
  </si>
  <si>
    <t>4.3</t>
  </si>
  <si>
    <t>Mākslas izstādes</t>
  </si>
  <si>
    <t xml:space="preserve">JPAP_R3.3.1._191 JPKAP_U1.3._U1.3.6.  JPKAP_U2.1._P2.1.4.  </t>
  </si>
  <si>
    <t>4.4</t>
  </si>
  <si>
    <t>Kinoseansi</t>
  </si>
  <si>
    <t>JPAP_R3.3.1._203 JPKAP_U2.1._P2.1.4.</t>
  </si>
  <si>
    <t>5</t>
  </si>
  <si>
    <t>KKN piedāvājums</t>
  </si>
  <si>
    <t>5.1</t>
  </si>
  <si>
    <t>'Jokosim tautiski''</t>
  </si>
  <si>
    <t>JPAP_R3.3.1._191 JPAP_R3.3.1._194 JPKAP_U1.3._U1.3.4.  JPKAP_U1.3._U1.3.6.</t>
  </si>
  <si>
    <t>5.2</t>
  </si>
  <si>
    <t>Neformālo pianistu festivāls</t>
  </si>
  <si>
    <t>JPAP_R3.3.1._191 JPAP_R3.3.1._194 JPKAP_U1.3._U1.3.2. JPKAP_U2.2._P2.2.5.</t>
  </si>
  <si>
    <t>5.3</t>
  </si>
  <si>
    <t>Pasākumu cikls ''Bernu vasara''</t>
  </si>
  <si>
    <t>JPAP_R3.3.1._191 JPKAP_U1.3._U1.3.6. JPKAP_U1.3._U1.3.7.</t>
  </si>
  <si>
    <t>5.4</t>
  </si>
  <si>
    <t>5.5</t>
  </si>
  <si>
    <t>Dzejas dienas</t>
  </si>
  <si>
    <t>JPAP_R3.3.1._191  JPKAP_U1.3.U_1.3.6.</t>
  </si>
  <si>
    <t>5.6</t>
  </si>
  <si>
    <t>Mātes dienas koncerts</t>
  </si>
  <si>
    <t>JPAP_R3.3.1._191. JPAP_R3.3.1._194. JPKAP_U1.3._U1.3.6. JPKAP_U2.2._P2.2.3.</t>
  </si>
  <si>
    <t>5.7</t>
  </si>
  <si>
    <t>Atpūtas pasākumi - balles</t>
  </si>
  <si>
    <t>JPAP_R3.3.1._191. JPKAP_U1.3._U1.3.6.  JPKAP_U2.1._P2.1.4. JPKAP_U1.3._U1.3.7.</t>
  </si>
  <si>
    <t>6</t>
  </si>
  <si>
    <t>Jūrmalas teātra piedāvājums</t>
  </si>
  <si>
    <t>6.1</t>
  </si>
  <si>
    <t>Jauniestudējumi</t>
  </si>
  <si>
    <t>JPAP_R3.3.1._191 JPAP_R3.3.1._194 JPAP_R3.3.1._197 JPKAP_U1.3._U1.3.1. JPKAP_U1.3._U1.3.4.</t>
  </si>
  <si>
    <t>6.2</t>
  </si>
  <si>
    <t>Jūrmalas Bērnu un jauniešu teātris.        Uzvedums-eksāmens sezonas noslēgumā</t>
  </si>
  <si>
    <t>6.3</t>
  </si>
  <si>
    <t>Teātra pirmizrādes</t>
  </si>
  <si>
    <t>JPAP_R3.3.1._191. JPAP_R3.3.1._194. JPAP_R3.3.1._197. JPKAP_U1.3._U1.3.6.</t>
  </si>
  <si>
    <t>6.4</t>
  </si>
  <si>
    <t>Piedalīšanās amatierteātru skatēs, festivālos valsts robežās un ārzemēs</t>
  </si>
  <si>
    <t>JPAP_R3.3.1._191. JPAP_R3.3.1._194. JPKAP_U1.3._U1.3.2.</t>
  </si>
  <si>
    <t>7</t>
  </si>
  <si>
    <t>Mellužu estrādes piedāvājums</t>
  </si>
  <si>
    <t>7.1</t>
  </si>
  <si>
    <t>Mellužu estrādes pasākumi</t>
  </si>
  <si>
    <t>JPAP_R3.3.1._191. JPAP_R3.3.1._193  JPKAP_U1.3._U1.3.6. JPKAP_U1.3._U1.3.7.  JPTARP_AM1_U1.2._P.1.2.4.</t>
  </si>
  <si>
    <t>7.2</t>
  </si>
  <si>
    <t>Pasākumu cikls ''Bērnu vasara''</t>
  </si>
  <si>
    <t>JPAP_R3.3.1._191.  JPKAP_U1.3._U1.3.6. JPKAP_U1.3._U1.3.7.  JPTARP_AM1_U1.2._P.1.2.4.</t>
  </si>
  <si>
    <t>8</t>
  </si>
  <si>
    <t>Dažādi pasākumi</t>
  </si>
  <si>
    <t>8.1</t>
  </si>
  <si>
    <t>Pilsētas Ziemassvētku noformējuma konkursa noslēguma pasākums</t>
  </si>
  <si>
    <t>JPAP_R3.3.1._191. JPKAP_U1.3._U1.3.3.</t>
  </si>
  <si>
    <t>8.,2</t>
  </si>
  <si>
    <t>Zvaigznes dienas pasākums</t>
  </si>
  <si>
    <t xml:space="preserve">JPAP_R3.3.1_191 </t>
  </si>
  <si>
    <t>8.3</t>
  </si>
  <si>
    <t>Starptautiskais senioru deju festivāls ''Puķu balle''</t>
  </si>
  <si>
    <t>JPAP_R3.3.1._191. JPAP_R3.3.1._193 JPKAP_U2.2._P2.2.5.</t>
  </si>
  <si>
    <t>8.4</t>
  </si>
  <si>
    <t>Atklāšanas un tematiskie pasākumi</t>
  </si>
  <si>
    <t>JPAP_R3.3.1._191. JPKAP_U2.1._P2.1.4.</t>
  </si>
  <si>
    <t>8.5</t>
  </si>
  <si>
    <t>Pasākums jauniešiem ''Augsim Latvijai''</t>
  </si>
  <si>
    <t>JPAP_R3.3.1._191. JPKAP_U1.3._U1.3.6. JPKAP_U1.3._U1.3.7. JPKAP_U2.2_P2.2.1.</t>
  </si>
  <si>
    <t>8.6</t>
  </si>
  <si>
    <t>Jūrmalas stāsti.                                     Piejūras Senioru festivāls ''Pie jūras dzīve mana''</t>
  </si>
  <si>
    <t>9.</t>
  </si>
  <si>
    <t>Jūrmalas radošo kolektīvu darbības finansējums</t>
  </si>
  <si>
    <t>9.1</t>
  </si>
  <si>
    <t>Pilsētas radošo kolktīvu piedalīšanās republikas mēroga pasākumos</t>
  </si>
  <si>
    <t>JPAP_R3.3.1._194. JPKAP_U1.3._U1.3.2. JPKAP_U3.1._P3.1.4. JPKAP_U3.1._P3.1.5.</t>
  </si>
  <si>
    <t>9.2</t>
  </si>
  <si>
    <t>Pilsētas radošo kolektīvu un kultūras darbinieku pilsētas mēroga konkursi un skates</t>
  </si>
  <si>
    <t>9.3</t>
  </si>
  <si>
    <t>Radošo kolektīvu jubilejas un citi kolektīvu iniciēti projekti</t>
  </si>
  <si>
    <t>9.4</t>
  </si>
  <si>
    <t>Pilsētas radošo kolektīvu piedalīšanās ārzemēs rīkotajos koncertos, festivālos, konkursos un izstādēs</t>
  </si>
  <si>
    <t>9.5</t>
  </si>
  <si>
    <t>Tērpi</t>
  </si>
  <si>
    <t>10</t>
  </si>
  <si>
    <t>Citas kultūras pasākumu izmaksas</t>
  </si>
  <si>
    <t>10.1</t>
  </si>
  <si>
    <t>Informatīvie materiāli (biļetes, afišas un tml.)</t>
  </si>
  <si>
    <t>JPAP_R3.3.1._191. JPKAP_U4.1._P4.1.4. JPKAP_U4.3._P4.3.3. JPTARP_AM3_U3.3._P.3.3.2.</t>
  </si>
  <si>
    <t>10.2</t>
  </si>
  <si>
    <t>AKKA/LAA un LAIPA</t>
  </si>
  <si>
    <t>JPAP_R3.3.1._191</t>
  </si>
  <si>
    <t>10.3</t>
  </si>
  <si>
    <t>Publisko pasākumu rīkotāja apdrošināšana</t>
  </si>
  <si>
    <t>10.4</t>
  </si>
  <si>
    <t>Elektroenerģijas apmaksa un pieslēguma nodrošinājums kultūras pasākumos dabā</t>
  </si>
  <si>
    <t>10.5</t>
  </si>
  <si>
    <t>Reklāmas izdevumi kultūras pasākumiem</t>
  </si>
  <si>
    <t>* Informatīvi -</t>
  </si>
  <si>
    <t>Attīstības plānošanas dokumenta nosaukums un rīcības virzienu atšifrējums.</t>
  </si>
  <si>
    <t>I.Stratēģiskā dokumenta nosaukums - Jūrmalas pilsētas attīstības programmas 2014.-2020.gadam (JPAP)</t>
  </si>
  <si>
    <t>Rīcības virziens R1.7.1. Kultūras tūrisma piedāvājuma attīstība</t>
  </si>
  <si>
    <t>Rīcības virziena aktivitātes:</t>
  </si>
  <si>
    <t>43 Kultūras dzīves piedāvājuma attīstība visa gada garumā</t>
  </si>
  <si>
    <t>Prioritāte P3.3. Daudzveidīgas kultūras un sporta vide</t>
  </si>
  <si>
    <t>Rīcības virziens R3.3.1. Pilsētas kultūras iestāžu un muzeju darbības pilnveide.</t>
  </si>
  <si>
    <t>191 Daudzveidīgu kultūras pasākumu pieejamība Jūrmalas iedzīvotājiem Jūrmalas pilsētā;</t>
  </si>
  <si>
    <t>193 Jūrmalas kā kultūras un mākslas pilsētas identitātes un konkurētspējas nostiprināšana</t>
  </si>
  <si>
    <t>194 Amatiermākslas attīstības veicināšana;</t>
  </si>
  <si>
    <t>197 Tēātra attīstība;</t>
  </si>
  <si>
    <t>203 Kino pakalpojuma attīstība.</t>
  </si>
  <si>
    <t>II. Stratēģiskā dokumenta nosaukums - Jūrmalas pilsētas kultūrvides attīstības plāns 2017.-2020. gadam (JPKAP)</t>
  </si>
  <si>
    <t>Strātēģiskā dokumenta kodu atšifrējums - 1.rīcības virziens  "Radošā Jūrmala: apkaimju unikalitātes stiprināšana un iedzīvotāju līdzdalības sekmēšana":</t>
  </si>
  <si>
    <t>Rīcības virziena uzdevums - U1.3.: Nodrošināt mūžizglītības un radošuma attīstīšanas iespējas jurmalniekiem.</t>
  </si>
  <si>
    <t>Rīcības virziena uzdevuma pasākumi:</t>
  </si>
  <si>
    <t>U1.3.1. Daudzveidīgu amatiermākslas un interešu izglītības iespēju nodrošināšana Jūrmalas iedzīvotājiem</t>
  </si>
  <si>
    <t>U1.3.2. Jūrmalas radošo kolektīvu dalība pilsētas, nacionāla unstarptautiska mēroga pasākumos (ārpus Dziesmu un deju svētku kustības)</t>
  </si>
  <si>
    <t>U1.3.3. Jūrmalas pilsētas iedzīvotāju un nevalstisko organizāciju radošo kultūras iniciatīvu atbalstīšana, līdzfinansējot un līdzorganizējot dažādu žanru kultūras pasākumus specifiskām iedzīvotāju auditorijām.</t>
  </si>
  <si>
    <t>U1.3.4. Jūrmalas radošo kolektīvu koncertuzvedumu un izrāžu veidošana (t.sk. Jūrmalas teātra iestudējumi).</t>
  </si>
  <si>
    <t>U1.3.6. Kultūrizglītojošu pasākumu veidošana ģimenēm, bērniem un jauniešiem, senioriem.</t>
  </si>
  <si>
    <t>U1.3.7. Interaktīvu līdzdalības formu attīstība kultūras pasākumos.</t>
  </si>
  <si>
    <t>Rīcības virziena uzdevums -  U2.1.: Rīkot kavalitatīvas un daudzveidīgas kultūras norises konkrētiem auditorijas segmentiem katrā sezonā.</t>
  </si>
  <si>
    <t>P2.1.4. Kultūras centru piedāvājuma daudzveidošana, tajā skaitā ar mērķauditorijas iesaisti.</t>
  </si>
  <si>
    <t>Rīcības virziena uzdevums - U2.2.: Nostiprināt Jūrmalas kā kultūras un mākslas pilsētas identitāti un konkurentspēju.</t>
  </si>
  <si>
    <t>P2.2.1. Valsts svētku un atceres dienu rīkošana pilsētas iedzīvotājiem un viesiem, tai skaitā Latvijai-100 atzīmēšana.</t>
  </si>
  <si>
    <t>P2.2.3. Gadskārtu svētku, pilsētassvētku un dažādām sabiedrības mērķgrupām domātu pasākumu rīkošana, nostiprinot Jūrmalas zīmolu vietējā, nacionālā un starptautiskā mērogā.</t>
  </si>
  <si>
    <t>P2.2.5. Jūrmalas kā festivālu pilsētas tēla nostiprināšana.</t>
  </si>
  <si>
    <t>Strātēģiskā dokumenta kodu atšifrējums - rīcības virziens 3  "Jūrmalas kultūras mantojums: kultūras mantojuma saglabāšana, musdienīga interpretācija un popularizēšana"</t>
  </si>
  <si>
    <t>Rīcības virziena uzdevums - U3.1.: Nodrošināt Latvijas Dziesmu un deju svētku tradīcijas saglabāšanu un attīstību.</t>
  </si>
  <si>
    <t>P3.1.1. Telpu nodrošināšana Dziesmu un deju svētku mēģinājumiem, skatēm un koncertiem.</t>
  </si>
  <si>
    <t>P3.1.2. Dziesmu un deju kolektīvu materiālās bāzes nodrošināšana.</t>
  </si>
  <si>
    <t>P3.1.3. Jūrmalas kolektīvu līdzdalības nodrošināšana Latvijas Dziesmu un deju svētkos.</t>
  </si>
  <si>
    <t>P3.1.4. Jūrmalas kolektīvu līdzdalības nodrošināšana Latvijas Dziesmu un deju svētku procesā.</t>
  </si>
  <si>
    <t>P3.1.5. Dziesmu un deju svētku kustības pasākumu atbalsts.</t>
  </si>
  <si>
    <t>P3.3.1. Jaunu pakalpojumu ieviešana vietējiem iedzīvotājiem un tūristiem, īpaši skolēnu-tūristu un ģimeņu piesaistei.</t>
  </si>
  <si>
    <t>Strātēģiskā dokumenta kodu atšifrējums - rīcības virziens 4  "Sadarbība Jūrmalā: kultūrvides attīstībā iesaistīto dalībnieku sadarbības veicināšana"</t>
  </si>
  <si>
    <t>Rīcības virziena uzdevums - U4.1.: Attīstīt sadarbību starp dažādām pašvaldības kultūras un citām iestādēm, ģeogrāfiski līdzsvarotā kultūras piedāvājuma veidošanā un pieejamības veicināšanā.</t>
  </si>
  <si>
    <t>P4.1.4. Informācijas nodrošināšana par apkaimju kultūras pasākumu norises vietām un pasākumiem.</t>
  </si>
  <si>
    <t>Rīcības virziena uzdevums - U4.3.: Nodrošināt informācijas pieejamību atbilstoši kultūras auditorijas vajadzībām.</t>
  </si>
  <si>
    <t>P4.3.3. Kultūras pasākumu reklāmas un mārketinga materiālu izdošana.</t>
  </si>
  <si>
    <t>III. Stratēģiskā dokumenta nosaukums - Jūrmalas pilsētas tūrisma attīstības rīcības plāns  2018.-2020. gadam (JPTARP)</t>
  </si>
  <si>
    <t>Strātēģiskā dokumenta kodu atšifrējums - mērķis AM 1: Atpūtas, rekreācijas un viesmīlības pakalpojumu pilnveidošana un kvalitāte.</t>
  </si>
  <si>
    <t>Mērķa uzdevums - U 1.2. Atpūtas, rekreācijas tūrisma piedāvājuma pilnveidošana vietējiem un ārvalstu viesiem.</t>
  </si>
  <si>
    <t>Mērķa uzdevuma pasākums - P.1.2.4. Liela izmēra galda spēļu dažādām vecuma grupām) izvietošana Horna dārzā, Mellužu estrādes teritorijā, Ķemeru kūrparkā un citās vietās.</t>
  </si>
  <si>
    <t>Mērķa uzdevums - U 1.5. Pasākumu/aktivitāšu piedāvājuma pilnveidošana ģimenēm ar bērniem</t>
  </si>
  <si>
    <t>Mērķa uzdevuma pasākums - P 1.5.1. Pasākuma ''Nestasti pasaciņas'' pilnveidošana, divu dienu pasākuma programmas (festivāla) izveide un popularizēšana Latvijā, perspektīvā Baltijas valstīs</t>
  </si>
  <si>
    <t>Mērķa uzdevuma pasākums - P 1.5.2. Kompleksā pakalpojumu piedāvājuma ģimenēm ar bērniem izveides veicināšana</t>
  </si>
  <si>
    <t>Strātēģiskā dokumenta kodu atšifrējums - mērķis AM 2: Kultūras piedāvājuma izcilība un daudzveidība Jūrmalā: kvalitatīva un sistemātiska kultūras piedāvājuma veidošana dažādām mērķauditorijas grupām vietējā, nacionālā un starptautiskā mērogā</t>
  </si>
  <si>
    <t>Mērķa uzdevums - U2.2. - Nostiprināt Jūrmalas kā kultūras un mākslas pilsētas identitāti un konkurētspēju</t>
  </si>
  <si>
    <t>Mērķa uzdevuma pasākums - P2.2.1. Valsts svētku un atceres dienu rīkošana pilsētas iedz'votājiem un vieiem, tai skaitā Latvija - 100 atzīmēšana.</t>
  </si>
  <si>
    <t>Strātēģiskā dokumenta kodu atšifrējums - mērķis AM 3: Jūrmalas kā konferenču, kongresu, pasākumu un motivējošā tūrisma (MICE) galamērķa attīstība</t>
  </si>
  <si>
    <t>Mērķa uzdevums - U 3.3.Kultūras pasākumu kā atraktīvu tūrisma piesaišu izmantošana, koncentrejoties uz dažādu tūristu segmentu vajadzībām un pieprasījuma sezonālām svārstībām</t>
  </si>
  <si>
    <t>Mērķa uzdevuma pasākums - P.3.3.2. Informācijas par pasākumiem nodrošināšana dažādiem mērķa tirgiem (afišu valodas, informācija tūrisma portālā, TIC).</t>
  </si>
  <si>
    <t>Budžeta finansēta institūcija: Jūrmalas Sporta skola</t>
  </si>
  <si>
    <t>Reģistrācijas Nr.: 90009249367</t>
  </si>
  <si>
    <t>Programma: Sporta skolas pasākumi</t>
  </si>
  <si>
    <t>KOPĀ</t>
  </si>
  <si>
    <t>Basketbols</t>
  </si>
  <si>
    <t>1.1.</t>
  </si>
  <si>
    <t>Dalība čempionātos</t>
  </si>
  <si>
    <t>1.1.1.</t>
  </si>
  <si>
    <t>Dalība LJBL</t>
  </si>
  <si>
    <t>JPAP_R3.2.4._174  JPSAAS_3_3.3.</t>
  </si>
  <si>
    <t>1.1.2.</t>
  </si>
  <si>
    <t>Dalība LBS rīkotajā čempionātā Latvijas sieviešu basketbola līgā</t>
  </si>
  <si>
    <t>1.2.</t>
  </si>
  <si>
    <t>Basketbola programmas īstenošanas nodrošināšana</t>
  </si>
  <si>
    <t>JPAP_R3.2.4._173</t>
  </si>
  <si>
    <t>1.3.</t>
  </si>
  <si>
    <t>Nometnes</t>
  </si>
  <si>
    <t>1.3.1.</t>
  </si>
  <si>
    <t>Dienas nometnes</t>
  </si>
  <si>
    <t>JPAP_R3.2.4._184 JPSAAS_3_3.3.</t>
  </si>
  <si>
    <t>1.3.2.</t>
  </si>
  <si>
    <t>Izbraukuma nometnes</t>
  </si>
  <si>
    <t>1.3.3.</t>
  </si>
  <si>
    <t>Izbraukuma nometne Sieviešu basketbola līgas komandai</t>
  </si>
  <si>
    <t>Burāšana</t>
  </si>
  <si>
    <t>2.1.</t>
  </si>
  <si>
    <t>2.1.1.</t>
  </si>
  <si>
    <t>Dalība Latvijas čempionātos</t>
  </si>
  <si>
    <t>2.2.</t>
  </si>
  <si>
    <t>Burāšanas programmas īstenošanas nodrošināšana</t>
  </si>
  <si>
    <t>2.3.</t>
  </si>
  <si>
    <t>Jūrmalas Sporta skolas bilancē esošas motorlaivas un piekabes (laivu pārvadāšanai uz sacensībām) izmantošanas izmaksas</t>
  </si>
  <si>
    <t>Daiļslidošana</t>
  </si>
  <si>
    <t>3.1.</t>
  </si>
  <si>
    <t>3.2.</t>
  </si>
  <si>
    <t>Daiļslidošanas programmas īstenošanas nodrošināšana</t>
  </si>
  <si>
    <t>3.3.</t>
  </si>
  <si>
    <t>3.3.1.</t>
  </si>
  <si>
    <t>Džudo</t>
  </si>
  <si>
    <t>4.1.</t>
  </si>
  <si>
    <t>4.2.</t>
  </si>
  <si>
    <t>Džudo programmas īstenošanas nodrošināšana</t>
  </si>
  <si>
    <t>Futbols</t>
  </si>
  <si>
    <t>5.1.</t>
  </si>
  <si>
    <t>5.2.</t>
  </si>
  <si>
    <t>Futbola programmas īstenošanas nodrošināšana</t>
  </si>
  <si>
    <t>5.3.</t>
  </si>
  <si>
    <t>5.3.1.</t>
  </si>
  <si>
    <t>5.3.2.</t>
  </si>
  <si>
    <t>Handbols</t>
  </si>
  <si>
    <t>6.1.</t>
  </si>
  <si>
    <t>6.2.</t>
  </si>
  <si>
    <t>Handbola programmas īstenošanas nodrošināšana</t>
  </si>
  <si>
    <t>6.3.</t>
  </si>
  <si>
    <t>6.3.1.</t>
  </si>
  <si>
    <t>Hokejs</t>
  </si>
  <si>
    <t>7.1.</t>
  </si>
  <si>
    <t>7.2.</t>
  </si>
  <si>
    <t>Hokeja programmas īstenošanas nodrošināšana</t>
  </si>
  <si>
    <t>7.3.</t>
  </si>
  <si>
    <t>7.3.1.</t>
  </si>
  <si>
    <t>7.3.2.</t>
  </si>
  <si>
    <t>Mākslas vingrošana</t>
  </si>
  <si>
    <t>8.1.</t>
  </si>
  <si>
    <t>8.2.</t>
  </si>
  <si>
    <t>Mākslas vingrošanas programmas īstenošanas nodrošināšana</t>
  </si>
  <si>
    <t>8.3.</t>
  </si>
  <si>
    <t>8.3.1.</t>
  </si>
  <si>
    <t>8.3.2.</t>
  </si>
  <si>
    <t>Peldēšana</t>
  </si>
  <si>
    <t>9.1.</t>
  </si>
  <si>
    <t>9.2.</t>
  </si>
  <si>
    <t>Peldēšanas programmas īstenošanas nodrošināšana</t>
  </si>
  <si>
    <t>9.3.</t>
  </si>
  <si>
    <t>9.3.1.</t>
  </si>
  <si>
    <t>Regbijs</t>
  </si>
  <si>
    <t>10.1.</t>
  </si>
  <si>
    <t>10.2.</t>
  </si>
  <si>
    <t>Regbija programmas īstenošanas nodrošināšana</t>
  </si>
  <si>
    <t>10.3.</t>
  </si>
  <si>
    <t>10.3.1.</t>
  </si>
  <si>
    <t>Vieglatlētika</t>
  </si>
  <si>
    <t>11.1.</t>
  </si>
  <si>
    <t>11.2.</t>
  </si>
  <si>
    <t>Vieglatlētikas programmas īstenošanas nodrošināšana</t>
  </si>
  <si>
    <t>11.3.</t>
  </si>
  <si>
    <t>11.3.1.</t>
  </si>
  <si>
    <t>11.3.2.</t>
  </si>
  <si>
    <t>Volejbols</t>
  </si>
  <si>
    <t>12.1.</t>
  </si>
  <si>
    <t>12.2.</t>
  </si>
  <si>
    <t>Volejbola programmas īstenošanas nodrošināšana</t>
  </si>
  <si>
    <t>12.3.</t>
  </si>
  <si>
    <t>12.3.1.</t>
  </si>
  <si>
    <t>Izbraukuma nometne</t>
  </si>
  <si>
    <t>Dalība Starptautiskajos pasākumos</t>
  </si>
  <si>
    <t>JPAP_R3.2.4._170</t>
  </si>
  <si>
    <t>Basketbola profesionālās ievirzes programmas audzēkņu attīstības nodrošināšana</t>
  </si>
  <si>
    <t>Basketbola programma netika realizēta, lai nepieciešmības gadījumā būtu finansējums, ko novirzīt baseina renovācijas darbu pabeigšanai un nepieciešamā inventāra iegādei.</t>
  </si>
  <si>
    <t>* Informatīvi -Attīstības plānošanas dokumenta nosaukums un rīcības virzienu atšifrējums.</t>
  </si>
  <si>
    <t xml:space="preserve">JPAP - Jūrmalas pilsētas attīstības programma 2014.-2020.gadam </t>
  </si>
  <si>
    <t>prioritāte P3.2. "Kvalitatīva un sociāli pieejama izglītība"</t>
  </si>
  <si>
    <t>rīcības virziens R3.2.4. "Profesionālās ievirzes un interešu izglītības pakalpojumi"</t>
  </si>
  <si>
    <t>aktivitāte Nr.170 "Starptautiskās sadarbības attīstība"</t>
  </si>
  <si>
    <t>aktivitāte Nr.173 "Profesionālās ievirzes un interešu izglītības iestāžu mācību vides uzlabošana"</t>
  </si>
  <si>
    <t>aktivitāte Nr.174 "Jūrmalas skolu un valsts mēroga sacensību rīkošana izglītojamajiem"</t>
  </si>
  <si>
    <t>aktivitāte Nr.184 "Brīvā laika pavadīšanas iespējas pilsētā, izmantojot esošās un radot jaunas"</t>
  </si>
  <si>
    <t>JPSAAS - Jūrmalas pilsētas sporta un aktīvās atpūtas attīstības stratēģija 2008.-2020.gadam</t>
  </si>
  <si>
    <t>1.mērķis "Sporta un aktīvās atpūtas infrastruktūras pilnveide un pieejamības veicināšana"</t>
  </si>
  <si>
    <t>1.1.uzdevums "Sporta bāžu attīstība esošiem un jauniem sporta veidiem, sporta infrastruktūras pilnveide izglītības iestādēs, t.sk., pielāgojot to personām ar kustību traucējumiem"</t>
  </si>
  <si>
    <t>1.3.uzdevums "Pasākumu veikšana drošības uzlabošanai sporta veidiem uz ūdens Jūrmalas pilsētas teritorijā esošajās ūdenskrātuvēs"</t>
  </si>
  <si>
    <t>3.mērķis "3. Sadarbības veicināšana starp sporta un aktīvās atpūtas nodrošināšanā iesaistītajām institūcijām"</t>
  </si>
  <si>
    <t>3.3. uzdevums "Pašvaldību, sporta klubu un uzņēmēju sadarbības sekmēšana sporta un aktīvās atpūtas infrastruktūras attīstībā un sporta sacensību finansēšanā"</t>
  </si>
  <si>
    <t>3.5.apakšuzdevums “Sportistu sasniegumu sekmēšana (stipendiju nodrošināšana).</t>
  </si>
  <si>
    <r>
      <rPr>
        <b/>
        <sz val="9"/>
        <rFont val="Times New Roman"/>
        <family val="1"/>
        <charset val="186"/>
      </rPr>
      <t>28.pielikums</t>
    </r>
    <r>
      <rPr>
        <sz val="9"/>
        <rFont val="Times New Roman"/>
        <family val="1"/>
        <charset val="186"/>
      </rPr>
      <t xml:space="preserve"> Jūrmalas pilsētas domes</t>
    </r>
  </si>
  <si>
    <r>
      <t>Struktūrvienība:</t>
    </r>
    <r>
      <rPr>
        <b/>
        <i/>
        <sz val="9"/>
        <rFont val="Times New Roman"/>
        <family val="1"/>
        <charset val="186"/>
      </rPr>
      <t xml:space="preserve"> </t>
    </r>
    <r>
      <rPr>
        <b/>
        <i/>
        <sz val="12"/>
        <rFont val="Times New Roman"/>
        <family val="1"/>
        <charset val="186"/>
      </rPr>
      <t>Jūrmalas Sporta skola</t>
    </r>
  </si>
  <si>
    <r>
      <t xml:space="preserve">Funkcionālās klasifikācijas kods: </t>
    </r>
    <r>
      <rPr>
        <b/>
        <sz val="9"/>
        <rFont val="Times New Roman"/>
        <family val="1"/>
        <charset val="186"/>
      </rPr>
      <t>09.510</t>
    </r>
  </si>
  <si>
    <t xml:space="preserve">2020.gada budžeta atšifrējums pa programmām </t>
  </si>
  <si>
    <t>Tāme Nr.09.28.1</t>
  </si>
  <si>
    <t>Jūrmalas Sporta skola</t>
  </si>
  <si>
    <t>90009249367</t>
  </si>
  <si>
    <t>Nometņu iela 2B, Jūrmala</t>
  </si>
  <si>
    <t>09.510</t>
  </si>
  <si>
    <t>Iestādes uzturēšana, interešu un profesionālās ievirzes izglītības nodrošināšana</t>
  </si>
  <si>
    <t>LV96PARX0002484572076</t>
  </si>
  <si>
    <t>LV96PARX0002484573046</t>
  </si>
  <si>
    <t>LV73PARX0002484577046</t>
  </si>
  <si>
    <t>LV10PARX0002484576049</t>
  </si>
  <si>
    <r>
      <t xml:space="preserve">Finanšu līdzekļu ekonomija veidojas no Apkopējas amata, ilgstošas slimošanas (slimības lapa B no 01.2020.-31.05.2020 turpina slimot) 430*5mēn=2150.00 EUR :                                                    *EKK 1148 539.87 EUR;                                         *EKK 1221  714.30 EUR;                              Kopējā summa  </t>
    </r>
    <r>
      <rPr>
        <b/>
        <sz val="9"/>
        <rFont val="Times New Roman"/>
        <family val="1"/>
        <charset val="186"/>
      </rPr>
      <t>1255.00 EUR , JPD lēmums Nr.259 par darba vietas līkvidāciju Pielikums Nr.4, 5 , 6  -  43242Eur</t>
    </r>
  </si>
  <si>
    <r>
      <t xml:space="preserve">Finanšu līdzekļi nepieciešami Bērna piedzimšanas pabalstam algas apmērā:  *A.Misirova 934.29 EUR;                  *V.Minginovičam 803.58 EUR; sakarā ar to ka budžetā paredzētās 2 gb naudas balvas nebūs jāizmaksa veidojas ekonomija (599.00+599.00=1198.00EUR). Līdz ar to pārvirzīt no EKK 1119   nepieciešamo starpību ( 1737.87-1198.00 = </t>
    </r>
    <r>
      <rPr>
        <b/>
        <sz val="9"/>
        <rFont val="Times New Roman"/>
        <family val="1"/>
        <charset val="186"/>
      </rPr>
      <t>539.87</t>
    </r>
    <r>
      <rPr>
        <sz val="9"/>
        <rFont val="Times New Roman"/>
        <family val="1"/>
        <charset val="186"/>
      </rPr>
      <t xml:space="preserve"> EUR)</t>
    </r>
  </si>
  <si>
    <t>JPD lēmums par darba vietas likvidāciju Pielikums Nr.4, 5 , 6 un atlaišanas pabalsta izmaksa</t>
  </si>
  <si>
    <r>
      <t xml:space="preserve">Finanšu līdzekļi nepieciešami Sporta skolas darbinieka miršanas pabalsta izmaksai(radiniekam) algas apmērā 964.30 EUR, ( 964.30-250.00 neapliekamā daļa (EKK 1228)= </t>
    </r>
    <r>
      <rPr>
        <b/>
        <sz val="9"/>
        <rFont val="Times New Roman"/>
        <family val="1"/>
        <charset val="186"/>
      </rPr>
      <t>714.30</t>
    </r>
    <r>
      <rPr>
        <sz val="9"/>
        <rFont val="Times New Roman"/>
        <family val="1"/>
        <charset val="186"/>
      </rPr>
      <t xml:space="preserve"> EU EKK 1221 apliekamā daļa). Nepieciešamos līdzekļus pārvirzīt no EKK 1119. Atlaišanas pabalsta izmaksa saskaņā ar pielikumu Nr.4.</t>
    </r>
  </si>
  <si>
    <t>Infrasarkanais termometrs bez kontakta 2 gab.(2 sporta ārsti)* 60 EUR(šobrīd epidēmijas laikā pirms treniņiem temperatūras mērīšanai izglītojamajiem, pēc epidēmijas temperatūras mērīšanai izglītojamajiem pirms sacensībām), Tonometrs ar 3 dažāda izmēra manžetēm 233 EUR( asinspiediena mērīšanai sacensību laikā, lielā troksnī)</t>
  </si>
  <si>
    <t>Epidemijas laikā dezinfekcijas līdzeklis inventāra dezinfekcijai 10 iep.(5l) *29.10EUR=291EUR, roku dezinfekcijai 10 iep.(5l)* 30.25EUR=302.5</t>
  </si>
  <si>
    <t>Tāme Nr.09.28.2.</t>
  </si>
  <si>
    <t>Sporta skolas pasākumi</t>
  </si>
  <si>
    <t>Tāme Nr.08.6.3.</t>
  </si>
  <si>
    <t>Jūrmalas pilsētas muzejs</t>
  </si>
  <si>
    <t>90000056408</t>
  </si>
  <si>
    <t>Jūrmla, Tirgoņu iela 29, LV-2015</t>
  </si>
  <si>
    <t>08.220.</t>
  </si>
  <si>
    <t>Projekts "Jūrmalas brīvdabas muzeja infrastruktūras attīstība un zvejas kuģa atjaunošana"</t>
  </si>
  <si>
    <t>LV98TREL981305000300B</t>
  </si>
  <si>
    <t>Neattiecināmās izmaksu pieaugums 3536 EUR, t.sk. Nojumes kuģu vraka projektēšanai - 3283 EUR, būvuzraudzība Nojume kuģu vrakiem izbūve 253 EUR avanss, un būvuzraudzība signalizāciju atjaunošanai 60.50 EUR; priekšfinansējuma pieaugums EUR 2615 EUR un līdzfinansējuma pieaugums 846 EUR</t>
  </si>
  <si>
    <t>EJZF finansējuma samazinājums</t>
  </si>
  <si>
    <t>1) Avansa maksājums par Nojumes kuģu vrakiem izbūvi 7777 EUR, 2) izmaksu samazinājums par ugunsdrošības un apsardzes signalizācijas uzstādīšanu Vecbulduru zvejnieka mājai. 3) Avansa maksājums par būvuzraudzību</t>
  </si>
  <si>
    <t>Tāme Nr.08.6.2.</t>
  </si>
  <si>
    <t>Tirgoņu iela 29, Jūrmala, LV-2015</t>
  </si>
  <si>
    <t>LV07PARX0002484572029</t>
  </si>
  <si>
    <t>LV31PARX0002484577029</t>
  </si>
  <si>
    <t>LV65PARX0002484576029</t>
  </si>
  <si>
    <r>
      <rPr>
        <b/>
        <sz val="9"/>
        <rFont val="Times New Roman"/>
        <family val="1"/>
        <charset val="186"/>
      </rPr>
      <t>27.pielikums</t>
    </r>
    <r>
      <rPr>
        <sz val="9"/>
        <rFont val="Times New Roman"/>
        <family val="1"/>
        <charset val="186"/>
      </rPr>
      <t xml:space="preserve"> Jūrmalas pilsētas domes</t>
    </r>
  </si>
  <si>
    <t>2020.gada budžeta projekta atšifrējums pa programmām un budžeta veidiem</t>
  </si>
  <si>
    <t>Jūrmalas brīvdabas muzejs</t>
  </si>
  <si>
    <t>Lieldienu pasākums</t>
  </si>
  <si>
    <t>Pasākums nenotika sakarā ar COVID-19 ierobežojumiem</t>
  </si>
  <si>
    <t>JPAP_P3.3._R3.3.1._191; 199; KAP_RV1_U1.3._P1.3.6.; KAP_RV3_U3.2._P3.2.3.</t>
  </si>
  <si>
    <t>Starptautiskā muzeju nakts</t>
  </si>
  <si>
    <t>JPAP_P3.3._R3.3.1._191; 199; KAP_RV3_U3.2._P3.2.3.</t>
  </si>
  <si>
    <t>Senlatviešu Līgo svētku tradīcijas</t>
  </si>
  <si>
    <t>Ceturtdiena - zivju diena</t>
  </si>
  <si>
    <t>Pasākums nenotiks sakarā ar COVID-19 ierobežojumiem</t>
  </si>
  <si>
    <t>JPAP_P3.3._R3.3.1._191; 198; 199: 200; KAP_RV3_U3.2._P3.2.3.; U.3.3._P3.3.2.</t>
  </si>
  <si>
    <t>Rudens ražas svētki</t>
  </si>
  <si>
    <t>JPAP_P3.3._R3.3.1._191; 199: 200; KAP_RV3_U3.2._P3.2.3.; U.3.3._P3.3.2.</t>
  </si>
  <si>
    <t>Aspazijas māja</t>
  </si>
  <si>
    <t>JPAP_P3.3._R3.3.1._191; 199; KAP_RV2_U2.2._P2.2.2.; RV3_U3.3._P3.3.3.</t>
  </si>
  <si>
    <t xml:space="preserve">Izstādes (Noformēšana, reklāma un atklāšana) </t>
  </si>
  <si>
    <t>JPAP_P3.3._R3.3.1._191; 199; KAP_RV2_U2.2._P2.2.2.; RV3_U3.3._P3.3.3.; P3.3.4.</t>
  </si>
  <si>
    <t>Aspazijas dzimšanas dienas pasākums</t>
  </si>
  <si>
    <t>JPAP_P3.3._R3.3.1._191; 199; JPAP_P3.3._R3.3.1._202 KAP_RV2_U2.2._P2.2.2.; RV3_U3.3._P3.3.3.</t>
  </si>
  <si>
    <t>Starptautiskā Muzeju nakts</t>
  </si>
  <si>
    <t>Elzas diena</t>
  </si>
  <si>
    <t>JPAP_P3.3._R3.3.1._191; 199;  JPAP_P3.3._R3.3.1._202 KAP_RV2_U2.2._P2.2.2.; RV3_U3.2._P3.2.3.</t>
  </si>
  <si>
    <t>Muzepedagoģiska programma "Jauniešu domnīca"</t>
  </si>
  <si>
    <t>JPAP_P3.3._R3.3.1._191; 199; KAP_RV1_U1.3._P1.3.6.; RV3_U3.2._P3.2.3.</t>
  </si>
  <si>
    <t>Pasākumu cikls "Jauns cilvēks pēkšņi raksta"</t>
  </si>
  <si>
    <t>Izstāde "Dzejas krājumam "Saulains stūrītis"- 110"</t>
  </si>
  <si>
    <t>JPAP_P3.3._R3.3.1._191; 199; KAP_RV2_U2.2._P2.2.1.; P2.2.2.</t>
  </si>
  <si>
    <t>Starptautiskā jūras ainavu izstāde "Marina"</t>
  </si>
  <si>
    <t>JPAP_P1.7._R1.7.1._42; P3.3._R3.3.1._191; 193; 199; KAP_RV2_U2.1._P2.1.3.; U2.2._P2.2.3.; U2.3._P2.3.1.; RV3_U3.2._P3.2.2.; U3.3._P3.3.5.</t>
  </si>
  <si>
    <t>Kultūras projekts "Bērnu gada balva mākslā "Lielā zemene""</t>
  </si>
  <si>
    <t>JPAP_P3.3._R3.3.1._191; 192; 199; KAP_RV3_U3.2._P3.2.4.;</t>
  </si>
  <si>
    <t>Materiālu iegāde muzejpedagoģiskām programmām</t>
  </si>
  <si>
    <t>JPAP_P3.3._R3.3.1._191; 192; 199; KAP_RV1_U1.3._P1.3.6.; RV3_U3.2._P3.2.4.;</t>
  </si>
  <si>
    <t>Muzeja mākslas krājuma izstādes</t>
  </si>
  <si>
    <t>JPAP_P3.3._R3.3.1._191; 192; 199; KAP_RV2_U2.2._P2.2.3.; RV3_U3.2._P3.2.1.; P3.2.2.</t>
  </si>
  <si>
    <t>Pārējo mākslas izstāžu iekārtošanas, noformēšanas, atklāšanas un reklāmas pasākumi</t>
  </si>
  <si>
    <t>JPAP_P3.3._R3.3.1._191; 192; 193; 199; KAP_RV2_U2.1._P2.1.3.</t>
  </si>
  <si>
    <t>Priekšmetu iepirkumi muzeja kolekciju papildināšanai</t>
  </si>
  <si>
    <t>JPAP_P3.3._R3.3.1._191; 192; 199; KAP_RV3_U3.2._P3.2.1.</t>
  </si>
  <si>
    <t>Muzeja priekšmetu restaurācija</t>
  </si>
  <si>
    <t>Dažādu kopiju izgatavošana izstāžu un muzeja krājuma vajadzībām</t>
  </si>
  <si>
    <t>JPAP_P3.3._R3.3.1._191; 192; 199; KAP_RV1_U1.3._P1.3.6.; RV3_U3.2._P3.2.3.</t>
  </si>
  <si>
    <t>Pasākums “Esmu Jūrmalas muzeju eksperts”</t>
  </si>
  <si>
    <t>JPAP_P3.3._R3.3.1._191; 199; KAP_ RV3_U3.2._P3.2.4.</t>
  </si>
  <si>
    <t>Muzejpedagoģiskā programma "Atmiņu tirgus"</t>
  </si>
  <si>
    <t>JPAP_P1.7._R1.7.1._42; P3.3._R3.3.1._191; 193; 199; KAP_RV1_U1.3_P1.3.6.; KAP_ RV3_U3.2._P3.2.2.; P3.2.4.; U3.3._P3.3.1.; P3.3.3.</t>
  </si>
  <si>
    <t>Muzejpedagoģiska programma "Reiz vilcienā Priedaine-Ķemeri"</t>
  </si>
  <si>
    <t>JPAP P3.3._R3.3.1._191; 193;                                                    KAP RV3_U3.2._P3.2.4.; KAP RV1_U1.3_P1.3.6.</t>
  </si>
  <si>
    <t>Bulduru Izstāžu nams</t>
  </si>
  <si>
    <t xml:space="preserve">Mākslas dienas </t>
  </si>
  <si>
    <t>JPAP_P3.3._R3.3.1._191; 193; 199; KAP_RV1_U1.3._P1.3.6.; P1.3.7.; RV2_U2.1._P2.1.1.; RV3_U3.3._P3.3.3.</t>
  </si>
  <si>
    <t>2</t>
  </si>
  <si>
    <t>Muzeju nakts</t>
  </si>
  <si>
    <t>JPAP_P3.3._R3.3.1._191; 193; 199; KAP_RV1_U1.3._P1.3.6.; P1.3.7.; RV3_U3.2._P3.2.3.</t>
  </si>
  <si>
    <t>3</t>
  </si>
  <si>
    <t>Mākslas projekts - konkurss-izstāde ''JĀ/Neatkarība''</t>
  </si>
  <si>
    <t>JPAP_P3.3._R3.3.1._191; 193; 199; KAP_RV1_U1.3._P1.3.6.; P1.3.7.; RV2_U2.1._P2.1.1.; RV3_U3.3._P3.3.3.; KAP_RV4_U4.1._P4.1.4.; U4.3._P4.3.3.</t>
  </si>
  <si>
    <t>1150</t>
  </si>
  <si>
    <t>1210</t>
  </si>
  <si>
    <t>2231</t>
  </si>
  <si>
    <t>Valda Buša izstādes, radošās darbnīcas un mini plenēri</t>
  </si>
  <si>
    <t>JPAP_P1.7._R1.7.1._42; JPAP_P3.3._R3.3.1._191; 193; 199; KAP_RV3_U3.2._P3.2.3.</t>
  </si>
  <si>
    <t>Stratēģiskā dokumenta nosaukums; stratēģiskā dokumenta kodu atšifrējums</t>
  </si>
  <si>
    <t>JPAP Jūrmalas pilsētas attīstības programmas 2014.-2020.gadam</t>
  </si>
  <si>
    <t>P1.7. Kultūras tūrisma attīstība</t>
  </si>
  <si>
    <t>R1.7.1. Kultūras tūrisma piedāvājuma attīstība</t>
  </si>
  <si>
    <t>Aktivitātes Nr. 42.  Jaunu kultūras tūrisma produktu attīstība.</t>
  </si>
  <si>
    <t>P3.3. Daudzveidīgas kultūras un sporta vide</t>
  </si>
  <si>
    <t>R3.3.1. Pilsētas kultūras iestāžu un muzeju darbības pilnveide</t>
  </si>
  <si>
    <t>Aktivitātes Nr. 191  Daudzveidīgu kultūras pasākumu pieejamība Jūrmalas iedzīvotājiem Jūrmalas pilsētā</t>
  </si>
  <si>
    <t>Aktivitātes Nr. 192 Jūrmalas kultūras iestāžu ēku remonts un būvniecība, teritoriju labiekārtošana un materiāltehniskais nodrošinājums</t>
  </si>
  <si>
    <t>Aktivitātes Nr. 193 Jūrmalas kā kultūras un mākslas pilsētas identitātes un konkurentspējas nostiprināšana</t>
  </si>
  <si>
    <t>Aktivitātes Nr. 198 Zvejniecības amatu kultūras mantojuma saglabāšana</t>
  </si>
  <si>
    <t>Aktivitātes Nr. 199 Jūrmalas muzeju popularizēšana</t>
  </si>
  <si>
    <t>Aktivitātes Nr. 200 Jūrmalas brīvdabas muzeja attīstība</t>
  </si>
  <si>
    <t>Aktivitātes Nr. 202 Pilsētas tēla "Jūrmala - Raiņa un Aspazijas pilsēta" izveide</t>
  </si>
  <si>
    <t>KAP Jūrmalas pilsētas kultūrvides attīstības plāns 2017.-2020.gadam</t>
  </si>
  <si>
    <t>RV1 Radošā Jūrmala: apkaimju unikalitātes stiprināšana un iedzīvotāju līdzdalības sekmēšana.</t>
  </si>
  <si>
    <t>RV2 Kultūras piedāvājuma izcilība un daudzveidība Jūrmalā: kvalitatīva un sistemātiska kultūras piedāvājuma veidošana dažādām mērķauditorijas grupām vietējā, nacionālā un starptautiskā mērogā</t>
  </si>
  <si>
    <t>RV3 Jūrmalas kultūras mantojums: kultūras mantojuma saglabāšana, mūsdienīga interpretācija un popularizēšana.</t>
  </si>
  <si>
    <t>RV4 Sadarbība Jūrmalā: kultūrvides attīstībā iesaistīto dalībnieku sadarbības veicināšana</t>
  </si>
  <si>
    <t>Uzdevums U1.3. Nodrošināt mūžizglītības un radošuma attīstīšanas iespējas jūrmalniekiem</t>
  </si>
  <si>
    <t xml:space="preserve">Uzdevums U.2.1. Rīkot kvalitatīvas un daudzveidīgas kultūras norises konkrētiem auditorijas segmentiem (jūrmalniekiem, vietēja mēroga un starptautiskiem tūristiem) katrā sezonā): </t>
  </si>
  <si>
    <t>Uzdevums U2.2. Nostiprināt Jūrmalas kā kultūras un mākslas pilsētas identitāti un konkurētspēju</t>
  </si>
  <si>
    <t>Uzdevums U2.3. Attīstīt starptautisko sadarbību, popularizējot Jūrmalu kā Baltijas lielāko kūrortpilsētu ar kvalitatīvu kultūras piedāvājumu</t>
  </si>
  <si>
    <t>Uzdevums U3.2. Palielināt pilsētas muzeju lomu kultūrvēsturiskā mantojuma mūsdienīgā interpretācijā</t>
  </si>
  <si>
    <t>Uzdevums U3.3. Izstrādāt mantojumā balstītus kultūrtūrisma produktus un pakalpojumus</t>
  </si>
  <si>
    <t>Uzdevums U4.1. Attīstīt sadarbību starp dažādām pašvaldības kultūras un citām iestādēm, ģeogrāfiski līdzsvarota kultūras piedāvājuma veidošanā un pieejamības veicināšanā.</t>
  </si>
  <si>
    <t>Uzdevums U4.3. Nodrošināt informācijas pieejamību atbilstoši kultūras auditorijas vajadzībām.</t>
  </si>
  <si>
    <t>Pasākuma Nr. P1.3.6. Kultūrizglītojošu pasākumu veidošana ģimenēm, bērniem un jauniešiem, senioriem.</t>
  </si>
  <si>
    <t>Pasākuma Nr. P1.3.7. Interaktīvu līdzdalības formu attīstība kultūras pasākumos</t>
  </si>
  <si>
    <t>Pasākuma Nr. P2.1.1. Nodrošināt dažādu mērķauditorijas segmentu vajadzībām atbilstošas profesionālās mākslas pieejamību Jūrmalā.</t>
  </si>
  <si>
    <t>Pasākuma Nr. P2.1.3. Jūrmalu kā kūrortpilsētu pozicionējošu ikgadēju profesionālās mākslas festivālu un pasākumu rīkošana vai līdzfinansēšana.</t>
  </si>
  <si>
    <t>Pasākuma Nr. P2.2.1. Valsts svētku un atceres dienu rīkošana pilsētas iedzīvotājiem un viesiem, tai skaitā Latvijai-100 atzīmēšana.</t>
  </si>
  <si>
    <t>Pasākuma Nr. P2.2.2. Jūrmalas kā Aspazijas un Raiņa pilsētas tēla nostiprināšana.</t>
  </si>
  <si>
    <t xml:space="preserve">Pasākuma Nr. P2.2.3. Gadskārtu svētku, pilsētas svētku un dažādām sabiedrības mērķgrupām domātu pasākumu rīkošana, nostiprinot Jūrmalas zīmolu vietējā, nacionālā un starptautiskā mērogā. </t>
  </si>
  <si>
    <t>Pasākuma Nr. P2.3.1. Kultūras sadarbības attīstīšana ar Jūrmalas sadraudzības pilsētām un citiem starptautiskiem partneriem.</t>
  </si>
  <si>
    <t>Pasākuma Nr. P3.2.1. Jūrmalas pilsētas muzeju pamatdarbības nodrošināšana, krājuma papildināšana un saglabāšana, veidojot atbilstošus glabāšanas apstākļus, krājuma izpēte un popularizēšana.</t>
  </si>
  <si>
    <t>Pasākuma Nr. P3.2.2. Muzeju krājuma pieejamības veicināšana, veicot krājuma digitalizāciju, izstāžu un tematisku izdevumu veidošana.</t>
  </si>
  <si>
    <t xml:space="preserve">Pasākuma Nr. P3.2.3. Jūrmalas pašvaldības muzeju rīkotie tematiskie pasākumi, izstādes auditorijas paplašināšanai. </t>
  </si>
  <si>
    <t>Pasākuma Nr. P3.2.4. Jūrmalas pilsētas muzeju sadarbības ar izglītības iestādēm un muzejpedagoģiskā darba attīstīšana.</t>
  </si>
  <si>
    <t>Pasākuma Nr. P3.3.2. Amatu prasmju apguves darbnīca Jūrmalas brīvdabas muzejā.</t>
  </si>
  <si>
    <t>Pasākuma Nr. P3.3.3. Ar izcilām personībām – jūrmalniekiem – saistītā kultūrvēsturiskā mantojuma popularizēšana, kultūras tūrisma produktu veidošana (izstādes, pilsētvides objekti, pasākumi).</t>
  </si>
  <si>
    <t>Pasākuma Nr. P3.3.4.Koka arhitektūras kultūrvēsturiskā mantojuma popularizēšana</t>
  </si>
  <si>
    <t>Pasākuma Nr. P3.3.5. Mantojumā balstītu dizaina produktu izstrāde, intelektuālie suvenīri, ar izcilām personībām – jūrmalniekiem – saistītu suvenīru izstrāde.</t>
  </si>
  <si>
    <t>JPSAAS_3_3.5</t>
  </si>
  <si>
    <t xml:space="preserve">Reģistrācijas Nr.: </t>
  </si>
  <si>
    <t xml:space="preserve"> Īpašumu pārvaldes Pilsētsaimniecības un labiekārtošanas nodaļa</t>
  </si>
  <si>
    <t xml:space="preserve"> Pašvaldības pārziņā esošo teritoriju apsaimniekošana (kopšana un tīrīšana)</t>
  </si>
  <si>
    <t>05.100</t>
  </si>
  <si>
    <t>Parku, skvēru, atpūtas vietu un apstādījumu kopšana un ierīkošana</t>
  </si>
  <si>
    <t>JPAP_P2.8.__R2.8.1._98 JPAP_P2.8.__R2.8.1._99 JPAS_K4                                    JPAS_J4</t>
  </si>
  <si>
    <t>Iekšpagalmu kopšana</t>
  </si>
  <si>
    <t>JPAP_P2.8._R2.8.1._99</t>
  </si>
  <si>
    <t>Pašvaldības īpašumu kopšana</t>
  </si>
  <si>
    <t>Jaunu puķu trauku iegāde un apsaimniekošana</t>
  </si>
  <si>
    <t>Puķu siena</t>
  </si>
  <si>
    <t>Dzintaru mežaparka apsaimniekošana</t>
  </si>
  <si>
    <t>JPAP_P2.8._R2.8.1._98 JPAP_P2.8._R2.8.1._99
JPAP_P3.6._R3.6.2._227</t>
  </si>
  <si>
    <t>Pludmales sakopšana</t>
  </si>
  <si>
    <t>JPAP_ P1.6_R.1.6.2_29 JPAP_P1.6._R1.6.2._33 JPAP_P2.8._R2.8.1._99  JPAP_P2.8._R2.8.1._104 JPŪRRP_RV1.6.2_9</t>
  </si>
  <si>
    <t>Sadzīves atkritumu konteinieru izvietošana pludmalē un izejās uz jūru un atkritumu izvešana</t>
  </si>
  <si>
    <t>Sabiedrisko tualešu apsaimniekošana un izveide</t>
  </si>
  <si>
    <t xml:space="preserve">JPAP_ P1.6_R.1.6.2_29 JPAP_P1.6._R1.6.2._33 JPAP_P2.8._R2.8.1._99 </t>
  </si>
  <si>
    <t>Sadzīves atkritumu un  bioloģiski noārdāmo atkritumu savākšana un aizvešana</t>
  </si>
  <si>
    <t>JPAP_P2.7._R2.7.1._96 JPAP_P2.8._R2.8.1._104</t>
  </si>
  <si>
    <t>Dzīvnieku uzturēšanas izmaksas patversmē un savvaļas dzīvnieku izķeršana</t>
  </si>
  <si>
    <t>JPAP_P2.8_R2.8.1._110 JPAP_P3.4_R3.4.1._211</t>
  </si>
  <si>
    <t>Bezsaimnieku dzīvnieku (kaķu) sterilizācija</t>
  </si>
  <si>
    <t>JPAP_P2.8_R2.8.1._110</t>
  </si>
  <si>
    <t>Klejojošu dzīvnieku izķeršana, dzīvnieku līķu apglabāšana</t>
  </si>
  <si>
    <t>Puķu dobju ierīkošana, kopšana un apsaimniekošana</t>
  </si>
  <si>
    <t xml:space="preserve">JPAP_P2.8._R2.8.1._98 JPAP_P2.8._R2.8.1._99 </t>
  </si>
  <si>
    <t xml:space="preserve">Programma: </t>
  </si>
  <si>
    <t>Pilsētas teritoriju labiekārtošanas pasākumi</t>
  </si>
  <si>
    <t xml:space="preserve">Funkcionālās klasifikācijas kods: </t>
  </si>
  <si>
    <t>06.600</t>
  </si>
  <si>
    <t>2020.gada budžets</t>
  </si>
  <si>
    <t>Ielu nosaukumu plāksnīšu un to stiprinājuma stabiņu  komplektu apsaimniekošana un izgatavošana</t>
  </si>
  <si>
    <t>JPAP_P2.2_R2.2.1._70 JPAP_P2.8._R2.8.1._99</t>
  </si>
  <si>
    <t>Bērnu rotaļu laukumu un sporta laukumu izveide, sintētiskā seguma ieklāšana un remonts iekšpagalmos, parkos un pludmalē</t>
  </si>
  <si>
    <t>Rotaļu laukumos vasaras sezonā ir palielinājies noslogojums un ierīču nolietojums un ir nepieciešams veikt biežākus  ikdienas remonta darbus</t>
  </si>
  <si>
    <t>JPAP_P2.8._R2.8.1._99 JPAP_P2.8._R2.8.1._106 JPAP_P1.6._R1.6.2._33 JPAP_P3.6._R3.6.2._227</t>
  </si>
  <si>
    <t>Jaunu solu un atkritumu urnu izvietošana pludmalē parkos un uz ielām</t>
  </si>
  <si>
    <t>JPAP_ P1.6_R.1.6.2_29 JPAP_P1.6._R1.6.2._33 JPAP_P2.8._R2.8.1._99</t>
  </si>
  <si>
    <t>Pārējie izdevumi pilsētas apsaimniekošanā</t>
  </si>
  <si>
    <t>JPAP_P2.8._R2.8.1._98 JPAP_P2.8._R2.8.1._99 JPAP_P1.6._R1.6.2._33</t>
  </si>
  <si>
    <t>Līdzekļi nepieciešami pludmales informatīvo stendu un norāžu informācijas nomaiņai</t>
  </si>
  <si>
    <t>Strūklaku uzturēšana</t>
  </si>
  <si>
    <t>JPAP_P2.8._R2.8.1._98 JPAP_P2.8._R2.8.1._99</t>
  </si>
  <si>
    <t>Suņu ekskramentu atkritumu urnu ar piktogramām, maisiņu turētāju un maisiņu izgatavošana un uzstādīšana</t>
  </si>
  <si>
    <t>Nepieciešams iegādāties vairāk suņu ekskramentu maisiņus, lai varētu nodrošināt jau esošo un jauno uzstādīto suņa ekskramentu urnu apsaimniekošanu</t>
  </si>
  <si>
    <t>Jūrmalas daiļdārzu konkursa organizēšana</t>
  </si>
  <si>
    <t>JPAP_P2.10_R2.10._117</t>
  </si>
  <si>
    <t>Lielformātu vides stendu un informācijas norāžu izgatavošana un uzstādīšana Jūrmalas pilsētā</t>
  </si>
  <si>
    <t xml:space="preserve">JPAP_P1.6._R1.6.2._33 JPAP_P2.2_R2.2.1._70 JPAP_P2.8._R2.8.1._99 </t>
  </si>
  <si>
    <t>Atpūtu un sportu veicinošas infrastruktūras izveide, atjaunošana un labiekārtošana</t>
  </si>
  <si>
    <t>08.100</t>
  </si>
  <si>
    <t xml:space="preserve">Pludmales labiekārtošana, tai skaitā informatīvo norāžu un pārģērbšanās kabīņu remonts, izvietošana, demontāža, atjaunošana   </t>
  </si>
  <si>
    <t>JPAP_P1.6._R1.6.2._33 JPAP_P2.2_R2.2.1._70  JPŪRRP_RV1.6.2_10</t>
  </si>
  <si>
    <t>Izeju uz jūru labiekārtošana pludmalēs (laipas, kāpnes, betona plāksnes)</t>
  </si>
  <si>
    <t>JPAP_P1.6._R1.6.2._34 JPAP_P1.6._R1.6.2._33  JPAP_P2.8._R2.8.1_107 JPŪRRP_RV1.6.2_10</t>
  </si>
  <si>
    <t>Dušu, kāju mazgājamo krānu un sabiedrisko tualešu konteinieru un ūdens sūkņu apkope, remonts, iegāde un uzstādīšana</t>
  </si>
  <si>
    <t>JPAP_ P1.6_R.1.6.2_29 JPAP_P1.6._R1.6.2._33 JPŪRRP_RV1.6.2_10</t>
  </si>
  <si>
    <t>Jaunu pludmales solu izgatavošanai</t>
  </si>
  <si>
    <t>Pirmsskolas izglītības iestāžu labiekārtošanas pasākumi</t>
  </si>
  <si>
    <t>09.100</t>
  </si>
  <si>
    <t>Bērnu rotaļu laukumu izveide pirmsskolas izglītības iestādēs un vispārizglītojošās iestādēs</t>
  </si>
  <si>
    <t>JPAP_P3.2._3.2.2_155 JPAP_P3.2._3.2.3_165 JPAP_P3.6._R3.6.2._227</t>
  </si>
  <si>
    <t>Jūrmalas pilsētas attīstības programma 2014. - 2020.gadam (JPAP)</t>
  </si>
  <si>
    <t>Prioritāte P1.6. Aktīvā un dabas tūrisma attīstība</t>
  </si>
  <si>
    <t>Rīcības virziens R1.6.2.: Peldvietu infrastruktūras attīstība</t>
  </si>
  <si>
    <t>Aktivitāte Nr.29 Baltijas jūras Rīgas jūras līča peldvietu un Jūrmalas iekšzemes peldvietas infrastruktūras attīstība saskaņā ar „Zilā karoga” programmas standartu un Jūrmalas iekšzemes peldvietu un atpūtas vietu infrastruktūras attīstība</t>
  </si>
  <si>
    <t>Aktivitāte Nr.32 Peldvietu un atpūtas vietu attīstība Lielupes krastos</t>
  </si>
  <si>
    <t>Aktivitāte Nr.33 Pludmales zonas labiekārtošana un apsaimniekošana</t>
  </si>
  <si>
    <t>Aktivitāte Nr.34 Transporta piekļuves uzlabošana pludmales zonai</t>
  </si>
  <si>
    <t>Prioritāte P2.1. Ceļu un ielu, to apgaismojuma kvalitātes uzlabošana, satiksmes drošības uzlabojumi, veloceliņu un gājē'ju celiņu attīstība</t>
  </si>
  <si>
    <t>Rīcības virziens R2.1.1.: Ielu un celiņu rekonstrukcija, satiksmes drošības uzlabošana</t>
  </si>
  <si>
    <t>Aktivitāte Nr.62 Jūrmalas ielu un tiltu tīkla pilnveide</t>
  </si>
  <si>
    <t>Prioritāte P2.2. Marķējumu un informācijas zīmju sistēmas pilnveide</t>
  </si>
  <si>
    <t>Rīcības virziens R2.2.1.: Jūrmalas vizuālās identitātes standarta izstrāde un ieviešana</t>
  </si>
  <si>
    <t>Aktivitāte Nr.70 Jūrmalas vizuālās identitātes veidošana un uzraudzīšana</t>
  </si>
  <si>
    <t>Prioritāte P2.3. Sabiedriskā transporta sistēmas attīstība</t>
  </si>
  <si>
    <t>Rīcības virziens R2.3.2.: Ērtas sabiedriskā transporta infrastruktūras nodrošināšana</t>
  </si>
  <si>
    <t>Aktivitāte Nr. 75 Sabiedriskā transporta infrastruktūras attīstība</t>
  </si>
  <si>
    <t>Prioritāte P2.7. Atkritumu utilizācijas sistēmas plinveide</t>
  </si>
  <si>
    <t>Rīcības virziens R2.7.1.: Atkritumu apsaimniekošanas sistēmas pilnveide</t>
  </si>
  <si>
    <t>Aktivitāte Nr.96 Atkritumu apsaimniekošanas sistēmas pilnveide</t>
  </si>
  <si>
    <t xml:space="preserve">Prioritāte P2.8. Publiskās telpas labiekārtošana </t>
  </si>
  <si>
    <t>Rīcības virziens R2.8.1.: Publiskās telpas pilnveide</t>
  </si>
  <si>
    <t>Aktivitāte Nr.98 Parku, skvēru un kūrorta mazās infrastruktūras attīstība uzturēšana</t>
  </si>
  <si>
    <t>Aktivitāte Nr.99 Publiskās telpas un ēku apsaimniekošana</t>
  </si>
  <si>
    <t>Aktivitāte Nr.106 Jūrmalas pilsētā esošo daudzdzīvokļu namu pagalmu, izglītības iestāžu un piebraucamo ceļu rekonstrukcija</t>
  </si>
  <si>
    <t>Aktivitāte Nr.104  Lielupes krastmalas un piekrastes ekosistēmas ilgtspējīga apsaimniekošana</t>
  </si>
  <si>
    <t>Aktivitāte Nr.107 Vides pieejamības nodrošināšana cilvēkiem ar īpašām vajadzībām</t>
  </si>
  <si>
    <t>Aktivitāte Nr.110 Dzīvnieku labturības pasākumu nodrošināšana</t>
  </si>
  <si>
    <t>Prioritāte P2.10. Privātīpašuma sakārtošanas motivācija</t>
  </si>
  <si>
    <t>Rīcības virziens R2.10.1.: Privātā īpašuma sakopšanas motivēšana</t>
  </si>
  <si>
    <t>Aktivitāte Nr.117 Privātīpašumu sakoptības veicināšana</t>
  </si>
  <si>
    <t>Prioritāte P3.2.   Kvalitatīva un sociāli pieejama izglītība</t>
  </si>
  <si>
    <t>Rīcības virziens R3.2.2.: Pirmsskolas izglītības pakalpojmi</t>
  </si>
  <si>
    <t>Aktivitāte Nr.155 Pirmsskolas izglītības iestāžu mācību vides uzlabošana</t>
  </si>
  <si>
    <t>Rīcības virziens R3.2.3. : Vispārizglītojošo skolu  izglītības pakalpojmi</t>
  </si>
  <si>
    <t>Aktivitāte Nr.165 Vispārējās izglītības iestāžu mācību vides uzlabošana</t>
  </si>
  <si>
    <t>Prioritāte P3.4. Droša dzīves vide</t>
  </si>
  <si>
    <t>Rīcības virziens R3.4.1.: Sabiedriskās kārtības un iedzīvotāju drošības nodrošināšana</t>
  </si>
  <si>
    <t xml:space="preserve">Aktivitāte Nr.211 Savvaļas dzīvnieku aktivitāšu ierobežošana </t>
  </si>
  <si>
    <t>Prioritāte P3.6. Kvalitatīvi veselības aprūpes pakalpojumi</t>
  </si>
  <si>
    <t>Rīcības virziens R3.6.2.: Veselīga dzīvesveida veicināšana</t>
  </si>
  <si>
    <t>Aktivitāte Nr. 227 Veselīga dzīvesveida veicināšana</t>
  </si>
  <si>
    <t>Jūrmalas pilsētas ūdens resursu rīcības plāns 2016.-2020.gadam (JPŪRRP)</t>
  </si>
  <si>
    <t>Mērķis 4: Piekrastes ūdeņu un Lielupes plānotā izmantošana. Rīcības virziens R1.6.2 Peldvietu infrastruktūras attīstība</t>
  </si>
  <si>
    <t>Aktivitāte Nr.9 Uzlabot publisko ūdeņu piekrastes pieejamību</t>
  </si>
  <si>
    <t xml:space="preserve">Aktivitāte Nr.10 Aktualizēt pludmales aktivitāšu zonējumu un labiekārtojumu
</t>
  </si>
  <si>
    <t>Jūrmalas pilsētas attīstības stratēģija 2010. - 2030.gadam (JPAS)</t>
  </si>
  <si>
    <t xml:space="preserve">K4 Ķemeru kūrortvides veidošana </t>
  </si>
  <si>
    <t xml:space="preserve">J4 Publiskās telpas izcilība </t>
  </si>
  <si>
    <r>
      <rPr>
        <b/>
        <sz val="9"/>
        <rFont val="Times New Roman"/>
        <family val="1"/>
        <charset val="186"/>
      </rPr>
      <t>11.pielikums</t>
    </r>
    <r>
      <rPr>
        <sz val="9"/>
        <rFont val="Times New Roman"/>
        <family val="1"/>
        <charset val="186"/>
      </rPr>
      <t xml:space="preserve"> Jūrmalas pilsētas domes</t>
    </r>
  </si>
  <si>
    <t>Tāme Nr. 06.1.4.</t>
  </si>
  <si>
    <t>LV84PARX0002484572001</t>
  </si>
  <si>
    <t>Tāme Nr.08.1.3.</t>
  </si>
  <si>
    <t>Tāme Nr.06.1.2.</t>
  </si>
  <si>
    <t>Centralizēti pasākumi</t>
  </si>
  <si>
    <t>JPAP_R3.3.1._191  JPAP_R3.3.1._194
JPKAP_ U2.2._P2.2.3.</t>
  </si>
  <si>
    <t>Strātēģiskā dokumenta kodu atšifrējums - rīcības virziens 2  "Kultūras piedāvājuma izcilība un daudzveidība Jūrmalā: kvalitatīva un sistema'tiska kultūras piedāvājuma veidošana dažādām mērķauditorījas grupām vietējā, nacionālā un starptautiskā mērogā''.</t>
  </si>
  <si>
    <t>Tāme Nr.08.1.4.</t>
  </si>
  <si>
    <t>08.290</t>
  </si>
  <si>
    <t>Pilsētas kultūrvēsturiskā mantojuma saglabāšana</t>
  </si>
  <si>
    <t>Pilsētplānošanas nodaļa</t>
  </si>
  <si>
    <t>Pilsētas teritorijas labiekārtošanas pasākumi</t>
  </si>
  <si>
    <t>06.200</t>
  </si>
  <si>
    <t>Jūrmalas pilsētas teritorijas plānojuma grozījumu izstrāde</t>
  </si>
  <si>
    <t>JPAP_P3.1._ R3.1.1. 119</t>
  </si>
  <si>
    <t>Jauns teritorijas plānošanas dokuments un/vai izpētes darbi</t>
  </si>
  <si>
    <t>Pilsētas svētku noformējums</t>
  </si>
  <si>
    <t>Pilsētas dekoratīvā svētku apgaismojuma uzturēšana un atjaunošana</t>
  </si>
  <si>
    <t>JPAP_P2.2._R.2.2.1._70</t>
  </si>
  <si>
    <t>Ziemassvētku egles (iegāde, uzstādīšana, demontāža)</t>
  </si>
  <si>
    <t>Pilsētas svētku noformējuma izveide; montāža un demontāža</t>
  </si>
  <si>
    <t>Ziemassvētku noformējuma konkurss (atzinības raksti, apbalvojumi, ēdināšanas pakalpojumi)</t>
  </si>
  <si>
    <t>Svētku apgaismojuma noformējuma izveide, montāža un demontāža</t>
  </si>
  <si>
    <t>Pilsētas apkaimes zīmju un robežzīmju izveide, projekta izstrādāšana</t>
  </si>
  <si>
    <t>JPAP_P2.2._R.2.2.1._70 JPAP_P2.2._R.2.2.2._71 JPTARP_U1.2._P.1.2.9. JPKVAP_U1.1._P.1.1.3.</t>
  </si>
  <si>
    <t>Pasākums "Ziemas pasaka Dzintaru Mežaparkā" uzturēšana un atjaunošana, jauna noformējuma izveide</t>
  </si>
  <si>
    <t>JPAP_P1.7._R.1.7.1._43 JPTARP_U1.2_P1.2.5.</t>
  </si>
  <si>
    <t xml:space="preserve">Līdzfinansējuma nodrošināšana sabiedriski pieejama kultūrvēsturiskā mantojuma sgalabāšanai objektos, kuros notiek pilsētas nozīmes pasākumi </t>
  </si>
  <si>
    <t xml:space="preserve">Jūrmalas pilsētas kultūras pieminekļu saglabāšanas līdzfinansējuma piešķiršanas komisijas sēdē 2020.gada 1.jūlijā izvērtējot projektu pieteikumus, par atbilstošiem 2019.gada 21.februāra saistošo noteikumu Nr.9 prasībām tika atzīti  4 (četri)  pretendenti, par kopsummu 50922,22 EUR. Lai nodrošinātu līdzfinansējumu pilnā apmērā nepieciešamas papildus finansējums 10490,43 EUR apmērā.   </t>
  </si>
  <si>
    <t>JPAP_P1.2._R.1.2.2._10 JPKVAP_U1.2._U.1.2.4. JPKVAP_U3.3._P.3.3.4.</t>
  </si>
  <si>
    <t xml:space="preserve">Kultūrvēsturiski vērtīgu ēku izvērtēšana </t>
  </si>
  <si>
    <t>JPAP_P1.2._R.1.2.2._10
JPAP_P1.2._R.1.2.2._11 
JPKVAP_U1.2._U.1.2.4. 
JPKVAP_U3.3._P.3.3.4.</t>
  </si>
  <si>
    <t>Grāmatas "Jūrmala. Pilsēta. Daba. Arhitektūra." izdošana</t>
  </si>
  <si>
    <t>Jūrmalas pilsētas attīstības programma 2014. – 2020.gadam (JPAP)</t>
  </si>
  <si>
    <t>Rīcības virziens: R.1.2.2. Kultūrvēsturiskā mantojuma saglabāšana un attīstība</t>
  </si>
  <si>
    <t>Aktivitāte: Nr.10 Kultūrvēsturiski vērtīgās koka arhitektūras vērtību saglabāšanas pasākumi</t>
  </si>
  <si>
    <t>Aktivitāte: Nr.11 Esošās kultūrvēsturiskās koka arhitektūras vērtību apzināšana un popularizēšana</t>
  </si>
  <si>
    <t>Aktivitāte:Nr.43 Kultūras dzīves piedāvājuma attīstība visa gada garumā</t>
  </si>
  <si>
    <t>Rīcības virziens: R.2.2.1. Jūrmalas vizuālās identitātes standarta izstrāde un ieviešana</t>
  </si>
  <si>
    <t>Aktivitāte: Nr.70 Jūrmalas vizuālās identitātes veidošana un uzraudzīšana</t>
  </si>
  <si>
    <t>Rīcības virziens R2.2.2.: Racionālu un ērtu informācijas zīmju sistēmas izveide</t>
  </si>
  <si>
    <t>Aktivitāte Nr.71 Jūrmalas robežzīmes izveide</t>
  </si>
  <si>
    <t>Rīcības virziens: R.3.1.1. Pilsētas attīstības plānošana</t>
  </si>
  <si>
    <t>Aktivitāte: Nr.119 Pašvaldības attīstības plānošanas dokumentu izstrāde un uzraudzība</t>
  </si>
  <si>
    <t>Jūrmalas pilsētas tūrisma attīstības rīcības plāns 2018 - 2020 (JPTARP)</t>
  </si>
  <si>
    <t>Uzdevums U 1.2. Atpūtas , rekreācijas tūrisma piedāvājuma pilnveidošana vietējiem un ārvalstu viesiem</t>
  </si>
  <si>
    <t>P 1.2.5. Ziemas pasakas izveide Dzintaru Mežaparkā (interaktīvas gaismas instalācijas ziemas periodā (decembris–aprīlis))</t>
  </si>
  <si>
    <t>P.1.2.9. Pilsētas apkaimju atpazīstamības veicināšana un zīmju izvietošana, apkaimju nosaukumu un vērtību integrēšana tūrisma mārketingā</t>
  </si>
  <si>
    <t>Jūrmalas pilsētas kultūrvides attīstības plāns 2017.-2020.gadam (JPKVAP)</t>
  </si>
  <si>
    <r>
      <t xml:space="preserve">U1.1: </t>
    </r>
    <r>
      <rPr>
        <sz val="9"/>
        <color rgb="FF000000"/>
        <rFont val="Times New Roman"/>
        <family val="1"/>
        <charset val="186"/>
      </rPr>
      <t>Rosināt un atbalstīt radošu un oriģinālu kultūras piedāvājumu integrēšanu pilsētvidē; akcentēt apkaimju vizuālo un saturisko identitāti.</t>
    </r>
  </si>
  <si>
    <t>P.1.1.3.Radoši risinājumi pilsētas apkaimju vizuālai un saturiskai marķēšanai.</t>
  </si>
  <si>
    <r>
      <t xml:space="preserve">U1.2. </t>
    </r>
    <r>
      <rPr>
        <sz val="9"/>
        <color rgb="FF000000"/>
        <rFont val="Times New Roman"/>
        <family val="1"/>
        <charset val="186"/>
      </rPr>
      <t>Stiprināt bibliotēku lomu kā apkaimju izglītības, informācijas, kultūras un sabiedriskās saskarsmes centrus.</t>
    </r>
  </si>
  <si>
    <t>U.1.2.4. Jūrmalas kultūrvēstures izpēte un atraktīva popularizēšana.</t>
  </si>
  <si>
    <r>
      <t xml:space="preserve">U3.3. </t>
    </r>
    <r>
      <rPr>
        <sz val="9"/>
        <color rgb="FF000000"/>
        <rFont val="Times New Roman"/>
        <family val="1"/>
        <charset val="186"/>
      </rPr>
      <t xml:space="preserve">Izstrādāt mantojumā balstītus kultūrtūrisma produktus un pakalpojumus. </t>
    </r>
  </si>
  <si>
    <t>P.3.3.4. Koka arhitektūras kultūrvēsturiskā mantojuma popularizēšana.</t>
  </si>
  <si>
    <r>
      <rPr>
        <b/>
        <sz val="9"/>
        <rFont val="Times New Roman"/>
        <family val="1"/>
        <charset val="186"/>
      </rPr>
      <t>24.pielikums</t>
    </r>
    <r>
      <rPr>
        <sz val="9"/>
        <rFont val="Times New Roman"/>
        <family val="1"/>
        <charset val="186"/>
      </rPr>
      <t xml:space="preserve"> Jūrmalas pilsētas domes</t>
    </r>
  </si>
  <si>
    <r>
      <rPr>
        <b/>
        <sz val="9"/>
        <color rgb="FF000000"/>
        <rFont val="Times New Roman"/>
        <family val="1"/>
        <charset val="186"/>
      </rPr>
      <t>20.pielikums</t>
    </r>
    <r>
      <rPr>
        <sz val="9"/>
        <color rgb="FF000000"/>
        <rFont val="Times New Roman"/>
        <family val="1"/>
        <charset val="186"/>
      </rPr>
      <t xml:space="preserve"> Jūrmalas pilsētas domes  </t>
    </r>
  </si>
  <si>
    <t>2019.gada 19.decembra  saistošajiem noteikumiem Nr.57</t>
  </si>
  <si>
    <t>Jūrmalas pilsētas pašvaldības saistības (EUR)</t>
  </si>
  <si>
    <t>Aizņēmuma apjoms</t>
  </si>
  <si>
    <t>Aizņēmuma paņemšanas gads</t>
  </si>
  <si>
    <t xml:space="preserve">Projekts/Aizņēmuma atdošanas maksajuma gads </t>
  </si>
  <si>
    <t>2034 un turpmākie gadi</t>
  </si>
  <si>
    <t xml:space="preserve"> KOPĀ SAISTĪBU APJOMS</t>
  </si>
  <si>
    <t>Saistību apjoms % no pamatbudžeta ieņēmumiem, t.sk.,</t>
  </si>
  <si>
    <t xml:space="preserve"> saistību apjoms bez galvojumiem</t>
  </si>
  <si>
    <t xml:space="preserve">           esošo saistību apjoms</t>
  </si>
  <si>
    <t xml:space="preserve">           plānoto saistību apjoms</t>
  </si>
  <si>
    <t xml:space="preserve">Pamatbudžeta ieņēmumi bez mērķdotācijas un iemaksām PFIF </t>
  </si>
  <si>
    <t>Plānojamās saistības</t>
  </si>
  <si>
    <t>2020-2022</t>
  </si>
  <si>
    <t>Daudzfunkcionāla dabas tūrisma centra jaunbūve un  meža parka  labiekārtojums Ķemeros (ITI SAM 5.6.2.)</t>
  </si>
  <si>
    <t>Kredīta % atmaksa 2,7%</t>
  </si>
  <si>
    <t>Pilsētas atpūtas parka un jauniešu mājas izveide Kauguros 
(ITI SAM 3.3.1.)</t>
  </si>
  <si>
    <t>2020-2021</t>
  </si>
  <si>
    <t>Jūrmalas pilsētas vispārējās vidējās izglītības iestāžu infrastruktūras pilnveide
 (ITI SAM 8.1.2.)</t>
  </si>
  <si>
    <t>Kredīta % atmaksas 2.7%</t>
  </si>
  <si>
    <t>2022-2023</t>
  </si>
  <si>
    <t>Pašvaldības ēkas Raiņa ielā 62, Jūrmalā pārbūve un energoefektivitātes paaugstināšana (ITI SAM 4.2.2.)</t>
  </si>
  <si>
    <t>2021-2022</t>
  </si>
  <si>
    <t>Infrastruktūras pilnveide sabiedrībā balstītu sociālo pakalpojumu nodrošināšanai Jūrmalā (ITI SAM 9.3.1.)</t>
  </si>
  <si>
    <t>Lielupes radīto plūdu un krasta erozijas risku apdraudējumu novēršanas pasākumi Dubultos - Majoros - Dzintaros (SAM 5.1.1.)</t>
  </si>
  <si>
    <t>Jūrmalas veselības veicināšanas un sociālo pakalpojumu centra ēku pārbūve un energoefektivitātes paaugstināšana (alternatīva ITI SAM 4.2.2.)</t>
  </si>
  <si>
    <t>2022-2025</t>
  </si>
  <si>
    <t>Dzintaru koncertzāles attīstība</t>
  </si>
  <si>
    <t>Daudzfunkcionāla dabas tūrisma centra pastāvīgās ekspozīcijas izveide (1.kārta), centra teritorijas un funkcionālās meža parka teritorijas  labiekārtošana</t>
  </si>
  <si>
    <t>2021;…</t>
  </si>
  <si>
    <t xml:space="preserve">Plānojamās kredītsaistības, t.sk. Ceļu investīciju projektiem </t>
  </si>
  <si>
    <t>Aizņēmumu atmaksa</t>
  </si>
  <si>
    <t>2012, 2013</t>
  </si>
  <si>
    <t>Ēkas rekonstrukcijai ar funkcijas maiņu par sociālās aprūpes ēku ar publiski pieejamām telpām 1.stāvā Skolas ielā 44</t>
  </si>
  <si>
    <t>Kredīta % atmaksa 1,833%</t>
  </si>
  <si>
    <t>2012, 2013, 2014</t>
  </si>
  <si>
    <t>Aspazijas mājas Nr.002 restaurācija un ēkas Nr.001 rekonstrukcija, saglabājot funkciju muzejs Z.Meirovica prospektā 18/20, Jūrmalā</t>
  </si>
  <si>
    <t>Kredīta % atmaksa (2,7%)</t>
  </si>
  <si>
    <t>2012, 2013, 2014, 2015</t>
  </si>
  <si>
    <t>Dzintaru koncertzāles slēgtās zāles rekonstrukcija/restaurācija Turaidas ielā 1, Jūrmalā</t>
  </si>
  <si>
    <t>Kredīta % atmaksa 2,7%)</t>
  </si>
  <si>
    <t>2013, 2014</t>
  </si>
  <si>
    <t xml:space="preserve">Bērnudārza jaunbūvei Tukuma ielā 9, Jūrmalā </t>
  </si>
  <si>
    <t>Kredīta % atmaksa (2,7%01.14)</t>
  </si>
  <si>
    <t>2013, 2014, 2015</t>
  </si>
  <si>
    <t>Ēkas lit.002 rekontrukcijas par Mākslas skolu Strēlnieku prospektā 30 un Jāņa Poruka prospekta izbūve posmā no Friča Brīvzemnieka ielas līdz sporta zālei "Taurenītis" Jūrmalā</t>
  </si>
  <si>
    <t>2014, 2015</t>
  </si>
  <si>
    <t>Jūrmalas Valsts ģimnāzijas un sākumskolas "Atvase" daudzfunkcionālās sporta halles projektēšana un celtniecība (atmaksa 10 gados)</t>
  </si>
  <si>
    <t>Jūrmalas ūdenssaimniecības attīstības projekta II kārta (ar sadārdzinājumu) (atmaksa 10 gados)</t>
  </si>
  <si>
    <t>Kredīta atmaksa 2,7%</t>
  </si>
  <si>
    <t>Jūrmalas pilsētas tranzītielas P128 (Talsu šoseja/Kolkas iela) izbūve (atmaksa 10 gados)</t>
  </si>
  <si>
    <t>Ielu asfalta seguma kapitālais remonts (atmaksa 10 gados)</t>
  </si>
  <si>
    <t>2016;2017;
2018</t>
  </si>
  <si>
    <t>Dubultu kultūras un izglītības centra Strēlnieku prospektā 30, Jūrmalā būvniecība  (atmaksa 10 gados)</t>
  </si>
  <si>
    <t>Ceļu un to kompleksa investīciju projektu īstenošanai (2016)</t>
  </si>
  <si>
    <t>Ceļu un to kompleksa investīciju projektu īstenošanai (2017)</t>
  </si>
  <si>
    <t>Ceļu un to kompleksa investīciju projektu īstenošanai (2018)</t>
  </si>
  <si>
    <t>Jaunu dabas un kultūras tūrisma pakalpojumu radīšana Rīgas jūras līča rietumu piekrastē - Mellužu estrādes ēkas restaurācija un bāra ēkas pārbūve, teritorijas labiekārtojums</t>
  </si>
  <si>
    <t>2018-2019</t>
  </si>
  <si>
    <t>Administratīvās ēkas pārbūve sociālo funkciju nodrošināšanai</t>
  </si>
  <si>
    <t>Jūrmalas pilsētas Jaundubultu vidusskolas ēkas energoefektivitātes paaugstināšana (ITI SAM 4.2.2.)</t>
  </si>
  <si>
    <t>2019-2021</t>
  </si>
  <si>
    <t>Jūrmalas pilsētas Kauguru vidusskolas ēkas energoefektivitātes paaugstināšana 
(ITI SAM 4.2.2.)</t>
  </si>
  <si>
    <t>Jūrmalas pilsētas vispārējās vidējās izglītības iestāžu infrastruktūras pilnveide
 (ITI SAM 8.1.2.) (Kauguru vidusskola)</t>
  </si>
  <si>
    <t>2019-2020</t>
  </si>
  <si>
    <t>Jūrmalas Sporta skolas peldbaseinu ēkas pārbūve un energoefektivitātes paaugstināšana (ITI SAM 4.2.2)</t>
  </si>
  <si>
    <t>Jūrmalas ūdenstūrisma pakalpojuma infrastruktūras attīstība atbilstoši pilsētas ekonomiskajai specializācijai (ITI SAM 3.3.1.)</t>
  </si>
  <si>
    <t>Jūrmalas pilsētas Ķemeru pamatskolas ēkas pārbūve un energoefektivitātes paaugstināšana (ITI SAM 4.2.2.)</t>
  </si>
  <si>
    <t>Ķemeru parka pārbūve un restaurācija
 (ITI SAM 5.6.2.)</t>
  </si>
  <si>
    <t>Jūrmalas ūdenssaimniecības attīstības projekta trešā kārta (atmaksa 20 gados)</t>
  </si>
  <si>
    <t>Galvojumi un ilgtermiņa saistības</t>
  </si>
  <si>
    <t>2008, 2009</t>
  </si>
  <si>
    <t>Galvojums projektā "Piejūra" (20 gadi)</t>
  </si>
  <si>
    <t>Studējošā kredīta galvojums Konstantīnam Ņedošivinam</t>
  </si>
  <si>
    <t>Kredīta %atmaksa, 6 mēn. euribor</t>
  </si>
  <si>
    <t>Studiju kredīta galvojums Konstantīnam Ņedošivinam</t>
  </si>
  <si>
    <t xml:space="preserve">Kredīta %atmaksa, </t>
  </si>
  <si>
    <t>2020-2039</t>
  </si>
  <si>
    <t>Galvojums SIA "Jūrmalas ūdens" aizņēmumam projekta "Jūrmalas ūdenssaimniecības attīstības projekts IV kārta" īstenošanai</t>
  </si>
  <si>
    <t>Ilgtermiņa saistības</t>
  </si>
  <si>
    <t>Pašvaldības īpašuma apdrošināšana</t>
  </si>
  <si>
    <t>Starptautiskās volejbola federācijas 3* čempionāta pludmales volejbolā nodrošinājums</t>
  </si>
  <si>
    <t>Projektu konkursa mērķprogrammas "Profesionālās mākslas pieejamība Jūrmalā ietvaros projekta "Klasiskās mūzikas festivāla "Rīga Jūrmala" līdzfinansējuma nodrošinājusm</t>
  </si>
  <si>
    <t>Projektu konkursa mērķprogrammas "Profesionālās mākslas pieejamība Jūrmalā ietvaros projekta "Festivāls Summertime - aicina Inese Galante" līdzfinansējuma nodrošinājusm</t>
  </si>
  <si>
    <t>Saistības pavisam kopā:</t>
  </si>
  <si>
    <t>Atmaksājamā pamatsumma</t>
  </si>
  <si>
    <t>Kredītprocenti</t>
  </si>
  <si>
    <t>Tāme Nr.08.1.5.</t>
  </si>
  <si>
    <t>Kultūras pasākumi</t>
  </si>
  <si>
    <t>Kauguru svētku norises ietvaros plānoti 4 autoratlīdzības līgumi mākslinieciskā satura nodrošināšanai</t>
  </si>
  <si>
    <t xml:space="preserve">Struktūrvienība: </t>
  </si>
  <si>
    <t>Kultūras nodaļa</t>
  </si>
  <si>
    <t>Jūrmala Raiņa un Aspazijas pilsēta</t>
  </si>
  <si>
    <t>JPAP_R3.3.1._202     JPKAP_U2.2_P2.2.2</t>
  </si>
  <si>
    <t>Kultūras projektu konkurss - Profesionālās mākslas pieejamība Jūrmalā</t>
  </si>
  <si>
    <t xml:space="preserve">JPAP_R1.7.1._42 JPAP_R1.7.1._43  JPAP_R3.3.1._191      JPKAP_U2.1_P2.1.1    JPKAP_U2.1_P2.1.3 </t>
  </si>
  <si>
    <t>Jūrmalas pilsētas domes līdzfinansēto iniciatīvas projektu konkurss</t>
  </si>
  <si>
    <t xml:space="preserve">JPAP_R3.3.1._191  JPAP_R1.7.1._43    JPKAP_U1.3_U1.3.3      JPKAP_U4.1_P4.1.1 </t>
  </si>
  <si>
    <t>Projektu konkurss Jūrmala - Latvijas valsts simtgadei</t>
  </si>
  <si>
    <t xml:space="preserve">JPAP_R1.7.1._42 JPAP_R1.7.1._43  JPAP_R3.3.1._191   JPKAP_U1.3_U1.3.3   JPKAP_U2.2_P2.2.1   </t>
  </si>
  <si>
    <t>Izglītības semināri nozares darbiniekiem</t>
  </si>
  <si>
    <t xml:space="preserve">JPAP_R.1.4.3._17   JPAP_R1.7.1._42    JPKAP_U4.2_P4.2.1   </t>
  </si>
  <si>
    <t>Kūrorta svētki</t>
  </si>
  <si>
    <t xml:space="preserve">JPAP_R.1.4.3._17 JPAP_R1.7.1._42 JPAP_R3.3.1._191    JPAP_R3.3.1._193  JPKAP_U2.1_P2.1.2 JPKAP_U2.1._P.2.1.3 JPKAP_U2.2_P2.2.3     JPKAP_U4.1_P4.1.2 </t>
  </si>
  <si>
    <t>Kauguru svētki</t>
  </si>
  <si>
    <t xml:space="preserve">JPAP_R1.7.1._42 JPAP_R3.3.1._191   JPAP_R3.3.1._193    JPKAP_U2.2_P2.2.3     JPKAP_U4.1_P4.1.2      </t>
  </si>
  <si>
    <t>Gada balva kultūrā</t>
  </si>
  <si>
    <t xml:space="preserve">JPAP_R1.7.1._42  JPAP_R1.7.1._43 JPAP_R3.3.1._191   JPAP_R3.3.1._193        JPKAP_U4.2_P4.2.2 </t>
  </si>
  <si>
    <t>Starptautiskais Baltijas jūras koru konkurss, festivāls u.tml.</t>
  </si>
  <si>
    <t xml:space="preserve">JPAP_R1.7.1._42    JPAP_R3.3.1._193   JPKAP_U2.1_P2.1.2 JPKAP_U2.1_P2.1.3    JPKAP_U2.2_P2.2.5  </t>
  </si>
  <si>
    <t>Profesionālās mākslas nodrošināšana Mākslas stacijā "Dubulti"</t>
  </si>
  <si>
    <t xml:space="preserve">JPAP_R1.7.1._42 JPAP_R1.7.1._43  JPAP_R3.3.1._191   JPAP_R3.3.1._193    JPKAP_U2.1_P2.1.1    JPKAP_U2.1_P2.1.3 </t>
  </si>
  <si>
    <t xml:space="preserve">Radošā darba stipendijas, tai skaitā uzturēšanās izdevumu kompensācijas </t>
  </si>
  <si>
    <t>JPAP_R3.3.1._193     JPKAP_U4.2_P4.2.3</t>
  </si>
  <si>
    <t xml:space="preserve">"Projektu konkurss par mākslinieciski augstvērtīgu vides objektu izveidi Jūrmalā" </t>
  </si>
  <si>
    <t>JPTARP_U1.2._P.1.2.8.</t>
  </si>
  <si>
    <t>Vides objektu izveide</t>
  </si>
  <si>
    <t>Starptautiska festivāla organizēšana</t>
  </si>
  <si>
    <t xml:space="preserve">JPAP_R1.7.1._42 JPAP_R3.3..1._191 JPKAP_U2.1_P2.1.3  </t>
  </si>
  <si>
    <t xml:space="preserve">Informatīvo materiālu sagatavošana un izvietošana informatīvajos stendos pašvaldības </t>
  </si>
  <si>
    <t>JPAP_R.1.4.3._17  JPAP_R3.3..1._199 JPKAP_U2.2_P2.2.1 JPKAP_U2.2_P2.2.3</t>
  </si>
  <si>
    <t>Jauno izpildītāju konkurss ''Laima Voice''</t>
  </si>
  <si>
    <t>JPAP_R3.3.1._191 JPKAP_U2.1._P2.1.3.</t>
  </si>
  <si>
    <t>Jūrmalas pilsētas Attīstības programma 2014.-2020.gadam (JPAP)</t>
  </si>
  <si>
    <t>Rīcības virziens: R1.4.3.: Citu tūrisma pakalpojumu attīstība</t>
  </si>
  <si>
    <t>Aktivitāte: Nr. 17. Tūrisma pakalpojumu piedāvājuma dažādošana</t>
  </si>
  <si>
    <t>Rīcības virziens: R1.7.1. Kultūras tūrisma piedāvājuma attīstība</t>
  </si>
  <si>
    <t>Aktivitāte: Nr.42. Jaunu kultūras tūrisma produktu attīstība</t>
  </si>
  <si>
    <t>Aktivitāte: Nr.43. Kultūras dzīves piedāvājuma attīstība visa gada garumā</t>
  </si>
  <si>
    <t>Rīcības virziens: R.3.3.1. Pilsētas kultūras iestāžu un muzeju darbības pilnveide</t>
  </si>
  <si>
    <t>Aktivitāte: Nr.191. Daudzveidīgu kultūras pasākumu pieejamība Jūrmalas iedzīvotājiem Jūrmalas pilsētā</t>
  </si>
  <si>
    <t>Aktivitāte: Nr. 193 Jūrmalas kā kultūras un mākslas pilsētas identitātes un konkurētspējas nostiprināšana</t>
  </si>
  <si>
    <t>Aktivitāte: Nr. 199 Jūrmalas muzeju popularizēšana</t>
  </si>
  <si>
    <t>Aktivitāte: Nr.202. Pilsētas tēla "Jūrmala - Raiņa un Aspazijas pilsēta" izveide</t>
  </si>
  <si>
    <t>Jūrmalas pilsētas kultūrvides attīstības plāns 2017. - 2020.gadam (JPKAP)</t>
  </si>
  <si>
    <t>U.1.3.: Nodrošināt  mūžizglītības un radošuma attīstīšanas iespējas jūrmalniekiem.</t>
  </si>
  <si>
    <t xml:space="preserve">Pasākums: U1.3.3.Jūrmalas pilsētas iedzīvotāju un nevalstisko organizāciju radošo kultūras iniciatīvu atbalstīšana, </t>
  </si>
  <si>
    <t>līdzfinansējot un līdzorganizējot dažādu žanru kultūras pasākumus specifiskām iedzīvotāju auditorijām</t>
  </si>
  <si>
    <t>U.2.1. Rīkot kvalitatīvas un daudzveidīgas kultūras norises konkrētiem auditorijas segmentiem (jūrmalniekiem, vietēja mēroga un starptautiskiem tūristiem) katrā sezonā).</t>
  </si>
  <si>
    <t>Pasākums: P2.1.1. Nodrošināt dažādu mērķauditorijas segmentu vajadzībām atbilstošas profesionālās mākslas pieejamību Jūrmalā.</t>
  </si>
  <si>
    <t>Pasājums: P2.1.2. Dzintaru koncertzāles konkurētspējas stiprināšana nacionālā un starptautiskā mērogā (ilgtermiņa finanšu instrumenta nodrošināšana starptaurtisko mākslinieku piesaistei)</t>
  </si>
  <si>
    <t>Pasākums: P2.1.3. Jūrmalu kā kūrortpilsētu pozicionējošu ikgadēju profesionālās mākslas festivālu un pasākumu rīkošana vai līdzfinansēšana</t>
  </si>
  <si>
    <t xml:space="preserve">U.2.2. Nostiprināt Jūrmalas kā kultūras un mākslas pilsētas identitāti un konkurētspēju </t>
  </si>
  <si>
    <t>Pasākums: P2.2.1. Valsts svētku un atceres dienu rīkošana pilsētas iedzīvotājiem un viesiem, tai skaitā Latvijai-100 atzīmēšana.</t>
  </si>
  <si>
    <t>Pasākums: P2.2.2. Jūrmalas kā Aspazijas un Raiņa pilsētas tēla nostiprināšana</t>
  </si>
  <si>
    <t xml:space="preserve">Pasākums: P2.2.3. Gadskārtu svētku, pilsētas svētku un dažādām sabiedrības mērķgrupām domātu pasākumu rīkošana, nostiprinot Jūrmalas zīmolu vietējā, nacionālā un starptautiskā mērogā. </t>
  </si>
  <si>
    <t>Pasākums: P2.2.5. Jūrmalas kā festivālu pilsētas tēla nostiprināšana</t>
  </si>
  <si>
    <t>U.4.1. Attīstīt sadarbību starp dažādām pašvaldības kultūras un citām iestādēm, ģeogrāfiski līdzsvarota kultūras piedāvājuma veidošanā un pieejamības veicināšanā.</t>
  </si>
  <si>
    <t>Pasākums: P4.1.1. Nevalstisko organizāciju un citu operatoru iesaiste apkaimju piederības sajūtas veidošanā un mehānisms tā nodrošināšanai –iedzīvotāju iniciatīvu projektu konkurss.</t>
  </si>
  <si>
    <t>Pasākums: P4.1.2. Mazākumtautību iesaiste apkaimju kultūras dzīvē</t>
  </si>
  <si>
    <t>U.4.2. Stiprināt kultūras nozares darbinieku kapacitāti un profesionālo izaugsmi.</t>
  </si>
  <si>
    <t xml:space="preserve">Pasākums: P4.2.1. Kultūras nozares darbinieku profesionālās izaugsmes atbalsta programma </t>
  </si>
  <si>
    <t>Pasākums: P4.2.2. Konkursa „Gada balva kultūrā"  rīkošana, novērtējot Jūrmalas pilsētas kultūras dzīves spilgtākos notikumus pašvaldības, valsts un starptautiskā mērogā.</t>
  </si>
  <si>
    <t xml:space="preserve">Pasākums: P4.2.3. Mūža stipendijas izciliem kultūras un sabiedriskiem darbiniekiem. </t>
  </si>
  <si>
    <t>Jūrmalas pilsētas tūrisma attīstības rīcības plāns 2018. - 2020.gadam (JPTARP)</t>
  </si>
  <si>
    <t xml:space="preserve">uzdevums U 1.2. "Atpūtas, rekreācijas tūrisma piedāvājuma pilnveidošana vietējiem un ārvalstu viesiem" </t>
  </si>
  <si>
    <t>pasākums P.1.2.8. "Konkurss par atraktīvu, mākslinieciski augstvērtīgu vides objektu izveidi Jūrmalā".</t>
  </si>
  <si>
    <r>
      <rPr>
        <b/>
        <sz val="9"/>
        <rFont val="Times New Roman"/>
        <family val="1"/>
        <charset val="186"/>
      </rPr>
      <t>23.pielikums</t>
    </r>
    <r>
      <rPr>
        <sz val="9"/>
        <rFont val="Times New Roman"/>
        <family val="1"/>
        <charset val="186"/>
      </rPr>
      <t xml:space="preserve"> Jūrmalas pilsētas domes</t>
    </r>
  </si>
  <si>
    <t>Tāme Nr.09.2.1</t>
  </si>
  <si>
    <t>Jūrmalas Alternatīvā skola</t>
  </si>
  <si>
    <t>90000051665</t>
  </si>
  <si>
    <t>Vistura iela 6, Jūrmala</t>
  </si>
  <si>
    <t>09.210</t>
  </si>
  <si>
    <t>LV94PARX0002484572015</t>
  </si>
  <si>
    <t>LV60PARX0002484573015</t>
  </si>
  <si>
    <t>LV21PARX0002484577015</t>
  </si>
  <si>
    <t>Pamatojoties uz Jūrmalas pilsētas domes rīkojumu nr.17-3/497 no 08.07.2020., tiek izbeigtas darba tiesiskās attiecības ar skolas direktoru Egilu Blūmu un ir jāizmaksā kompensācija par neizmantoto ikgadējo atvaļonājumu 178,33 darba dienas. Lūdzam piešķirt papildus finansējumu skolas saistību izpildei.</t>
  </si>
  <si>
    <t>1. Pamatbudžetā neizmantotā ikgadējā atvaļinājuma izmaksai Eur 16,43 (vid.dienas izpeļņa) * 178,33d.d.=  Eur 2929,96, (ekonomija no 01.01.-31.08.2020. sociālais pedagogs ar likmi 0,25 *amata likme Eur 750=Eur 1500),                                             Kopā Eur 2929,96-Eur 1500,00         = Eur 1429,96                                        2. Mērķdotāciju budžetā                    a) (programmā-vispārējās pamatizglītības skolotājs)               Eur 52,65(vid.dienas izpeļņa) *178,33d.d=Eur 9389,07,                  b) (programmā-interešu izglītība)        Eur 3,66(vid.dienas izpeļņa) *178,33d.d= Eur 652,69.              Kopā Eur 10041,76                   3. Vidējās izpeļņas aprēķins veikts pamatojoties uz DL 75.panta 2.daļu</t>
  </si>
  <si>
    <t xml:space="preserve">1. Pamatbudžetā VSAOI  Eur 304,73 ( likme 21,31% pensionāram).                                                                         2. Mērķdotācijas                                                                     a) (programmā-vispārē'jās pamatizglītības skolotājs) VSAOI Eur 2000,81(likme 21,31% pensionāram).  b) (programmā interešu izglītība ) VSAOI Eur 139,09 (likme 21,31% pensionāram. Kopā Eur 2139,90 </t>
  </si>
  <si>
    <t>1. 2020.g.februāra un maija grozījumos ietaupījums EKK 1221 bija norādīts Eur 1219.06+916,83= Eur2135.89.                                            2. Novirzīts bija uz EKK 1148 bija Eur 853+819=Eur 1672.                     3. Neizlietotais ietaupījums ir         Eur 463.89, lūdzam novirzīt bēru pabalstam uz EKK 1228 Eur 250</t>
  </si>
  <si>
    <t>Bēru pabalsts</t>
  </si>
  <si>
    <t>Iestādes uzturēšana un vispārējās izglītības nodrošināšana</t>
  </si>
  <si>
    <t>Tāme Nr.08.1.7</t>
  </si>
  <si>
    <t>Jomas iela 1/5 , Jūrmala , LV- 2015</t>
  </si>
  <si>
    <t>Sporta pasākumi</t>
  </si>
  <si>
    <r>
      <rPr>
        <b/>
        <sz val="9"/>
        <rFont val="Times New Roman"/>
        <family val="1"/>
        <charset val="186"/>
      </rPr>
      <t>25.pielikums</t>
    </r>
    <r>
      <rPr>
        <sz val="9"/>
        <rFont val="Times New Roman"/>
        <family val="1"/>
        <charset val="186"/>
      </rPr>
      <t xml:space="preserve"> Jūrmalas pilsētas domes</t>
    </r>
  </si>
  <si>
    <t>Budžeta finansēta institūcija: Jūrmalas pilsētas dome</t>
  </si>
  <si>
    <t>Reģistrācijas Nr.: 90000056357</t>
  </si>
  <si>
    <t xml:space="preserve"> Jūrmalas Sporta servisa centrs</t>
  </si>
  <si>
    <t>JPAP_M1_P1.6._R1.6.3._41 JPSAAAS Mērķi Nr.1;Nr.3;Nr.4.</t>
  </si>
  <si>
    <t>Jūrmalas čempionāts basketbolā vīriešiem</t>
  </si>
  <si>
    <t>Jūrmalas atklātais amatieru čempionāts  hokejā</t>
  </si>
  <si>
    <t>Jūrmalas domes kauss pludmales futbolā</t>
  </si>
  <si>
    <t>Jūrmalas čempionāts pludmales volejbolā</t>
  </si>
  <si>
    <t xml:space="preserve">Jūrmalas gada balva sportā </t>
  </si>
  <si>
    <t>FIVB starptautiskās pludmales volejbola sacensības</t>
  </si>
  <si>
    <t>Jūrmalas skriešanas svētki</t>
  </si>
  <si>
    <t xml:space="preserve">4. maija Sporta svētki </t>
  </si>
  <si>
    <t>Jūrmalas velomaratons</t>
  </si>
  <si>
    <t>Jūrmalas krāsu skrējiens</t>
  </si>
  <si>
    <t>Electric Run Jūrmala</t>
  </si>
  <si>
    <t>Jūrmalas MTB velomaratons</t>
  </si>
  <si>
    <t>Latvijas čempionāts pludmales volejbolā</t>
  </si>
  <si>
    <t>Pasaules kauss ielu vingrošanā</t>
  </si>
  <si>
    <t>Ielu dejošanas pasākums "Ghetto Dance"</t>
  </si>
  <si>
    <t>Starptautiskās mākslas vingrošanas sacensības "Mazā un Lielā Grācija"</t>
  </si>
  <si>
    <t>"Jurmala Cup" sacensības ūdensmotosportā</t>
  </si>
  <si>
    <t>Jāņa Roviča kauss boksā</t>
  </si>
  <si>
    <t>Latvijas senioru atklātais čempionāts tenisā</t>
  </si>
  <si>
    <t>Starptautiskās karatē sacensības "Jūrmalas kauss"</t>
  </si>
  <si>
    <t>Jūrmalas Rogainings</t>
  </si>
  <si>
    <t>Jūrmalas domes atklātais futbola kauss</t>
  </si>
  <si>
    <t>Džudo turnīrs "Young Stars Jurmala"</t>
  </si>
  <si>
    <t>Jūrmalas kauss Pludmales regbijā</t>
  </si>
  <si>
    <t>Orientēšanās spēles "Ķemeri 181/41"</t>
  </si>
  <si>
    <t>Starptautiskais bērnu un jauniešu šaha turnīrs Rudaga - Kaissa vasara/ziema</t>
  </si>
  <si>
    <t>Projektu konkurss sporta pasākumiem</t>
  </si>
  <si>
    <t>SSB Sporta spēles</t>
  </si>
  <si>
    <t>Ūdensslēpošanas O'Braien kauss ūdensslēpošanā</t>
  </si>
  <si>
    <t>Starptautiskais karatē WKF turnīrs "Grand Prix Jūrmala"</t>
  </si>
  <si>
    <t>Jūrmalas kauss golfā</t>
  </si>
  <si>
    <t>Sporta veidu attīstība</t>
  </si>
  <si>
    <t>Biedrība "Jūrmalas Sports" handbola komandas līdzfinansēšana</t>
  </si>
  <si>
    <t>JPAP_M3_P3.3_R3.3.3. 207 JPAP_M3_P3.1_R3.1.3. 133 JPAP_M1_P1.6._R1.6.3._41  JPSAAAS Mērķi Nr 1;Nr.4.</t>
  </si>
  <si>
    <t>Pludmales volejbolistes Tīnas Lauras Graudiņas atbalstam</t>
  </si>
  <si>
    <t>Aleksandra Samoilova atbalstam</t>
  </si>
  <si>
    <t xml:space="preserve">Alvila Branta atbalstam Pasaules kausā parabobslejā </t>
  </si>
  <si>
    <t>Ratiņtenisistes Žanetes Vasaraudzes - Gailītes attīstībai</t>
  </si>
  <si>
    <t>Mihaila Samoilova atbalstam</t>
  </si>
  <si>
    <t>Karatistes Marijas Luīzes Muižnieces atbalstam</t>
  </si>
  <si>
    <t>Jāņa Roviča boksa klubs</t>
  </si>
  <si>
    <t>Biedrības PAPA'S sacīkšu komandas atbalstam</t>
  </si>
  <si>
    <t>Jurmala Racing Team</t>
  </si>
  <si>
    <t>Loka šāvējas Anetes Kreicbergas atbalstam</t>
  </si>
  <si>
    <t>Dambretista Gunta Valnera atbalstam</t>
  </si>
  <si>
    <t>Biedrība "Skolas sporta klubs "Neguss""</t>
  </si>
  <si>
    <t>Florbola klubs Jūrmala</t>
  </si>
  <si>
    <t>Par burāšanas sporta vienības fonda "Collatis viribus" līdzfinansēšanu</t>
  </si>
  <si>
    <t xml:space="preserve">Veterānu futbola kluba "Devro Jūrmala" atbalstam </t>
  </si>
  <si>
    <t>Senioru sporta biedrības Jūrmala galda tenisistu atbalstam</t>
  </si>
  <si>
    <t>Ulda Zeitmaņa dalība Latvijas un starptautiskos darts turnīros</t>
  </si>
  <si>
    <t>Karatistes Sofijas Ševcovas atbalstam</t>
  </si>
  <si>
    <t>Karatista Artjoma Ševcova atbalstam</t>
  </si>
  <si>
    <t>Karatistes Anastasijas Kepcovas atbalstam</t>
  </si>
  <si>
    <t>Karatista Olivera Ritenieka atbalstam</t>
  </si>
  <si>
    <t>Karatista Gustava Nila Ritenieka atbalstam</t>
  </si>
  <si>
    <t>Karatista Leonīda Vorožeikina atbalstam</t>
  </si>
  <si>
    <t>Karatistes Gajanes Arakeljanes  atbalstam</t>
  </si>
  <si>
    <t>Biedrības "Jūrmalas Delveri" atbalstam</t>
  </si>
  <si>
    <t>Mākslas vingrotājas Jeļizavetas Polstjanajas atbalstam</t>
  </si>
  <si>
    <t>Pludmales tenisista Maksimiliana Niklasa Andersona atbalstam</t>
  </si>
  <si>
    <t>Motokrosista Dāvida Baltā atbalstam</t>
  </si>
  <si>
    <t>Jūrmalas komandas dalība Latvijas V Olimpiādē  pieaugušajiem</t>
  </si>
  <si>
    <t>Pašvaldības atzinības izteikšana par īpašiem sasniegumiem un rezultātiem</t>
  </si>
  <si>
    <t>Kanoe airētāja Valtera Mančasa atbalstam</t>
  </si>
  <si>
    <t>Kanoe airētāja Laura Jansona atbalstam</t>
  </si>
  <si>
    <t>Futbola attīstības veicināšanas pasākumi Jūrmalā</t>
  </si>
  <si>
    <t>Kauguru publiskā slidotava</t>
  </si>
  <si>
    <t xml:space="preserve">JPAP P.1.6, R. 1.6.3._41; JPSAAS M 1, U 1.1. JPAP_P3.6_R3.6.2_227;
 JPAP_P2.6_R2.6.2_89 </t>
  </si>
  <si>
    <t>Sporta nams "Taurenītis"</t>
  </si>
  <si>
    <t>JPAP P.1.6, R. 1.6.3._41
JPAP_P3.3_R3.3.3_206
JPAP_P3.6_R3.6.2_227</t>
  </si>
  <si>
    <t>Majoru sporta laukums</t>
  </si>
  <si>
    <t>Slokas stadions</t>
  </si>
  <si>
    <t>Pludmales centrs</t>
  </si>
  <si>
    <t>Mežmalas vidusskolas sporta laukuma pārbūves būvprojekta izstrāde</t>
  </si>
  <si>
    <t>JPAP_P3.3_R3.3.3_206</t>
  </si>
  <si>
    <t>Kauguru vidusskolas sintētiskā futbola laukuma apgaismojuma iegāde</t>
  </si>
  <si>
    <t>Prioritāte 1.6. Aktīvā un dabas tūrisma attīstība</t>
  </si>
  <si>
    <t>Rīcības virziens: R.1.6.3. Sporta pasākumu un pakalpojumu attīstība</t>
  </si>
  <si>
    <t>Aktivitāte 41 Sporta infrastruktūras un pasākumu un pakalpojumu attīstība</t>
  </si>
  <si>
    <t>Prioritāte 3.1. Uz nākotni orientēta pilsētas pārvaldība, kas atbalsta pilsonisko iniciatīvu</t>
  </si>
  <si>
    <t>Rīcības virziens: R.3.1.3. Nevalstiskā sektora attīstības atbalsts</t>
  </si>
  <si>
    <t>Aktivitāte 133 Sadarbība ar nevalstiskajām organizācijām</t>
  </si>
  <si>
    <t>Prioritāte 3.3. Daudzveidīga kultūras un sporta vide</t>
  </si>
  <si>
    <t>Rīcības virziens: R.3.3.3.: Sporta sektora attīstība</t>
  </si>
  <si>
    <t>Aktivitāte 207 Valsts vadošo sporta speciālistu piesaiste</t>
  </si>
  <si>
    <t>Mērķi no JPAAAS - Jūrmalas pilsētas aktīvās atpūtas attīstības stratēģija</t>
  </si>
  <si>
    <t>Mērķis Nr. 1 Fiziskās aktivitātēs iesaistīto Jūrmalas pilsētas iedzīvotāju, īpaši bērnu un jauniešu skaita pieaugums.</t>
  </si>
  <si>
    <t>Mērķis Nr.2 Cilvēku ar invaliditāti dalības sporta un aktīvās atpūtas aktivitātēs pieaugums</t>
  </si>
  <si>
    <t>Mērķis Nr. 3 Starptautiska, nacionāla un vietēja mēroga sporta sacensību un aktīvās atpūtas norišu skaita pieaugums.</t>
  </si>
  <si>
    <t>Mērķis Nr. 4 .Jūrmalas pilsētas iedzīvotāju veselības rādītāju uzlabošanās.</t>
  </si>
  <si>
    <t>Eiropas čempionāts pludmales volejbolā</t>
  </si>
  <si>
    <t xml:space="preserve">Eiropas čempionātam pludmales volejbolā </t>
  </si>
  <si>
    <t>Tāme Nr.09.4.2.</t>
  </si>
  <si>
    <t>Jūrmalas Bērnu un jauniešu interešu centrs</t>
  </si>
  <si>
    <t>90009226256</t>
  </si>
  <si>
    <t>Zemgales iela 4, Jūrmala</t>
  </si>
  <si>
    <t>LV80TREL981376900300B</t>
  </si>
  <si>
    <t>darba devēja nodokļu nomaksai par 265 eur atvaļinājuma pabalsta izmaksu 2020.gadā, jo budžetā ieplānotais apmaksāts par 2019.g. pabalstu</t>
  </si>
  <si>
    <t>2019.gada decembrī izmaksātā atveļinājuma pabalsta darbinieka nodokļu daļa 76 eur apmērā tika samaksāta 2020.g. janvārī, kas rada iztrūkumu, lai samaksātu šī gada atvaļinājuma pabalstu.</t>
  </si>
  <si>
    <t>samazinājums, lai segtu izdevumus atvaļinājuma pabalsta un darba devēja nodokļu apmaksai</t>
  </si>
  <si>
    <t>Projekts "Proti un dari"</t>
  </si>
  <si>
    <t xml:space="preserve">Jūrmalas pilsētas domes </t>
  </si>
  <si>
    <t>Projekts "Pilsētas atpūtas parka un jauniešu mājas izveide Kauguros"</t>
  </si>
  <si>
    <t>LV57TREL9802008032000</t>
  </si>
  <si>
    <t>Pašvaldības budžeta līdzekļi, kas plānoti avansa maksājuma veikšanai būvuzņēmējam 20% apmērā, atbilstoši būvdarbu līguma nosacījumiem.</t>
  </si>
  <si>
    <t>Plānotais ERAF avansa maksājums, saskaņā vienošanos, ko plānots noslēgt līdz 2020.gada 5.augustam.</t>
  </si>
  <si>
    <t>Plānotais, būvuzņēmējam izmaksājamais avansa maksājums (saskaņā ar būvdarbu līguma nosacījumiem) 20% apmērā, no projekta iesniegumā norādītās būvdarbu izmaksu kopsummas.</t>
  </si>
  <si>
    <t>Tāme Nr.08.1.13.</t>
  </si>
  <si>
    <t>Tāme Nr.09.1.15.</t>
  </si>
  <si>
    <t>Projekts "Jūrmalas Sporta skolas peldbaseinu ēkas pārbūve un energoefektivitātes paaugstināšana"</t>
  </si>
  <si>
    <t>LV75TREL980200805400B</t>
  </si>
  <si>
    <t>Saskaņā ar projekta vienošanās ar CFLA pagarinājumu līdz 2021.gada 28.janvārim atgriežamie līdzekļi Pašvaldībai no CFLA un VBD tiek pārvirzīti uz 2021.gadu.</t>
  </si>
  <si>
    <t>Jūrmala, Tirgoņu iela 29, LV-2015</t>
  </si>
  <si>
    <t>Projekts Interaktīva izstāde "Saulains stūrītis"</t>
  </si>
  <si>
    <t>LV34TREL9813050002000</t>
  </si>
  <si>
    <t>JPD piešķirtais finansējums izstādes organizēšanai Jūrmalas pilsētas muzeja 2020. gada budžetā</t>
  </si>
  <si>
    <t>VKKF finansējums</t>
  </si>
  <si>
    <t>Sakarā ar VKKF piešķirto projekta finansējumu izstādes līdzekļi tiek pārceti uz Valsts kases kontu</t>
  </si>
  <si>
    <t>Tāme Nr.08.6.5.</t>
  </si>
  <si>
    <t>Plānojamie galvojumi</t>
  </si>
  <si>
    <t xml:space="preserve">Īpašumu pārvaldes Pašvaldības īpašumu nodaļas pašvaldības īpašumu tehniskā nodrošinājuma daļa </t>
  </si>
  <si>
    <t>Administratīvo ēku būvniecība, atjaunošana un uzlabošana</t>
  </si>
  <si>
    <t xml:space="preserve"> 01.110</t>
  </si>
  <si>
    <t>Domes administratīvo ēku infrastruktūras attīstība</t>
  </si>
  <si>
    <t>JPAP_P3.1_R3.1.2._131 JPAP_P2.8_R2.8.1_99</t>
  </si>
  <si>
    <t>Nekustamā īpašuma būvniecība, atjaunošana un uzlabošana policijas vajadzībām</t>
  </si>
  <si>
    <t>03.110</t>
  </si>
  <si>
    <t>Policijas vajadzībām nepieciešamo ēku remonts</t>
  </si>
  <si>
    <t>JPAP_P1.6_R1.6.2._30 JPAP_P2.8_R2.8.1_99</t>
  </si>
  <si>
    <t>JPAP_P1.6_R1.6.2._30</t>
  </si>
  <si>
    <t>Glābšanas staciju būvniecība, atjaunošana un uzlabošana</t>
  </si>
  <si>
    <t>03.600</t>
  </si>
  <si>
    <t>Glābšanas stacijas</t>
  </si>
  <si>
    <t>JPAP_P1.6_R1.6.2._30 JPAP_P2.8_R2.8.1_99 JPAP_P3.4_R3.4.1_213</t>
  </si>
  <si>
    <t>Publisko teritoriju, ēku un mājokļu būvniecība, atjaunošana un uzlabošana</t>
  </si>
  <si>
    <t>Pilsētas kapsētu labiekārtošana</t>
  </si>
  <si>
    <t>JPAP_P2.8_R2.8.2._114</t>
  </si>
  <si>
    <t>Pašvaldības dzīvojamā fonda remonts</t>
  </si>
  <si>
    <t>JPAP_P2.9_R2.9.1._115  JPAP_P3.5_R3.5.1_216</t>
  </si>
  <si>
    <t>Ēku nojaukšana</t>
  </si>
  <si>
    <t>JPAP_P2.8_R2.8.1._105 JPAP_P2.8_R2.8.1_99</t>
  </si>
  <si>
    <t>Pašvaldības īpašumā esošo ēku, kas nav nodotas citu pašvaldības iestāžu valdījumā vai apsaimniekošanā, remonts</t>
  </si>
  <si>
    <t xml:space="preserve">JPAP_P2.9_R2.9.1_115 JPAP_P3.5_R3.5.1_216 JPAP_P2.8_R2.8.1_99 </t>
  </si>
  <si>
    <t>JPAP_P2.9_R2.9.1_115 JPAP_P2.8_R2.8.1_99</t>
  </si>
  <si>
    <t>Ēku konservācija</t>
  </si>
  <si>
    <t>JPAP_P2.8_R2.8.1_105 JPAP_P2.8_R2.8.1_99</t>
  </si>
  <si>
    <t>Aizvietotājizpildes piemērošana patvaļīgi veiktas būvniecības vai vidi degradējošas/bīstamas būves esamības gadījumos</t>
  </si>
  <si>
    <t>JPAP_P2.9_R2.9.1._115 JPAP_P2.8_R2.8.1_99</t>
  </si>
  <si>
    <t>Pašvaldības palīdzības sniegšana iedzīvotājiem dzīvojamo telpu remontiem</t>
  </si>
  <si>
    <t xml:space="preserve">JPAP_P2.9_R2.9.1._115 JPAP_P2.8_R2.8.1_99 JPAP_P3.5_R3.5.1_216 </t>
  </si>
  <si>
    <t xml:space="preserve">Objektu apsekošana, to ekonomisko daļu, apjomu, tāmju sastādīšana </t>
  </si>
  <si>
    <t>JPAP P3.1.,R3.1.2._131 JPAP_P2.8_R2.8.1_99</t>
  </si>
  <si>
    <t>Sabiedriskās tualetes remontdarbi</t>
  </si>
  <si>
    <t>JPAP_P2.8_R2.8.1_99</t>
  </si>
  <si>
    <t xml:space="preserve">Sporta nams "Taurenītis" </t>
  </si>
  <si>
    <t>JPAP_P1.6_R1.6.3_41 JPAP_P3.3_R3.3.3_206 JPAP_P3.6_R3.6.2_227</t>
  </si>
  <si>
    <t>Dzintaru mežaparks</t>
  </si>
  <si>
    <t>JPAP_P2.8_R2.8.1_98 JPAP_P3.3_R3.3.3_206 JPAP_P3.6_R3.6.2_227</t>
  </si>
  <si>
    <t>Velonovietnes Jūrmalas pilsētas pašvaldības īpašumos</t>
  </si>
  <si>
    <t>JPAP_P2.8_R2.8.1_98 JPAP_P3.6_R3.6.2_227</t>
  </si>
  <si>
    <t>Avārijas darbi</t>
  </si>
  <si>
    <t xml:space="preserve"> JPAP_P2.8_R2.8.1_99</t>
  </si>
  <si>
    <t>Bibliotēku ēku būvniecība, atjaunošana un uzlabošana</t>
  </si>
  <si>
    <t>08.210</t>
  </si>
  <si>
    <t>Bibliotēku remonts</t>
  </si>
  <si>
    <t>JPAP P3.1.,R3.1.2._131  JPAP_P2.8_R2.8.1_99 JPAP_P3.3_R3.3.1_192</t>
  </si>
  <si>
    <t>Muzeja ēku būvniecība, atjaunošana un uzlabošana</t>
  </si>
  <si>
    <t>08.220</t>
  </si>
  <si>
    <t>Muzeji un izstāžu zāles</t>
  </si>
  <si>
    <t xml:space="preserve">JPAP_P3.3_R3.3.1._192                    JPAP P3.1.,R3.1.2._131 JPAP_P2.8_R2.8.1_99 </t>
  </si>
  <si>
    <t>Kultūras centru un namu būvniecība, atjaunošana un uzlabošana</t>
  </si>
  <si>
    <t>08.230</t>
  </si>
  <si>
    <t>Kultūras centra ēku remonts</t>
  </si>
  <si>
    <t>JPAP_P3.3_R3.3.1._192                      JPAP P3.1.,R3.1.2._131                     JPAP_P2.8_R2.8.1_99</t>
  </si>
  <si>
    <t>Pirmsskolas izglītības iestāžu būvniecība, atjaunošana un uzlabošana</t>
  </si>
  <si>
    <t>JPAP_P3.2_R3.2.2._155 JPAP_P2.8_R2.8.1_99</t>
  </si>
  <si>
    <t>Nesadalītais finansējums programmas īstenošanai</t>
  </si>
  <si>
    <t>22.07.2020 Īpašumu pārvaldes Pašvaldības īpašumu nodaļas Pašvaldības īpašumu tehniskā nodrošinājuma daļas iesniegums par budžeta grozījumiem Nr.8.2.1-3/4-44.</t>
  </si>
  <si>
    <t>Jūrmalas PII ''Madara''</t>
  </si>
  <si>
    <t>Jūrmalas PII ''Podziņa''</t>
  </si>
  <si>
    <t>Jūrmalas PII ''Zvaniņš''</t>
  </si>
  <si>
    <t>Jūrmalas PII ''Katrīna''</t>
  </si>
  <si>
    <t>Jūrmalas PII ''Lācītis''</t>
  </si>
  <si>
    <t>JPAP P3.1.,R3.1.2._131 JPAP_P3.2_R3.2.2._155 JPAP_P2.8_R2.8.1_99</t>
  </si>
  <si>
    <t>JPAP_P3.2_R3.2.3._165 JPAP_P2.8_R2.8.1_99</t>
  </si>
  <si>
    <t>Jūrmalas  sākumskola "Atvase"</t>
  </si>
  <si>
    <t>Jaundubultu vidusskola</t>
  </si>
  <si>
    <t>Kauguru vidusskola</t>
  </si>
  <si>
    <t>Mežmalas vidusskola</t>
  </si>
  <si>
    <t>Majoru vidusskola</t>
  </si>
  <si>
    <t>Jūrmalas  sākumskola "Ābelīte"</t>
  </si>
  <si>
    <t>Jūrmalas  sākumskola "Taurenītis"</t>
  </si>
  <si>
    <t>Ķemeru pamatskola</t>
  </si>
  <si>
    <t>Interešu un profesionālās ievirzes izglītības iestāžu būvniecība, atjaunošana un uzlabošana</t>
  </si>
  <si>
    <t>JPAP_P3.2_R3.2.4._185</t>
  </si>
  <si>
    <t>Jūrmalas bērnu un jauniešu interešu centrs</t>
  </si>
  <si>
    <t>JPAP_P3.2_R3.2.4._185 JPAP_P3.2_R3.2.4._184 JPAP_P2.8_R2.8.1_99</t>
  </si>
  <si>
    <t>Pārējo sociālo iestāžu būvniecība, atjaunošana un uzlabošana</t>
  </si>
  <si>
    <t>10.700</t>
  </si>
  <si>
    <t>JPAP_P3.5_R3.5.1._216 JPAP_P2.8_R2.8.1_99</t>
  </si>
  <si>
    <t>Atbilstoši Jūrmalas pilsētas attīstības programmas 2014.–2020.gadam 2.daļas „Stratēģiskā daļa un rīcības plāns” II.nodaļas "Rīcības plāns"  g) apakšnodaļa „Darbības un pasākumi”, Pielikums Jūrmalas pilsētas domes 2019.gada 21.februāra lēmumam Nr.60 (protokols Nr.2, 18.punkts)</t>
  </si>
  <si>
    <t>JPAP - Jūrmalas pilsētas attīstības programma 2014.-2020.gadam</t>
  </si>
  <si>
    <t xml:space="preserve"> P1.6. Aktīvā un dabas tūrisma attīstība</t>
  </si>
  <si>
    <t>R1.6.2.: Peldvietu infrastruktūras attīstība</t>
  </si>
  <si>
    <t>Aktivitāte Nr.30 Pašvaldības īpašumā esošo glābšanas staciju rekonstrukcija un būvniecība</t>
  </si>
  <si>
    <t xml:space="preserve"> R1.6.3.: Sporta pasākumu un pakalpojumu attīstība</t>
  </si>
  <si>
    <t>Aktivitāte Nr. 41 Sporta infrastruktūras un pasākumu un pakalpojumu attīstība</t>
  </si>
  <si>
    <t>Prioritāte P2.8. Publiskās telpas labiekārtošana</t>
  </si>
  <si>
    <t>R2.8.1.: Publiskās telpas pilnveide</t>
  </si>
  <si>
    <t>Aktivitāte Nr. 105 Graustu novākšana pilsētā</t>
  </si>
  <si>
    <t>P2.8. Publiskās telpas labiekārtošana</t>
  </si>
  <si>
    <t>R2.8.2.: Kapsētu un to infrastruktūras labiekārtošana</t>
  </si>
  <si>
    <t>Aktivitāte Nr.114 Kapsētu paplašināšana un jaunu kapsētu izveide un to apsaimniekošana</t>
  </si>
  <si>
    <t>P2.9. Dzīvojamā fonda attīstība</t>
  </si>
  <si>
    <t>R2.9.1.: Pašvaldības dzīvojamā fonda attīstība</t>
  </si>
  <si>
    <t>Aktivitāte Nr.115 Jūrmalas pašvaldības dzīvojamā fonda attīstības plānošana un plānu realizācija</t>
  </si>
  <si>
    <t>P3.1. Uz nākotni orientēta pilsētas pārvaldība, kas atbalsta pilsonisko iniciatīvu</t>
  </si>
  <si>
    <t>R3.1.2.: Pašvaldības pārvaldes kapacitātes celšana</t>
  </si>
  <si>
    <t>Aktivitāte Nr.131 Kvalitatīva pašvaldības pārvaldes kapacitātes nodrošināšana</t>
  </si>
  <si>
    <t>P3.2. Kvalitatīva un sociāli pieejama izglītība</t>
  </si>
  <si>
    <t>R3.2.2.: Pirmsskolas izglītības pakalpojumi</t>
  </si>
  <si>
    <t>Aktivitāte Nr. 155 Pirmsskolas izglītības iestāžu mācību vides uzlabošana un kvalitatīva izglītības programmu īstenošana</t>
  </si>
  <si>
    <t>R3.2.3.: Vispārizglītojošo skolu izglītības pakalpojumi</t>
  </si>
  <si>
    <t>Aktivitāte Nr.165 Vispārējās izglītības iestāžu mācību vides uzlabošana un kvalitatīva izglītības programmu īstenošana</t>
  </si>
  <si>
    <t>R3.2.4.: Profesionālās ievirzes un interešu izglītības pakalpojumi</t>
  </si>
  <si>
    <t>Aktivitāte Nr. 183 Jauniešu veselības, drošības un sociālās aizsardzība un informācijas un izglītošanas pasākumu nodrošinājums</t>
  </si>
  <si>
    <t>Aktivitāte Nr. 184 Brīvā laika pavadīšanas iespējas pilsētā, izmantojot esošās un radot jaunas</t>
  </si>
  <si>
    <t xml:space="preserve"> R3.3.1.: Pilsētas kultūras iestāžu un muzeju darbības pilnveide</t>
  </si>
  <si>
    <t>Aktivitāte Nr. 192 Jūrmalas kultūras iestāžu ēku remonts un būvniecība, teritoriju labiekārtošana un materiāltehniskais nodrošinājums</t>
  </si>
  <si>
    <t>R3.3.3.: Sporta sektora attīstība</t>
  </si>
  <si>
    <t>Aktivitāte Nr.206 Publiskās sporta infrastruktūras attīstība</t>
  </si>
  <si>
    <t>P3.4. Droša dzīves vide</t>
  </si>
  <si>
    <t xml:space="preserve"> R3.4.1.: Sabiedriskās kārtības un iedzīvotāju drošības nodrošināšana</t>
  </si>
  <si>
    <t>Aktivitāte Nr.213 Sabiedriskās kārtības un iedzīvotāju drošības pakalpojumu nepārtrauktības nodrošināšana un kvalitātes uzlabošana</t>
  </si>
  <si>
    <t>P3.5. Kvalitatīvs sociālais atbalsts</t>
  </si>
  <si>
    <t>R3.5.1.: Sociālo pakalpojumu attīstība</t>
  </si>
  <si>
    <t>Aktivitāte Nr.216 Sociālā atbalsta infrastruktūras attīstība</t>
  </si>
  <si>
    <t>P3.6. Kvalitatīvi veselības aprūpes pakalpojumi</t>
  </si>
  <si>
    <t>R3.6.2.: Veselīga dzīvesveida veicināšana</t>
  </si>
  <si>
    <t>P3.7. Atbalsts uzņēmējdarbības iniciatīvām un uzņēmēju sadarbības veicināšana</t>
  </si>
  <si>
    <t xml:space="preserve"> R3.7.2.: Vietējās uzņēmējdarbības atbalsta infrastruktūras attīstība</t>
  </si>
  <si>
    <t>Aktivitāte Nr 231 Tirdzniecības vietu attīstība un esošo tirdzniecības vietu efektīvas darbības nodrošināšana un labiekārtošana</t>
  </si>
  <si>
    <r>
      <rPr>
        <b/>
        <sz val="9"/>
        <rFont val="Times New Roman"/>
        <family val="1"/>
        <charset val="186"/>
      </rPr>
      <t>10.pielikums</t>
    </r>
    <r>
      <rPr>
        <sz val="9"/>
        <rFont val="Times New Roman"/>
        <family val="1"/>
        <charset val="186"/>
      </rPr>
      <t xml:space="preserve"> Jūrmalas pilsētas domes</t>
    </r>
  </si>
  <si>
    <t>Sākumskolu, pamatskolu un vidusskolu būvniecība, atjaunošana un uzlabošana</t>
  </si>
  <si>
    <t>Tāme Nr.09.1.8.</t>
  </si>
  <si>
    <t>Tāme Nr.09.1.9.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</si>
</sst>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_-&quot;€&quot;\ * #,##0.00_-;\-&quot;€&quot;\ * #,##0.00_-;_-&quot;€&quot;\ * &quot;-&quot;??_-;_-@_-"/>
  </numFmts>
  <fonts count="38" x14ac:knownFonts="1">
    <font>
      <sz val="11"/>
      <color theme="1"/>
      <name val="Calibri"/>
      <family val="2"/>
      <charset val="186"/>
      <scheme val="minor"/>
    </font>
    <font>
      <sz val="10"/>
      <name val="Arial"/>
      <family val="2"/>
      <charset val="186"/>
    </font>
    <font>
      <sz val="9"/>
      <name val="Times New Roman"/>
      <family val="1"/>
      <charset val="186"/>
    </font>
    <font>
      <b/>
      <u/>
      <sz val="12"/>
      <name val="Times New Roman"/>
      <family val="1"/>
      <charset val="186"/>
    </font>
    <font>
      <sz val="10"/>
      <name val="Times New Roman"/>
      <family val="1"/>
      <charset val="186"/>
    </font>
    <font>
      <b/>
      <sz val="9"/>
      <name val="Times New Roman"/>
      <family val="1"/>
      <charset val="186"/>
    </font>
    <font>
      <i/>
      <sz val="9"/>
      <name val="Times New Roman"/>
      <family val="1"/>
      <charset val="186"/>
    </font>
    <font>
      <sz val="6"/>
      <name val="Times New Roman"/>
      <family val="1"/>
      <charset val="186"/>
    </font>
    <font>
      <sz val="9"/>
      <color rgb="FFFF0000"/>
      <name val="Times New Roman"/>
      <family val="1"/>
      <charset val="186"/>
    </font>
    <font>
      <b/>
      <sz val="12"/>
      <name val="Times New Roman"/>
      <family val="1"/>
      <charset val="186"/>
    </font>
    <font>
      <sz val="8"/>
      <name val="Times New Roman"/>
      <family val="1"/>
      <charset val="186"/>
    </font>
    <font>
      <b/>
      <i/>
      <sz val="12"/>
      <name val="Times New Roman"/>
      <family val="1"/>
      <charset val="186"/>
    </font>
    <font>
      <b/>
      <i/>
      <sz val="9"/>
      <name val="Times New Roman"/>
      <family val="1"/>
      <charset val="186"/>
    </font>
    <font>
      <b/>
      <sz val="9"/>
      <color theme="1"/>
      <name val="Times New Roman"/>
      <family val="1"/>
      <charset val="186"/>
    </font>
    <font>
      <sz val="9"/>
      <color theme="1"/>
      <name val="Times New Roman"/>
      <family val="1"/>
      <charset val="186"/>
    </font>
    <font>
      <b/>
      <sz val="9"/>
      <color rgb="FFFF0000"/>
      <name val="Times New Roman"/>
      <family val="1"/>
      <charset val="186"/>
    </font>
    <font>
      <sz val="9"/>
      <color rgb="FF212121"/>
      <name val="Calibri"/>
      <family val="2"/>
      <charset val="186"/>
    </font>
    <font>
      <sz val="10"/>
      <color theme="1"/>
      <name val="Times New Roman"/>
      <family val="1"/>
      <charset val="186"/>
    </font>
    <font>
      <b/>
      <sz val="9"/>
      <color rgb="FF000000"/>
      <name val="Times New Roman"/>
      <family val="1"/>
      <charset val="186"/>
    </font>
    <font>
      <sz val="9"/>
      <color rgb="FF000000"/>
      <name val="Times New Roman"/>
      <family val="1"/>
      <charset val="186"/>
    </font>
    <font>
      <sz val="10"/>
      <color rgb="FF000000"/>
      <name val="Arial"/>
      <family val="2"/>
      <charset val="186"/>
    </font>
    <font>
      <sz val="14"/>
      <color rgb="FF000000"/>
      <name val="Times New Roman"/>
      <family val="1"/>
      <charset val="186"/>
    </font>
    <font>
      <sz val="10"/>
      <color rgb="FF000000"/>
      <name val="Times New Roman"/>
      <family val="1"/>
      <charset val="186"/>
    </font>
    <font>
      <b/>
      <sz val="18"/>
      <color rgb="FF000000"/>
      <name val="Times New Roman"/>
      <family val="1"/>
      <charset val="186"/>
    </font>
    <font>
      <sz val="8"/>
      <color rgb="FF000000"/>
      <name val="Times New Roman"/>
      <family val="1"/>
      <charset val="186"/>
    </font>
    <font>
      <b/>
      <sz val="12"/>
      <color rgb="FF000000"/>
      <name val="Times New Roman"/>
      <family val="1"/>
      <charset val="186"/>
    </font>
    <font>
      <i/>
      <sz val="12"/>
      <color rgb="FF000000"/>
      <name val="Times New Roman"/>
      <family val="1"/>
      <charset val="186"/>
    </font>
    <font>
      <sz val="12"/>
      <color rgb="FF000000"/>
      <name val="Times New Roman"/>
      <family val="1"/>
      <charset val="186"/>
    </font>
    <font>
      <b/>
      <i/>
      <sz val="12"/>
      <color rgb="FF000000"/>
      <name val="Times New Roman"/>
      <family val="1"/>
      <charset val="186"/>
    </font>
    <font>
      <sz val="12"/>
      <color rgb="FFFF0000"/>
      <name val="Times New Roman"/>
      <family val="1"/>
      <charset val="186"/>
    </font>
    <font>
      <sz val="11"/>
      <color rgb="FF000000"/>
      <name val="Calibri"/>
      <family val="2"/>
      <charset val="186"/>
    </font>
    <font>
      <sz val="12"/>
      <color rgb="FF000000"/>
      <name val="Arial"/>
      <family val="2"/>
      <charset val="186"/>
    </font>
    <font>
      <b/>
      <sz val="9"/>
      <color rgb="FF00B050"/>
      <name val="Times New Roman"/>
      <family val="1"/>
      <charset val="186"/>
    </font>
    <font>
      <sz val="9"/>
      <color rgb="FF00B050"/>
      <name val="Times New Roman"/>
      <family val="1"/>
      <charset val="186"/>
    </font>
    <font>
      <sz val="9"/>
      <color rgb="FF92D050"/>
      <name val="Times New Roman"/>
      <family val="1"/>
      <charset val="186"/>
    </font>
    <font>
      <b/>
      <sz val="16"/>
      <color rgb="FF000000"/>
      <name val="Times New Roman"/>
      <family val="1"/>
      <charset val="186"/>
    </font>
    <font>
      <b/>
      <sz val="10"/>
      <color rgb="FF000000"/>
      <name val="Arial"/>
      <family val="2"/>
      <charset val="186"/>
    </font>
    <font>
      <b/>
      <sz val="10"/>
      <color rgb="FF000000"/>
      <name val="Times New Roman"/>
      <family val="1"/>
      <charset val="186"/>
    </font>
  </fonts>
  <fills count="11">
    <fill>
      <patternFill patternType="none"/>
    </fill>
    <fill>
      <patternFill patternType="gray125"/>
    </fill>
    <fill>
      <patternFill patternType="solid">
        <fgColor indexed="9"/>
        <bgColor indexed="64"/>
      </patternFill>
    </fill>
    <fill>
      <patternFill patternType="solid">
        <fgColor theme="9" tint="0.59999389629810485"/>
        <bgColor indexed="64"/>
      </patternFill>
    </fill>
    <fill>
      <patternFill patternType="solid">
        <fgColor indexed="51"/>
        <bgColor indexed="64"/>
      </patternFill>
    </fill>
    <fill>
      <patternFill patternType="solid">
        <fgColor rgb="FFFFC000"/>
        <bgColor indexed="64"/>
      </patternFill>
    </fill>
    <fill>
      <patternFill patternType="solid">
        <fgColor theme="0"/>
        <bgColor indexed="64"/>
      </patternFill>
    </fill>
    <fill>
      <patternFill patternType="solid">
        <fgColor theme="4" tint="0.79998168889431442"/>
        <bgColor indexed="64"/>
      </patternFill>
    </fill>
    <fill>
      <patternFill patternType="solid">
        <fgColor rgb="FFFFFF00"/>
        <bgColor rgb="FFFFFF00"/>
      </patternFill>
    </fill>
    <fill>
      <patternFill patternType="solid">
        <fgColor rgb="FFFFFFFF"/>
        <bgColor rgb="FFFFFFFF"/>
      </patternFill>
    </fill>
    <fill>
      <patternFill patternType="solid">
        <fgColor theme="9" tint="0.79998168889431442"/>
        <bgColor indexed="64"/>
      </patternFill>
    </fill>
  </fills>
  <borders count="152">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bottom style="thin">
        <color indexed="64"/>
      </bottom>
      <diagonal/>
    </border>
    <border>
      <left/>
      <right/>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thin">
        <color indexed="64"/>
      </right>
      <top/>
      <bottom/>
      <diagonal/>
    </border>
    <border>
      <left style="thin">
        <color indexed="64"/>
      </left>
      <right style="hair">
        <color indexed="64"/>
      </right>
      <top/>
      <bottom/>
      <diagonal/>
    </border>
    <border>
      <left style="hair">
        <color indexed="64"/>
      </left>
      <right style="hair">
        <color indexed="64"/>
      </right>
      <top/>
      <bottom/>
      <diagonal/>
    </border>
    <border>
      <left style="hair">
        <color indexed="64"/>
      </left>
      <right style="hair">
        <color indexed="64"/>
      </right>
      <top style="hair">
        <color indexed="64"/>
      </top>
      <bottom/>
      <diagonal/>
    </border>
    <border>
      <left/>
      <right style="hair">
        <color indexed="64"/>
      </right>
      <top/>
      <bottom/>
      <diagonal/>
    </border>
    <border>
      <left style="thin">
        <color indexed="64"/>
      </left>
      <right style="thin">
        <color indexed="64"/>
      </right>
      <top style="hair">
        <color indexed="64"/>
      </top>
      <bottom/>
      <diagonal/>
    </border>
    <border>
      <left style="thin">
        <color indexed="64"/>
      </left>
      <right style="thin">
        <color indexed="64"/>
      </right>
      <top/>
      <bottom style="double">
        <color indexed="64"/>
      </bottom>
      <diagonal/>
    </border>
    <border>
      <left style="thin">
        <color indexed="64"/>
      </left>
      <right style="hair">
        <color indexed="64"/>
      </right>
      <top/>
      <bottom style="double">
        <color indexed="64"/>
      </bottom>
      <diagonal/>
    </border>
    <border>
      <left style="hair">
        <color indexed="64"/>
      </left>
      <right style="hair">
        <color indexed="64"/>
      </right>
      <top/>
      <bottom style="double">
        <color indexed="64"/>
      </bottom>
      <diagonal/>
    </border>
    <border>
      <left/>
      <right style="hair">
        <color indexed="64"/>
      </right>
      <top/>
      <bottom style="double">
        <color indexed="64"/>
      </bottom>
      <diagonal/>
    </border>
    <border>
      <left/>
      <right/>
      <top/>
      <bottom style="double">
        <color indexed="64"/>
      </bottom>
      <diagonal/>
    </border>
    <border>
      <left style="thin">
        <color indexed="64"/>
      </left>
      <right style="thin">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style="hair">
        <color indexed="64"/>
      </left>
      <right style="hair">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right style="hair">
        <color indexed="64"/>
      </right>
      <top style="double">
        <color indexed="64"/>
      </top>
      <bottom style="thin">
        <color indexed="64"/>
      </bottom>
      <diagonal/>
    </border>
    <border>
      <left/>
      <right style="medium">
        <color indexed="64"/>
      </right>
      <top style="double">
        <color indexed="64"/>
      </top>
      <bottom style="thin">
        <color indexed="64"/>
      </bottom>
      <diagonal/>
    </border>
    <border>
      <left style="hair">
        <color indexed="64"/>
      </left>
      <right style="thin">
        <color indexed="64"/>
      </right>
      <top/>
      <bottom/>
      <diagonal/>
    </border>
    <border>
      <left style="hair">
        <color indexed="64"/>
      </left>
      <right/>
      <top/>
      <bottom/>
      <diagonal/>
    </border>
    <border>
      <left/>
      <right style="medium">
        <color indexed="64"/>
      </right>
      <top/>
      <bottom/>
      <diagonal/>
    </border>
    <border>
      <left style="thin">
        <color indexed="64"/>
      </left>
      <right style="thin">
        <color indexed="64"/>
      </right>
      <top style="thin">
        <color indexed="64"/>
      </top>
      <bottom style="double">
        <color indexed="64"/>
      </bottom>
      <diagonal/>
    </border>
    <border>
      <left style="thin">
        <color indexed="64"/>
      </left>
      <right style="hair">
        <color indexed="64"/>
      </right>
      <top style="thin">
        <color indexed="64"/>
      </top>
      <bottom style="double">
        <color indexed="64"/>
      </bottom>
      <diagonal/>
    </border>
    <border>
      <left style="hair">
        <color indexed="64"/>
      </left>
      <right style="hair">
        <color indexed="64"/>
      </right>
      <top style="thin">
        <color indexed="64"/>
      </top>
      <bottom style="double">
        <color indexed="64"/>
      </bottom>
      <diagonal/>
    </border>
    <border>
      <left style="hair">
        <color indexed="64"/>
      </left>
      <right style="thin">
        <color indexed="64"/>
      </right>
      <top style="thin">
        <color indexed="64"/>
      </top>
      <bottom style="double">
        <color indexed="64"/>
      </bottom>
      <diagonal/>
    </border>
    <border>
      <left/>
      <right style="hair">
        <color indexed="64"/>
      </right>
      <top style="thin">
        <color indexed="64"/>
      </top>
      <bottom style="double">
        <color indexed="64"/>
      </bottom>
      <diagonal/>
    </border>
    <border>
      <left/>
      <right style="medium">
        <color indexed="64"/>
      </right>
      <top style="thin">
        <color indexed="64"/>
      </top>
      <bottom style="double">
        <color indexed="64"/>
      </bottom>
      <diagonal/>
    </border>
    <border>
      <left style="thin">
        <color indexed="64"/>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style="medium">
        <color indexed="64"/>
      </right>
      <top style="hair">
        <color indexed="64"/>
      </top>
      <bottom style="hair">
        <color indexed="64"/>
      </bottom>
      <diagonal/>
    </border>
    <border>
      <left style="hair">
        <color indexed="64"/>
      </left>
      <right style="thin">
        <color indexed="64"/>
      </right>
      <top/>
      <bottom style="double">
        <color indexed="64"/>
      </bottom>
      <diagonal/>
    </border>
    <border>
      <left/>
      <right style="medium">
        <color indexed="64"/>
      </right>
      <top/>
      <bottom style="double">
        <color indexed="64"/>
      </bottom>
      <diagonal/>
    </border>
    <border>
      <left style="thin">
        <color indexed="64"/>
      </left>
      <right style="thin">
        <color indexed="64"/>
      </right>
      <top/>
      <bottom style="thin">
        <color indexed="64"/>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
      <left/>
      <right style="hair">
        <color indexed="64"/>
      </right>
      <top/>
      <bottom style="thin">
        <color indexed="64"/>
      </bottom>
      <diagonal/>
    </border>
    <border>
      <left/>
      <right style="medium">
        <color indexed="64"/>
      </right>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right style="hair">
        <color indexed="64"/>
      </right>
      <top style="thin">
        <color indexed="64"/>
      </top>
      <bottom style="hair">
        <color indexed="64"/>
      </bottom>
      <diagonal/>
    </border>
    <border>
      <left/>
      <right style="medium">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hair">
        <color indexed="64"/>
      </right>
      <top style="hair">
        <color indexed="64"/>
      </top>
      <bottom style="thin">
        <color indexed="64"/>
      </bottom>
      <diagonal/>
    </border>
    <border>
      <left/>
      <right style="medium">
        <color indexed="64"/>
      </right>
      <top style="hair">
        <color indexed="64"/>
      </top>
      <bottom style="thin">
        <color indexed="64"/>
      </bottom>
      <diagonal/>
    </border>
    <border>
      <left style="thin">
        <color indexed="64"/>
      </left>
      <right style="thin">
        <color indexed="64"/>
      </right>
      <top/>
      <bottom style="hair">
        <color indexed="64"/>
      </bottom>
      <diagonal/>
    </border>
    <border>
      <left style="thin">
        <color indexed="64"/>
      </left>
      <right/>
      <top/>
      <bottom style="hair">
        <color indexed="64"/>
      </bottom>
      <diagonal/>
    </border>
    <border>
      <left style="thin">
        <color indexed="64"/>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style="thin">
        <color indexed="64"/>
      </right>
      <top/>
      <bottom style="hair">
        <color indexed="64"/>
      </bottom>
      <diagonal/>
    </border>
    <border>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style="thin">
        <color indexed="64"/>
      </right>
      <top style="double">
        <color indexed="64"/>
      </top>
      <bottom style="hair">
        <color indexed="64"/>
      </bottom>
      <diagonal/>
    </border>
    <border>
      <left style="thin">
        <color indexed="64"/>
      </left>
      <right style="hair">
        <color indexed="64"/>
      </right>
      <top style="double">
        <color indexed="64"/>
      </top>
      <bottom style="hair">
        <color indexed="64"/>
      </bottom>
      <diagonal/>
    </border>
    <border>
      <left style="hair">
        <color indexed="64"/>
      </left>
      <right style="hair">
        <color indexed="64"/>
      </right>
      <top style="double">
        <color indexed="64"/>
      </top>
      <bottom style="hair">
        <color indexed="64"/>
      </bottom>
      <diagonal/>
    </border>
    <border>
      <left style="hair">
        <color indexed="64"/>
      </left>
      <right style="thin">
        <color indexed="64"/>
      </right>
      <top style="double">
        <color indexed="64"/>
      </top>
      <bottom style="hair">
        <color indexed="64"/>
      </bottom>
      <diagonal/>
    </border>
    <border>
      <left/>
      <right style="hair">
        <color indexed="64"/>
      </right>
      <top style="double">
        <color indexed="64"/>
      </top>
      <bottom style="hair">
        <color indexed="64"/>
      </bottom>
      <diagonal/>
    </border>
    <border>
      <left/>
      <right style="medium">
        <color indexed="64"/>
      </right>
      <top style="double">
        <color indexed="64"/>
      </top>
      <bottom style="hair">
        <color indexed="64"/>
      </bottom>
      <diagonal/>
    </border>
    <border>
      <left style="thin">
        <color indexed="64"/>
      </left>
      <right style="thin">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right style="hair">
        <color indexed="64"/>
      </right>
      <top style="thin">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hair">
        <color indexed="64"/>
      </top>
      <bottom/>
      <diagonal/>
    </border>
    <border>
      <left style="thin">
        <color indexed="64"/>
      </left>
      <right style="hair">
        <color indexed="64"/>
      </right>
      <top style="hair">
        <color indexed="64"/>
      </top>
      <bottom/>
      <diagonal/>
    </border>
    <border>
      <left style="hair">
        <color indexed="64"/>
      </left>
      <right style="thin">
        <color indexed="64"/>
      </right>
      <top style="hair">
        <color indexed="64"/>
      </top>
      <bottom/>
      <diagonal/>
    </border>
    <border>
      <left/>
      <right style="hair">
        <color indexed="64"/>
      </right>
      <top style="hair">
        <color indexed="64"/>
      </top>
      <bottom/>
      <diagonal/>
    </border>
    <border>
      <left style="hair">
        <color indexed="64"/>
      </left>
      <right/>
      <top style="hair">
        <color indexed="64"/>
      </top>
      <bottom/>
      <diagonal/>
    </border>
    <border>
      <left/>
      <right/>
      <top style="hair">
        <color indexed="64"/>
      </top>
      <bottom/>
      <diagonal/>
    </border>
    <border>
      <left style="thin">
        <color indexed="64"/>
      </left>
      <right style="hair">
        <color indexed="64"/>
      </right>
      <top style="double">
        <color indexed="64"/>
      </top>
      <bottom style="double">
        <color indexed="64"/>
      </bottom>
      <diagonal/>
    </border>
    <border>
      <left style="hair">
        <color indexed="64"/>
      </left>
      <right style="thin">
        <color indexed="64"/>
      </right>
      <top style="double">
        <color indexed="64"/>
      </top>
      <bottom style="double">
        <color indexed="64"/>
      </bottom>
      <diagonal/>
    </border>
    <border>
      <left style="hair">
        <color indexed="64"/>
      </left>
      <right style="hair">
        <color indexed="64"/>
      </right>
      <top style="double">
        <color indexed="64"/>
      </top>
      <bottom style="double">
        <color indexed="64"/>
      </bottom>
      <diagonal/>
    </border>
    <border>
      <left/>
      <right style="hair">
        <color indexed="64"/>
      </right>
      <top style="double">
        <color indexed="64"/>
      </top>
      <bottom style="double">
        <color indexed="64"/>
      </bottom>
      <diagonal/>
    </border>
    <border>
      <left/>
      <right style="medium">
        <color indexed="64"/>
      </right>
      <top style="double">
        <color indexed="64"/>
      </top>
      <bottom style="double">
        <color indexed="64"/>
      </bottom>
      <diagonal/>
    </border>
    <border>
      <left style="thin">
        <color indexed="64"/>
      </left>
      <right style="thin">
        <color indexed="64"/>
      </right>
      <top style="double">
        <color indexed="64"/>
      </top>
      <bottom style="double">
        <color indexed="64"/>
      </bottom>
      <diagonal/>
    </border>
    <border>
      <left/>
      <right/>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top/>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style="thin">
        <color indexed="64"/>
      </top>
      <bottom style="hair">
        <color indexed="64"/>
      </bottom>
      <diagonal/>
    </border>
    <border>
      <left style="thin">
        <color indexed="64"/>
      </left>
      <right style="medium">
        <color indexed="64"/>
      </right>
      <top style="hair">
        <color indexed="64"/>
      </top>
      <bottom style="thin">
        <color indexed="64"/>
      </bottom>
      <diagonal/>
    </border>
    <border>
      <left style="thin">
        <color indexed="64"/>
      </left>
      <right style="medium">
        <color indexed="64"/>
      </right>
      <top/>
      <bottom/>
      <diagonal/>
    </border>
    <border>
      <left style="thin">
        <color indexed="64"/>
      </left>
      <right style="medium">
        <color indexed="64"/>
      </right>
      <top/>
      <bottom style="hair">
        <color indexed="64"/>
      </bottom>
      <diagonal/>
    </border>
    <border>
      <left/>
      <right/>
      <top/>
      <bottom style="medium">
        <color rgb="FF000000"/>
      </bottom>
      <diagonal/>
    </border>
    <border>
      <left style="medium">
        <color rgb="FF000000"/>
      </left>
      <right style="thin">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right style="thin">
        <color rgb="FF000000"/>
      </right>
      <top style="medium">
        <color rgb="FF000000"/>
      </top>
      <bottom style="thin">
        <color rgb="FF000000"/>
      </bottom>
      <diagonal/>
    </border>
    <border>
      <left/>
      <right/>
      <top style="medium">
        <color rgb="FF000000"/>
      </top>
      <bottom style="thin">
        <color rgb="FF000000"/>
      </bottom>
      <diagonal/>
    </border>
    <border>
      <left style="thin">
        <color rgb="FF000000"/>
      </left>
      <right/>
      <top style="medium">
        <color rgb="FF000000"/>
      </top>
      <bottom style="thin">
        <color rgb="FF000000"/>
      </bottom>
      <diagonal/>
    </border>
    <border>
      <left style="medium">
        <color rgb="FF000000"/>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medium">
        <color rgb="FF000000"/>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medium">
        <color rgb="FF000000"/>
      </left>
      <right style="thin">
        <color rgb="FF000000"/>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style="medium">
        <color rgb="FF000000"/>
      </left>
      <right style="thin">
        <color rgb="FF000000"/>
      </right>
      <top/>
      <bottom/>
      <diagonal/>
    </border>
    <border>
      <left style="thin">
        <color rgb="FF000000"/>
      </left>
      <right style="thin">
        <color rgb="FF000000"/>
      </right>
      <top/>
      <bottom/>
      <diagonal/>
    </border>
    <border>
      <left style="thin">
        <color rgb="FF000000"/>
      </left>
      <right/>
      <top style="thin">
        <color rgb="FF000000"/>
      </top>
      <bottom/>
      <diagonal/>
    </border>
    <border>
      <left style="thin">
        <color rgb="FF000000"/>
      </left>
      <right/>
      <top/>
      <bottom/>
      <diagonal/>
    </border>
    <border>
      <left style="medium">
        <color rgb="FF000000"/>
      </left>
      <right style="thin">
        <color rgb="FF000000"/>
      </right>
      <top style="medium">
        <color rgb="FF000000"/>
      </top>
      <bottom/>
      <diagonal/>
    </border>
    <border>
      <left style="thin">
        <color rgb="FF000000"/>
      </left>
      <right style="thin">
        <color rgb="FF000000"/>
      </right>
      <top style="medium">
        <color rgb="FF000000"/>
      </top>
      <bottom/>
      <diagonal/>
    </border>
    <border>
      <left style="thin">
        <color rgb="FF000000"/>
      </left>
      <right/>
      <top style="medium">
        <color rgb="FF000000"/>
      </top>
      <bottom/>
      <diagonal/>
    </border>
    <border>
      <left style="medium">
        <color rgb="FF000000"/>
      </left>
      <right style="thin">
        <color rgb="FF000000"/>
      </right>
      <top style="thin">
        <color rgb="FF000000"/>
      </top>
      <bottom style="medium">
        <color rgb="FF000000"/>
      </bottom>
      <diagonal/>
    </border>
    <border>
      <left style="thin">
        <color rgb="FF000000"/>
      </left>
      <right/>
      <top style="thin">
        <color rgb="FF000000"/>
      </top>
      <bottom style="medium">
        <color rgb="FF000000"/>
      </bottom>
      <diagonal/>
    </border>
    <border>
      <left style="thin">
        <color rgb="FF000000"/>
      </left>
      <right style="thin">
        <color rgb="FF000000"/>
      </right>
      <top/>
      <bottom style="medium">
        <color rgb="FF000000"/>
      </bottom>
      <diagonal/>
    </border>
    <border>
      <left style="thin">
        <color rgb="FF000000"/>
      </left>
      <right/>
      <top/>
      <bottom style="medium">
        <color rgb="FF000000"/>
      </bottom>
      <diagonal/>
    </border>
    <border>
      <left style="medium">
        <color rgb="FF000000"/>
      </left>
      <right style="thin">
        <color rgb="FF000000"/>
      </right>
      <top/>
      <bottom style="medium">
        <color rgb="FF000000"/>
      </bottom>
      <diagonal/>
    </border>
    <border>
      <left style="thin">
        <color rgb="FF000000"/>
      </left>
      <right style="medium">
        <color rgb="FF000000"/>
      </right>
      <top style="medium">
        <color rgb="FF000000"/>
      </top>
      <bottom style="thin">
        <color rgb="FF000000"/>
      </bottom>
      <diagonal/>
    </border>
    <border>
      <left style="thin">
        <color rgb="FF000000"/>
      </left>
      <right style="medium">
        <color rgb="FF000000"/>
      </right>
      <top style="medium">
        <color rgb="FF000000"/>
      </top>
      <bottom style="medium">
        <color rgb="FF000000"/>
      </bottom>
      <diagonal/>
    </border>
    <border>
      <left/>
      <right style="thin">
        <color rgb="FF000000"/>
      </right>
      <top/>
      <bottom style="medium">
        <color rgb="FF000000"/>
      </bottom>
      <diagonal/>
    </border>
    <border>
      <left style="thin">
        <color rgb="FF000000"/>
      </left>
      <right/>
      <top style="medium">
        <color rgb="FF000000"/>
      </top>
      <bottom style="medium">
        <color rgb="FF000000"/>
      </bottom>
      <diagonal/>
    </border>
    <border>
      <left/>
      <right style="thin">
        <color rgb="FF000000"/>
      </right>
      <top style="thin">
        <color rgb="FF000000"/>
      </top>
      <bottom style="medium">
        <color rgb="FF000000"/>
      </bottom>
      <diagonal/>
    </border>
    <border>
      <left/>
      <right/>
      <top style="thin">
        <color rgb="FF000000"/>
      </top>
      <bottom style="medium">
        <color rgb="FF000000"/>
      </bottom>
      <diagonal/>
    </border>
    <border>
      <left/>
      <right/>
      <top style="medium">
        <color rgb="FF000000"/>
      </top>
      <bottom style="medium">
        <color rgb="FF000000"/>
      </bottom>
      <diagonal/>
    </border>
    <border>
      <left/>
      <right/>
      <top style="medium">
        <color rgb="FF000000"/>
      </top>
      <bottom/>
      <diagonal/>
    </border>
    <border>
      <left/>
      <right style="medium">
        <color indexed="64"/>
      </right>
      <top style="thin">
        <color indexed="64"/>
      </top>
      <bottom/>
      <diagonal/>
    </border>
    <border>
      <left style="hair">
        <color indexed="64"/>
      </left>
      <right style="medium">
        <color indexed="64"/>
      </right>
      <top style="hair">
        <color indexed="64"/>
      </top>
      <bottom/>
      <diagonal/>
    </border>
    <border>
      <left style="hair">
        <color indexed="64"/>
      </left>
      <right style="medium">
        <color indexed="64"/>
      </right>
      <top style="hair">
        <color indexed="64"/>
      </top>
      <bottom style="hair">
        <color indexed="64"/>
      </bottom>
      <diagonal/>
    </border>
    <border>
      <left style="thin">
        <color rgb="FF000000"/>
      </left>
      <right style="medium">
        <color rgb="FF000000"/>
      </right>
      <top/>
      <bottom/>
      <diagonal/>
    </border>
    <border>
      <left style="thin">
        <color rgb="FF000000"/>
      </left>
      <right style="medium">
        <color rgb="FF000000"/>
      </right>
      <top style="medium">
        <color rgb="FF000000"/>
      </top>
      <bottom/>
      <diagonal/>
    </border>
    <border>
      <left style="thin">
        <color rgb="FF000000"/>
      </left>
      <right style="medium">
        <color rgb="FF000000"/>
      </right>
      <top/>
      <bottom style="medium">
        <color rgb="FF000000"/>
      </bottom>
      <diagonal/>
    </border>
  </borders>
  <cellStyleXfs count="9">
    <xf numFmtId="0" fontId="0" fillId="0" borderId="0"/>
    <xf numFmtId="0" fontId="1" fillId="0" borderId="0"/>
    <xf numFmtId="0" fontId="1" fillId="0" borderId="0"/>
    <xf numFmtId="164" fontId="1" fillId="0" borderId="0" applyFont="0" applyFill="0" applyBorder="0" applyAlignment="0" applyProtection="0"/>
    <xf numFmtId="0" fontId="1" fillId="0" borderId="0"/>
    <xf numFmtId="0" fontId="20" fillId="0" borderId="0" applyNumberFormat="0" applyBorder="0" applyProtection="0"/>
    <xf numFmtId="0" fontId="20" fillId="0" borderId="0" applyNumberFormat="0" applyBorder="0" applyProtection="0"/>
    <xf numFmtId="0" fontId="30" fillId="0" borderId="0"/>
    <xf numFmtId="0" fontId="1" fillId="0" borderId="0"/>
  </cellStyleXfs>
  <cellXfs count="1178">
    <xf numFmtId="0" fontId="0" fillId="0" borderId="0" xfId="0"/>
    <xf numFmtId="0" fontId="2" fillId="2" borderId="0" xfId="1" applyFont="1" applyFill="1" applyBorder="1" applyAlignment="1" applyProtection="1">
      <alignment vertical="center"/>
      <protection locked="0"/>
    </xf>
    <xf numFmtId="0" fontId="2" fillId="0" borderId="0" xfId="1" applyFont="1" applyFill="1" applyBorder="1" applyAlignment="1" applyProtection="1">
      <alignment vertical="center"/>
    </xf>
    <xf numFmtId="49" fontId="4" fillId="2" borderId="4" xfId="1" applyNumberFormat="1" applyFont="1" applyFill="1" applyBorder="1" applyAlignment="1" applyProtection="1">
      <alignment vertical="center"/>
    </xf>
    <xf numFmtId="49" fontId="5" fillId="2" borderId="0" xfId="1" applyNumberFormat="1" applyFont="1" applyFill="1" applyBorder="1" applyAlignment="1" applyProtection="1">
      <alignment vertical="center"/>
    </xf>
    <xf numFmtId="49" fontId="2" fillId="2" borderId="4" xfId="1" applyNumberFormat="1" applyFont="1" applyFill="1" applyBorder="1" applyAlignment="1" applyProtection="1">
      <alignment vertical="center"/>
    </xf>
    <xf numFmtId="49" fontId="2" fillId="2" borderId="0" xfId="1" applyNumberFormat="1" applyFont="1" applyFill="1" applyBorder="1" applyAlignment="1" applyProtection="1">
      <alignment vertical="center"/>
    </xf>
    <xf numFmtId="49" fontId="6" fillId="2" borderId="4" xfId="1" applyNumberFormat="1" applyFont="1" applyFill="1" applyBorder="1" applyAlignment="1" applyProtection="1">
      <alignment vertical="center"/>
    </xf>
    <xf numFmtId="49" fontId="2" fillId="2" borderId="7" xfId="1" applyNumberFormat="1" applyFont="1" applyFill="1" applyBorder="1" applyAlignment="1" applyProtection="1">
      <alignment vertical="center"/>
    </xf>
    <xf numFmtId="49" fontId="2" fillId="2" borderId="8" xfId="1" applyNumberFormat="1" applyFont="1" applyFill="1" applyBorder="1" applyAlignment="1" applyProtection="1">
      <alignment vertical="center"/>
    </xf>
    <xf numFmtId="49" fontId="2" fillId="2" borderId="9" xfId="1" applyNumberFormat="1" applyFont="1" applyFill="1" applyBorder="1" applyAlignment="1" applyProtection="1">
      <alignment vertical="center"/>
      <protection locked="0"/>
    </xf>
    <xf numFmtId="49" fontId="2" fillId="2" borderId="10" xfId="1" applyNumberFormat="1" applyFont="1" applyFill="1" applyBorder="1" applyAlignment="1" applyProtection="1">
      <alignment vertical="center"/>
      <protection locked="0"/>
    </xf>
    <xf numFmtId="49" fontId="2" fillId="0" borderId="0" xfId="1" applyNumberFormat="1" applyFont="1" applyFill="1" applyBorder="1" applyAlignment="1" applyProtection="1">
      <alignment horizontal="center" vertical="center" wrapText="1"/>
    </xf>
    <xf numFmtId="0" fontId="2" fillId="0" borderId="0" xfId="1" applyFont="1" applyFill="1" applyBorder="1" applyAlignment="1" applyProtection="1">
      <alignment horizontal="center" vertical="center" textRotation="90"/>
    </xf>
    <xf numFmtId="1" fontId="7" fillId="0" borderId="26" xfId="1" applyNumberFormat="1" applyFont="1" applyFill="1" applyBorder="1" applyAlignment="1" applyProtection="1">
      <alignment horizontal="center" vertical="center"/>
    </xf>
    <xf numFmtId="1" fontId="7" fillId="0" borderId="27" xfId="1" applyNumberFormat="1" applyFont="1" applyFill="1" applyBorder="1" applyAlignment="1" applyProtection="1">
      <alignment horizontal="center" vertical="center"/>
    </xf>
    <xf numFmtId="1" fontId="7" fillId="0" borderId="28" xfId="1" applyNumberFormat="1" applyFont="1" applyFill="1" applyBorder="1" applyAlignment="1" applyProtection="1">
      <alignment horizontal="center" vertical="center"/>
    </xf>
    <xf numFmtId="1" fontId="7" fillId="0" borderId="29" xfId="1" applyNumberFormat="1" applyFont="1" applyFill="1" applyBorder="1" applyAlignment="1" applyProtection="1">
      <alignment horizontal="center" vertical="center"/>
    </xf>
    <xf numFmtId="1" fontId="7" fillId="0" borderId="30" xfId="1" applyNumberFormat="1" applyFont="1" applyFill="1" applyBorder="1" applyAlignment="1" applyProtection="1">
      <alignment horizontal="center" vertical="center"/>
    </xf>
    <xf numFmtId="1" fontId="7" fillId="0" borderId="31" xfId="1" applyNumberFormat="1" applyFont="1" applyFill="1" applyBorder="1" applyAlignment="1" applyProtection="1">
      <alignment horizontal="center" vertical="center"/>
    </xf>
    <xf numFmtId="0" fontId="5" fillId="0" borderId="15" xfId="1" applyFont="1" applyFill="1" applyBorder="1" applyAlignment="1" applyProtection="1">
      <alignment vertical="center" wrapText="1"/>
    </xf>
    <xf numFmtId="0" fontId="5" fillId="0" borderId="15" xfId="1" applyFont="1" applyFill="1" applyBorder="1" applyAlignment="1" applyProtection="1">
      <alignment horizontal="left" vertical="center" wrapText="1"/>
    </xf>
    <xf numFmtId="0" fontId="5" fillId="0" borderId="16" xfId="1" applyFont="1" applyFill="1" applyBorder="1" applyAlignment="1" applyProtection="1">
      <alignment vertical="center"/>
    </xf>
    <xf numFmtId="0" fontId="5" fillId="0" borderId="17" xfId="1" applyFont="1" applyFill="1" applyBorder="1" applyAlignment="1" applyProtection="1">
      <alignment vertical="center"/>
    </xf>
    <xf numFmtId="0" fontId="5" fillId="0" borderId="32" xfId="1" applyFont="1" applyFill="1" applyBorder="1" applyAlignment="1" applyProtection="1">
      <alignment vertical="center"/>
      <protection locked="0"/>
    </xf>
    <xf numFmtId="0" fontId="5" fillId="0" borderId="16" xfId="1" applyFont="1" applyFill="1" applyBorder="1" applyAlignment="1" applyProtection="1">
      <alignment vertical="center"/>
      <protection locked="0"/>
    </xf>
    <xf numFmtId="0" fontId="5" fillId="0" borderId="17" xfId="1" applyFont="1" applyFill="1" applyBorder="1" applyAlignment="1" applyProtection="1">
      <alignment vertical="center"/>
      <protection locked="0"/>
    </xf>
    <xf numFmtId="0" fontId="5" fillId="0" borderId="19" xfId="1" applyFont="1" applyFill="1" applyBorder="1" applyAlignment="1" applyProtection="1">
      <alignment vertical="center"/>
      <protection locked="0"/>
    </xf>
    <xf numFmtId="0" fontId="5" fillId="0" borderId="34" xfId="1" applyFont="1" applyFill="1" applyBorder="1" applyAlignment="1" applyProtection="1">
      <alignment vertical="center"/>
      <protection locked="0"/>
    </xf>
    <xf numFmtId="0" fontId="5" fillId="0" borderId="0" xfId="1" applyFont="1" applyFill="1" applyBorder="1" applyAlignment="1" applyProtection="1">
      <alignment vertical="center"/>
    </xf>
    <xf numFmtId="0" fontId="5" fillId="0" borderId="35" xfId="1" applyFont="1" applyFill="1" applyBorder="1" applyAlignment="1" applyProtection="1">
      <alignment vertical="center" wrapText="1"/>
    </xf>
    <xf numFmtId="0" fontId="5" fillId="0" borderId="35" xfId="1" applyFont="1" applyFill="1" applyBorder="1" applyAlignment="1" applyProtection="1">
      <alignment horizontal="left" vertical="center" wrapText="1"/>
    </xf>
    <xf numFmtId="3" fontId="5" fillId="0" borderId="36" xfId="1" applyNumberFormat="1" applyFont="1" applyFill="1" applyBorder="1" applyAlignment="1" applyProtection="1">
      <alignment horizontal="right" vertical="center"/>
    </xf>
    <xf numFmtId="3" fontId="5" fillId="0" borderId="37" xfId="1" applyNumberFormat="1" applyFont="1" applyFill="1" applyBorder="1" applyAlignment="1" applyProtection="1">
      <alignment horizontal="right" vertical="center"/>
    </xf>
    <xf numFmtId="3" fontId="5" fillId="0" borderId="38" xfId="1" applyNumberFormat="1" applyFont="1" applyFill="1" applyBorder="1" applyAlignment="1" applyProtection="1">
      <alignment horizontal="right" vertical="center"/>
    </xf>
    <xf numFmtId="3" fontId="5" fillId="0" borderId="39" xfId="1" applyNumberFormat="1" applyFont="1" applyFill="1" applyBorder="1" applyAlignment="1" applyProtection="1">
      <alignment horizontal="right" vertical="center"/>
    </xf>
    <xf numFmtId="3" fontId="5" fillId="0" borderId="40" xfId="1" applyNumberFormat="1" applyFont="1" applyFill="1" applyBorder="1" applyAlignment="1" applyProtection="1">
      <alignment horizontal="right" vertical="center"/>
      <protection locked="0"/>
    </xf>
    <xf numFmtId="0" fontId="2" fillId="0" borderId="26" xfId="1" applyFont="1" applyFill="1" applyBorder="1" applyAlignment="1" applyProtection="1">
      <alignment vertical="center" wrapText="1"/>
    </xf>
    <xf numFmtId="0" fontId="2" fillId="0" borderId="26" xfId="1" applyFont="1" applyFill="1" applyBorder="1" applyAlignment="1" applyProtection="1">
      <alignment horizontal="left" vertical="center" wrapText="1"/>
    </xf>
    <xf numFmtId="3" fontId="2" fillId="0" borderId="27" xfId="1" applyNumberFormat="1" applyFont="1" applyFill="1" applyBorder="1" applyAlignment="1" applyProtection="1">
      <alignment horizontal="right" vertical="center"/>
    </xf>
    <xf numFmtId="3" fontId="2" fillId="0" borderId="28" xfId="1" applyNumberFormat="1" applyFont="1" applyFill="1" applyBorder="1" applyAlignment="1" applyProtection="1">
      <alignment horizontal="right" vertical="center"/>
    </xf>
    <xf numFmtId="3" fontId="2" fillId="0" borderId="29" xfId="1" applyNumberFormat="1" applyFont="1" applyFill="1" applyBorder="1" applyAlignment="1" applyProtection="1">
      <alignment horizontal="right" vertical="center"/>
    </xf>
    <xf numFmtId="3" fontId="2" fillId="0" borderId="30" xfId="1" applyNumberFormat="1" applyFont="1" applyFill="1" applyBorder="1" applyAlignment="1" applyProtection="1">
      <alignment horizontal="right" vertical="center"/>
    </xf>
    <xf numFmtId="3" fontId="2" fillId="0" borderId="31" xfId="1" applyNumberFormat="1" applyFont="1" applyFill="1" applyBorder="1" applyAlignment="1" applyProtection="1">
      <alignment horizontal="right" vertical="center"/>
      <protection locked="0"/>
    </xf>
    <xf numFmtId="0" fontId="2" fillId="0" borderId="15" xfId="1" applyFont="1" applyFill="1" applyBorder="1" applyAlignment="1" applyProtection="1">
      <alignment vertical="center" wrapText="1"/>
    </xf>
    <xf numFmtId="0" fontId="2" fillId="0" borderId="15" xfId="1" applyFont="1" applyFill="1" applyBorder="1" applyAlignment="1" applyProtection="1">
      <alignment horizontal="right" vertical="center" wrapText="1"/>
    </xf>
    <xf numFmtId="3" fontId="2" fillId="0" borderId="16" xfId="1" applyNumberFormat="1" applyFont="1" applyFill="1" applyBorder="1" applyAlignment="1" applyProtection="1">
      <alignment horizontal="right" vertical="center"/>
      <protection locked="0"/>
    </xf>
    <xf numFmtId="3" fontId="2" fillId="0" borderId="17" xfId="1" applyNumberFormat="1" applyFont="1" applyFill="1" applyBorder="1" applyAlignment="1" applyProtection="1">
      <alignment horizontal="right" vertical="center"/>
      <protection locked="0"/>
    </xf>
    <xf numFmtId="3" fontId="2" fillId="0" borderId="32" xfId="1" applyNumberFormat="1" applyFont="1" applyFill="1" applyBorder="1" applyAlignment="1" applyProtection="1">
      <alignment horizontal="right" vertical="center"/>
    </xf>
    <xf numFmtId="3" fontId="2" fillId="0" borderId="19" xfId="1" applyNumberFormat="1" applyFont="1" applyFill="1" applyBorder="1" applyAlignment="1" applyProtection="1">
      <alignment horizontal="right" vertical="center"/>
      <protection locked="0"/>
    </xf>
    <xf numFmtId="3" fontId="2" fillId="0" borderId="34" xfId="1" applyNumberFormat="1" applyFont="1" applyFill="1" applyBorder="1" applyAlignment="1" applyProtection="1">
      <alignment horizontal="right" vertical="center"/>
      <protection locked="0"/>
    </xf>
    <xf numFmtId="0" fontId="2" fillId="0" borderId="41" xfId="1" applyFont="1" applyFill="1" applyBorder="1" applyAlignment="1" applyProtection="1">
      <alignment vertical="center" wrapText="1"/>
    </xf>
    <xf numFmtId="0" fontId="2" fillId="0" borderId="41" xfId="1" applyFont="1" applyFill="1" applyBorder="1" applyAlignment="1" applyProtection="1">
      <alignment horizontal="right" vertical="center" wrapText="1"/>
    </xf>
    <xf numFmtId="3" fontId="2" fillId="0" borderId="42" xfId="1" applyNumberFormat="1" applyFont="1" applyFill="1" applyBorder="1" applyAlignment="1" applyProtection="1">
      <alignment horizontal="right" vertical="center"/>
      <protection locked="0"/>
    </xf>
    <xf numFmtId="3" fontId="2" fillId="0" borderId="43" xfId="1" applyNumberFormat="1" applyFont="1" applyFill="1" applyBorder="1" applyAlignment="1" applyProtection="1">
      <alignment horizontal="right" vertical="center"/>
      <protection locked="0"/>
    </xf>
    <xf numFmtId="3" fontId="2" fillId="0" borderId="44" xfId="1" applyNumberFormat="1" applyFont="1" applyFill="1" applyBorder="1" applyAlignment="1" applyProtection="1">
      <alignment horizontal="right" vertical="center"/>
    </xf>
    <xf numFmtId="3" fontId="2" fillId="0" borderId="45" xfId="1" applyNumberFormat="1" applyFont="1" applyFill="1" applyBorder="1" applyAlignment="1" applyProtection="1">
      <alignment horizontal="right" vertical="center"/>
      <protection locked="0"/>
    </xf>
    <xf numFmtId="3" fontId="2" fillId="0" borderId="47" xfId="1" applyNumberFormat="1" applyFont="1" applyFill="1" applyBorder="1" applyAlignment="1" applyProtection="1">
      <alignment horizontal="right" vertical="center"/>
      <protection locked="0"/>
    </xf>
    <xf numFmtId="0" fontId="5" fillId="0" borderId="21" xfId="1" applyFont="1" applyFill="1" applyBorder="1" applyAlignment="1" applyProtection="1">
      <alignment horizontal="left" vertical="center" wrapText="1"/>
    </xf>
    <xf numFmtId="3" fontId="2" fillId="0" borderId="22" xfId="1" applyNumberFormat="1" applyFont="1" applyFill="1" applyBorder="1" applyAlignment="1" applyProtection="1">
      <alignment vertical="center"/>
      <protection locked="0"/>
    </xf>
    <xf numFmtId="3" fontId="2" fillId="3" borderId="23" xfId="1" applyNumberFormat="1" applyFont="1" applyFill="1" applyBorder="1" applyAlignment="1" applyProtection="1">
      <alignment vertical="center"/>
      <protection locked="0"/>
    </xf>
    <xf numFmtId="3" fontId="2" fillId="0" borderId="48" xfId="1" applyNumberFormat="1" applyFont="1" applyFill="1" applyBorder="1" applyAlignment="1" applyProtection="1">
      <alignment vertical="center"/>
    </xf>
    <xf numFmtId="3" fontId="2" fillId="0" borderId="23" xfId="1" applyNumberFormat="1" applyFont="1" applyFill="1" applyBorder="1" applyAlignment="1" applyProtection="1">
      <alignment vertical="center"/>
      <protection locked="0"/>
    </xf>
    <xf numFmtId="3" fontId="2" fillId="0" borderId="24" xfId="1" applyNumberFormat="1" applyFont="1" applyFill="1" applyBorder="1" applyAlignment="1" applyProtection="1">
      <alignment horizontal="center" vertical="center"/>
      <protection locked="0"/>
    </xf>
    <xf numFmtId="3" fontId="2" fillId="0" borderId="23" xfId="1" applyNumberFormat="1" applyFont="1" applyFill="1" applyBorder="1" applyAlignment="1" applyProtection="1">
      <alignment horizontal="center" vertical="center"/>
      <protection locked="0"/>
    </xf>
    <xf numFmtId="3" fontId="2" fillId="0" borderId="22" xfId="1" applyNumberFormat="1" applyFont="1" applyFill="1" applyBorder="1" applyAlignment="1" applyProtection="1">
      <alignment horizontal="center" vertical="center"/>
    </xf>
    <xf numFmtId="3" fontId="2" fillId="0" borderId="23" xfId="1" applyNumberFormat="1" applyFont="1" applyFill="1" applyBorder="1" applyAlignment="1" applyProtection="1">
      <alignment horizontal="center" vertical="center"/>
    </xf>
    <xf numFmtId="3" fontId="2" fillId="0" borderId="48" xfId="1" applyNumberFormat="1" applyFont="1" applyFill="1" applyBorder="1" applyAlignment="1" applyProtection="1">
      <alignment horizontal="center" vertical="center"/>
    </xf>
    <xf numFmtId="3" fontId="2" fillId="0" borderId="49" xfId="1" applyNumberFormat="1" applyFont="1" applyFill="1" applyBorder="1" applyAlignment="1" applyProtection="1">
      <alignment horizontal="center" vertical="center"/>
      <protection locked="0"/>
    </xf>
    <xf numFmtId="0" fontId="5" fillId="0" borderId="50" xfId="1" applyFont="1" applyFill="1" applyBorder="1" applyAlignment="1" applyProtection="1">
      <alignment horizontal="left" vertical="center" wrapText="1"/>
      <protection locked="0"/>
    </xf>
    <xf numFmtId="0" fontId="5" fillId="0" borderId="50" xfId="1" applyFont="1" applyFill="1" applyBorder="1" applyAlignment="1" applyProtection="1">
      <alignment horizontal="left" vertical="center" wrapText="1"/>
    </xf>
    <xf numFmtId="3" fontId="2" fillId="0" borderId="51" xfId="1" applyNumberFormat="1" applyFont="1" applyFill="1" applyBorder="1" applyAlignment="1" applyProtection="1">
      <alignment horizontal="right" vertical="center"/>
      <protection locked="0"/>
    </xf>
    <xf numFmtId="3" fontId="2" fillId="0" borderId="52" xfId="1" applyNumberFormat="1" applyFont="1" applyFill="1" applyBorder="1" applyAlignment="1" applyProtection="1">
      <alignment horizontal="right" vertical="center"/>
      <protection locked="0"/>
    </xf>
    <xf numFmtId="3" fontId="2" fillId="0" borderId="53" xfId="1" applyNumberFormat="1" applyFont="1" applyFill="1" applyBorder="1" applyAlignment="1" applyProtection="1">
      <alignment horizontal="right" vertical="center"/>
    </xf>
    <xf numFmtId="3" fontId="2" fillId="0" borderId="51" xfId="1" applyNumberFormat="1" applyFont="1" applyFill="1" applyBorder="1" applyAlignment="1" applyProtection="1">
      <alignment horizontal="center" vertical="center"/>
      <protection locked="0"/>
    </xf>
    <xf numFmtId="3" fontId="2" fillId="0" borderId="52" xfId="1" applyNumberFormat="1" applyFont="1" applyFill="1" applyBorder="1" applyAlignment="1" applyProtection="1">
      <alignment horizontal="center" vertical="center"/>
      <protection locked="0"/>
    </xf>
    <xf numFmtId="3" fontId="2" fillId="0" borderId="53" xfId="1" applyNumberFormat="1" applyFont="1" applyFill="1" applyBorder="1" applyAlignment="1" applyProtection="1">
      <alignment horizontal="center" vertical="center"/>
    </xf>
    <xf numFmtId="3" fontId="2" fillId="0" borderId="54" xfId="1" applyNumberFormat="1" applyFont="1" applyFill="1" applyBorder="1" applyAlignment="1" applyProtection="1">
      <alignment horizontal="center" vertical="center"/>
    </xf>
    <xf numFmtId="3" fontId="2" fillId="0" borderId="52" xfId="1" applyNumberFormat="1" applyFont="1" applyFill="1" applyBorder="1" applyAlignment="1" applyProtection="1">
      <alignment horizontal="center" vertical="center"/>
    </xf>
    <xf numFmtId="3" fontId="2" fillId="0" borderId="51" xfId="1" applyNumberFormat="1" applyFont="1" applyFill="1" applyBorder="1" applyAlignment="1" applyProtection="1">
      <alignment horizontal="center" vertical="center"/>
    </xf>
    <xf numFmtId="3" fontId="2" fillId="0" borderId="55" xfId="1" applyNumberFormat="1" applyFont="1" applyFill="1" applyBorder="1" applyAlignment="1" applyProtection="1">
      <alignment horizontal="center" vertical="center"/>
      <protection locked="0"/>
    </xf>
    <xf numFmtId="0" fontId="5" fillId="0" borderId="50" xfId="1" applyFont="1" applyFill="1" applyBorder="1" applyAlignment="1" applyProtection="1">
      <alignment horizontal="center" vertical="center" wrapText="1"/>
    </xf>
    <xf numFmtId="0" fontId="2" fillId="0" borderId="15" xfId="1" applyFont="1" applyFill="1" applyBorder="1" applyAlignment="1" applyProtection="1">
      <alignment horizontal="left" vertical="center" wrapText="1"/>
    </xf>
    <xf numFmtId="3" fontId="2" fillId="0" borderId="16" xfId="1" applyNumberFormat="1" applyFont="1" applyFill="1" applyBorder="1" applyAlignment="1" applyProtection="1">
      <alignment horizontal="center" vertical="center"/>
    </xf>
    <xf numFmtId="3" fontId="2" fillId="0" borderId="17" xfId="1" applyNumberFormat="1" applyFont="1" applyFill="1" applyBorder="1" applyAlignment="1" applyProtection="1">
      <alignment horizontal="center" vertical="center"/>
    </xf>
    <xf numFmtId="3" fontId="2" fillId="0" borderId="32" xfId="1" applyNumberFormat="1" applyFont="1" applyFill="1" applyBorder="1" applyAlignment="1" applyProtection="1">
      <alignment horizontal="center" vertical="center"/>
    </xf>
    <xf numFmtId="3" fontId="2" fillId="0" borderId="19" xfId="1" applyNumberFormat="1" applyFont="1" applyFill="1" applyBorder="1" applyAlignment="1" applyProtection="1">
      <alignment horizontal="center" vertical="center"/>
      <protection locked="0"/>
    </xf>
    <xf numFmtId="3" fontId="2" fillId="0" borderId="17" xfId="1" applyNumberFormat="1" applyFont="1" applyFill="1" applyBorder="1" applyAlignment="1" applyProtection="1">
      <alignment horizontal="center" vertical="center"/>
      <protection locked="0"/>
    </xf>
    <xf numFmtId="3" fontId="2" fillId="0" borderId="16" xfId="1" applyNumberFormat="1" applyFont="1" applyFill="1" applyBorder="1" applyAlignment="1" applyProtection="1">
      <alignment horizontal="center" vertical="center"/>
      <protection locked="0"/>
    </xf>
    <xf numFmtId="3" fontId="2" fillId="0" borderId="34" xfId="1" applyNumberFormat="1" applyFont="1" applyFill="1" applyBorder="1" applyAlignment="1" applyProtection="1">
      <alignment horizontal="center" vertical="center"/>
      <protection locked="0"/>
    </xf>
    <xf numFmtId="0" fontId="2" fillId="0" borderId="41" xfId="1" applyFont="1" applyFill="1" applyBorder="1" applyAlignment="1" applyProtection="1">
      <alignment horizontal="left" vertical="center" wrapText="1"/>
    </xf>
    <xf numFmtId="3" fontId="2" fillId="0" borderId="42" xfId="1" applyNumberFormat="1" applyFont="1" applyFill="1" applyBorder="1" applyAlignment="1" applyProtection="1">
      <alignment horizontal="center" vertical="center"/>
    </xf>
    <xf numFmtId="3" fontId="2" fillId="0" borderId="43" xfId="1" applyNumberFormat="1" applyFont="1" applyFill="1" applyBorder="1" applyAlignment="1" applyProtection="1">
      <alignment horizontal="center" vertical="center"/>
    </xf>
    <xf numFmtId="3" fontId="2" fillId="0" borderId="44" xfId="1" applyNumberFormat="1" applyFont="1" applyFill="1" applyBorder="1" applyAlignment="1" applyProtection="1">
      <alignment horizontal="center" vertical="center"/>
    </xf>
    <xf numFmtId="3" fontId="2" fillId="0" borderId="45" xfId="1" applyNumberFormat="1" applyFont="1" applyFill="1" applyBorder="1" applyAlignment="1" applyProtection="1">
      <alignment horizontal="center" vertical="center"/>
      <protection locked="0"/>
    </xf>
    <xf numFmtId="3" fontId="2" fillId="0" borderId="43" xfId="1" applyNumberFormat="1" applyFont="1" applyFill="1" applyBorder="1" applyAlignment="1" applyProtection="1">
      <alignment horizontal="center" vertical="center"/>
      <protection locked="0"/>
    </xf>
    <xf numFmtId="3" fontId="2" fillId="0" borderId="42" xfId="1" applyNumberFormat="1" applyFont="1" applyFill="1" applyBorder="1" applyAlignment="1" applyProtection="1">
      <alignment horizontal="center" vertical="center"/>
      <protection locked="0"/>
    </xf>
    <xf numFmtId="3" fontId="2" fillId="0" borderId="47" xfId="1" applyNumberFormat="1" applyFont="1" applyFill="1" applyBorder="1" applyAlignment="1" applyProtection="1">
      <alignment horizontal="center" vertical="center"/>
      <protection locked="0"/>
    </xf>
    <xf numFmtId="0" fontId="2" fillId="0" borderId="56" xfId="1" applyFont="1" applyFill="1" applyBorder="1" applyAlignment="1" applyProtection="1">
      <alignment horizontal="right" vertical="center" wrapText="1"/>
    </xf>
    <xf numFmtId="0" fontId="2" fillId="0" borderId="56" xfId="1" applyFont="1" applyFill="1" applyBorder="1" applyAlignment="1" applyProtection="1">
      <alignment horizontal="left" vertical="center" wrapText="1"/>
    </xf>
    <xf numFmtId="3" fontId="2" fillId="0" borderId="57" xfId="1" applyNumberFormat="1" applyFont="1" applyFill="1" applyBorder="1" applyAlignment="1" applyProtection="1">
      <alignment horizontal="center" vertical="center"/>
    </xf>
    <xf numFmtId="3" fontId="2" fillId="0" borderId="58" xfId="1" applyNumberFormat="1" applyFont="1" applyFill="1" applyBorder="1" applyAlignment="1" applyProtection="1">
      <alignment horizontal="center" vertical="center"/>
    </xf>
    <xf numFmtId="3" fontId="2" fillId="0" borderId="59" xfId="1" applyNumberFormat="1" applyFont="1" applyFill="1" applyBorder="1" applyAlignment="1" applyProtection="1">
      <alignment horizontal="center" vertical="center"/>
    </xf>
    <xf numFmtId="3" fontId="2" fillId="0" borderId="60" xfId="1" applyNumberFormat="1" applyFont="1" applyFill="1" applyBorder="1" applyAlignment="1" applyProtection="1">
      <alignment horizontal="center" vertical="center"/>
      <protection locked="0"/>
    </xf>
    <xf numFmtId="3" fontId="2" fillId="0" borderId="58" xfId="1" applyNumberFormat="1" applyFont="1" applyFill="1" applyBorder="1" applyAlignment="1" applyProtection="1">
      <alignment horizontal="center" vertical="center"/>
      <protection locked="0"/>
    </xf>
    <xf numFmtId="3" fontId="2" fillId="0" borderId="57" xfId="1" applyNumberFormat="1" applyFont="1" applyFill="1" applyBorder="1" applyAlignment="1" applyProtection="1">
      <alignment horizontal="center" vertical="center"/>
      <protection locked="0"/>
    </xf>
    <xf numFmtId="3" fontId="2" fillId="0" borderId="61" xfId="1" applyNumberFormat="1" applyFont="1" applyFill="1" applyBorder="1" applyAlignment="1" applyProtection="1">
      <alignment horizontal="center" vertical="center"/>
      <protection locked="0"/>
    </xf>
    <xf numFmtId="0" fontId="2" fillId="0" borderId="62" xfId="1" applyFont="1" applyFill="1" applyBorder="1" applyAlignment="1" applyProtection="1">
      <alignment horizontal="right" vertical="center" wrapText="1"/>
    </xf>
    <xf numFmtId="0" fontId="2" fillId="0" borderId="62" xfId="1" applyFont="1" applyFill="1" applyBorder="1" applyAlignment="1" applyProtection="1">
      <alignment horizontal="left" vertical="center" wrapText="1"/>
    </xf>
    <xf numFmtId="3" fontId="2" fillId="0" borderId="63" xfId="1" applyNumberFormat="1" applyFont="1" applyFill="1" applyBorder="1" applyAlignment="1" applyProtection="1">
      <alignment horizontal="center" vertical="center"/>
    </xf>
    <xf numFmtId="3" fontId="2" fillId="0" borderId="64" xfId="1" applyNumberFormat="1" applyFont="1" applyFill="1" applyBorder="1" applyAlignment="1" applyProtection="1">
      <alignment horizontal="center" vertical="center"/>
    </xf>
    <xf numFmtId="3" fontId="2" fillId="0" borderId="65" xfId="1" applyNumberFormat="1" applyFont="1" applyFill="1" applyBorder="1" applyAlignment="1" applyProtection="1">
      <alignment horizontal="center" vertical="center"/>
    </xf>
    <xf numFmtId="3" fontId="2" fillId="0" borderId="66" xfId="1" applyNumberFormat="1" applyFont="1" applyFill="1" applyBorder="1" applyAlignment="1" applyProtection="1">
      <alignment horizontal="center" vertical="center"/>
      <protection locked="0"/>
    </xf>
    <xf numFmtId="3" fontId="2" fillId="0" borderId="64" xfId="1" applyNumberFormat="1" applyFont="1" applyFill="1" applyBorder="1" applyAlignment="1" applyProtection="1">
      <alignment horizontal="center" vertical="center"/>
      <protection locked="0"/>
    </xf>
    <xf numFmtId="3" fontId="2" fillId="0" borderId="63" xfId="1" applyNumberFormat="1" applyFont="1" applyFill="1" applyBorder="1" applyAlignment="1" applyProtection="1">
      <alignment horizontal="center" vertical="center"/>
      <protection locked="0"/>
    </xf>
    <xf numFmtId="3" fontId="2" fillId="0" borderId="67" xfId="1" applyNumberFormat="1" applyFont="1" applyFill="1" applyBorder="1" applyAlignment="1" applyProtection="1">
      <alignment horizontal="center" vertical="center"/>
      <protection locked="0"/>
    </xf>
    <xf numFmtId="0" fontId="5" fillId="0" borderId="68" xfId="1" applyFont="1" applyFill="1" applyBorder="1" applyAlignment="1" applyProtection="1">
      <alignment horizontal="center" vertical="center" wrapText="1"/>
    </xf>
    <xf numFmtId="0" fontId="5" fillId="0" borderId="68" xfId="1" applyFont="1" applyFill="1" applyBorder="1" applyAlignment="1" applyProtection="1">
      <alignment horizontal="left" vertical="center" wrapText="1"/>
    </xf>
    <xf numFmtId="3" fontId="2" fillId="0" borderId="70" xfId="1" applyNumberFormat="1" applyFont="1" applyFill="1" applyBorder="1" applyAlignment="1" applyProtection="1">
      <alignment horizontal="right" vertical="center"/>
    </xf>
    <xf numFmtId="3" fontId="2" fillId="0" borderId="71" xfId="1" applyNumberFormat="1" applyFont="1" applyFill="1" applyBorder="1" applyAlignment="1" applyProtection="1">
      <alignment horizontal="right" vertical="center"/>
    </xf>
    <xf numFmtId="3" fontId="2" fillId="0" borderId="72" xfId="1" applyNumberFormat="1" applyFont="1" applyFill="1" applyBorder="1" applyAlignment="1" applyProtection="1">
      <alignment horizontal="right" vertical="center"/>
    </xf>
    <xf numFmtId="3" fontId="2" fillId="0" borderId="72" xfId="1" applyNumberFormat="1" applyFont="1" applyFill="1" applyBorder="1" applyAlignment="1" applyProtection="1">
      <alignment horizontal="center" vertical="center"/>
    </xf>
    <xf numFmtId="3" fontId="2" fillId="0" borderId="73" xfId="1" applyNumberFormat="1" applyFont="1" applyFill="1" applyBorder="1" applyAlignment="1" applyProtection="1">
      <alignment horizontal="center" vertical="center"/>
    </xf>
    <xf numFmtId="3" fontId="2" fillId="0" borderId="71" xfId="1" applyNumberFormat="1" applyFont="1" applyFill="1" applyBorder="1" applyAlignment="1" applyProtection="1">
      <alignment horizontal="center" vertical="center"/>
    </xf>
    <xf numFmtId="3" fontId="2" fillId="0" borderId="70" xfId="1" applyNumberFormat="1" applyFont="1" applyFill="1" applyBorder="1" applyAlignment="1" applyProtection="1">
      <alignment horizontal="center" vertical="center"/>
    </xf>
    <xf numFmtId="3" fontId="2" fillId="0" borderId="75" xfId="1" applyNumberFormat="1" applyFont="1" applyFill="1" applyBorder="1" applyAlignment="1" applyProtection="1">
      <alignment horizontal="center" vertical="center"/>
      <protection locked="0"/>
    </xf>
    <xf numFmtId="3" fontId="2" fillId="0" borderId="63" xfId="1" applyNumberFormat="1" applyFont="1" applyFill="1" applyBorder="1" applyAlignment="1" applyProtection="1">
      <alignment vertical="center"/>
      <protection locked="0"/>
    </xf>
    <xf numFmtId="3" fontId="2" fillId="0" borderId="64" xfId="1" applyNumberFormat="1" applyFont="1" applyFill="1" applyBorder="1" applyAlignment="1" applyProtection="1">
      <alignment vertical="center"/>
      <protection locked="0"/>
    </xf>
    <xf numFmtId="3" fontId="2" fillId="0" borderId="65" xfId="1" applyNumberFormat="1" applyFont="1" applyFill="1" applyBorder="1" applyAlignment="1" applyProtection="1">
      <alignment horizontal="right" vertical="center"/>
    </xf>
    <xf numFmtId="3" fontId="2" fillId="0" borderId="63" xfId="1" applyNumberFormat="1" applyFont="1" applyFill="1" applyBorder="1" applyAlignment="1" applyProtection="1">
      <alignment horizontal="right" vertical="center"/>
      <protection locked="0"/>
    </xf>
    <xf numFmtId="3" fontId="2" fillId="0" borderId="64" xfId="1" applyNumberFormat="1" applyFont="1" applyFill="1" applyBorder="1" applyAlignment="1" applyProtection="1">
      <alignment horizontal="right" vertical="center"/>
      <protection locked="0"/>
    </xf>
    <xf numFmtId="3" fontId="2" fillId="0" borderId="66" xfId="1" applyNumberFormat="1" applyFont="1" applyFill="1" applyBorder="1" applyAlignment="1" applyProtection="1">
      <alignment horizontal="center" vertical="center"/>
    </xf>
    <xf numFmtId="3" fontId="2" fillId="0" borderId="51" xfId="1" applyNumberFormat="1" applyFont="1" applyFill="1" applyBorder="1" applyAlignment="1" applyProtection="1">
      <alignment horizontal="right" vertical="center"/>
    </xf>
    <xf numFmtId="3" fontId="2" fillId="0" borderId="52" xfId="1" applyNumberFormat="1" applyFont="1" applyFill="1" applyBorder="1" applyAlignment="1" applyProtection="1">
      <alignment horizontal="right" vertical="center"/>
    </xf>
    <xf numFmtId="3" fontId="2" fillId="0" borderId="54" xfId="1" applyNumberFormat="1" applyFont="1" applyFill="1" applyBorder="1" applyAlignment="1" applyProtection="1">
      <alignment horizontal="right" vertical="center"/>
    </xf>
    <xf numFmtId="3" fontId="2" fillId="0" borderId="57" xfId="1" applyNumberFormat="1" applyFont="1" applyFill="1" applyBorder="1" applyAlignment="1" applyProtection="1">
      <alignment horizontal="right" vertical="center"/>
      <protection locked="0"/>
    </xf>
    <xf numFmtId="3" fontId="2" fillId="0" borderId="58" xfId="1" applyNumberFormat="1" applyFont="1" applyFill="1" applyBorder="1" applyAlignment="1" applyProtection="1">
      <alignment horizontal="right" vertical="center"/>
      <protection locked="0"/>
    </xf>
    <xf numFmtId="0" fontId="5" fillId="0" borderId="62" xfId="1" applyFont="1" applyFill="1" applyBorder="1" applyAlignment="1" applyProtection="1">
      <alignment horizontal="center" vertical="center" wrapText="1"/>
    </xf>
    <xf numFmtId="0" fontId="5" fillId="0" borderId="62" xfId="1" applyFont="1" applyFill="1" applyBorder="1" applyAlignment="1" applyProtection="1">
      <alignment horizontal="left" vertical="center" wrapText="1"/>
    </xf>
    <xf numFmtId="3" fontId="2" fillId="0" borderId="63" xfId="1" applyNumberFormat="1" applyFont="1" applyFill="1" applyBorder="1" applyAlignment="1" applyProtection="1">
      <alignment horizontal="right" vertical="center"/>
    </xf>
    <xf numFmtId="3" fontId="2" fillId="0" borderId="64" xfId="1" applyNumberFormat="1" applyFont="1" applyFill="1" applyBorder="1" applyAlignment="1" applyProtection="1">
      <alignment horizontal="right" vertical="center"/>
    </xf>
    <xf numFmtId="3" fontId="2" fillId="0" borderId="55" xfId="1" applyNumberFormat="1" applyFont="1" applyFill="1" applyBorder="1" applyAlignment="1" applyProtection="1">
      <alignment horizontal="right" vertical="center"/>
      <protection locked="0"/>
    </xf>
    <xf numFmtId="0" fontId="2" fillId="0" borderId="68" xfId="1" applyFont="1" applyFill="1" applyBorder="1" applyAlignment="1" applyProtection="1">
      <alignment horizontal="right" vertical="center" wrapText="1"/>
    </xf>
    <xf numFmtId="0" fontId="2" fillId="0" borderId="68" xfId="1" applyFont="1" applyFill="1" applyBorder="1" applyAlignment="1" applyProtection="1">
      <alignment horizontal="left" vertical="center" wrapText="1"/>
    </xf>
    <xf numFmtId="3" fontId="2" fillId="0" borderId="70" xfId="1" applyNumberFormat="1" applyFont="1" applyFill="1" applyBorder="1" applyAlignment="1" applyProtection="1">
      <alignment horizontal="center" vertical="center"/>
      <protection locked="0"/>
    </xf>
    <xf numFmtId="3" fontId="2" fillId="0" borderId="71" xfId="1" applyNumberFormat="1" applyFont="1" applyFill="1" applyBorder="1" applyAlignment="1" applyProtection="1">
      <alignment horizontal="center" vertical="center"/>
      <protection locked="0"/>
    </xf>
    <xf numFmtId="3" fontId="2" fillId="0" borderId="75" xfId="1" applyNumberFormat="1" applyFont="1" applyFill="1" applyBorder="1" applyAlignment="1" applyProtection="1">
      <alignment horizontal="right" vertical="center"/>
      <protection locked="0"/>
    </xf>
    <xf numFmtId="0" fontId="2" fillId="0" borderId="68" xfId="1" applyFont="1" applyFill="1" applyBorder="1" applyAlignment="1" applyProtection="1">
      <alignment vertical="center" wrapText="1"/>
    </xf>
    <xf numFmtId="3" fontId="2" fillId="0" borderId="70" xfId="1" applyNumberFormat="1" applyFont="1" applyFill="1" applyBorder="1" applyAlignment="1" applyProtection="1">
      <alignment vertical="center"/>
    </xf>
    <xf numFmtId="3" fontId="2" fillId="0" borderId="71" xfId="1" applyNumberFormat="1" applyFont="1" applyFill="1" applyBorder="1" applyAlignment="1" applyProtection="1">
      <alignment vertical="center"/>
    </xf>
    <xf numFmtId="0" fontId="5" fillId="0" borderId="15" xfId="1" applyFont="1" applyBorder="1" applyAlignment="1" applyProtection="1">
      <alignment vertical="center" wrapText="1"/>
    </xf>
    <xf numFmtId="0" fontId="5" fillId="0" borderId="15" xfId="1" applyFont="1" applyBorder="1" applyAlignment="1" applyProtection="1">
      <alignment horizontal="left" vertical="center" wrapText="1"/>
    </xf>
    <xf numFmtId="3" fontId="5" fillId="0" borderId="16" xfId="1" applyNumberFormat="1" applyFont="1" applyBorder="1" applyAlignment="1" applyProtection="1">
      <alignment vertical="center"/>
    </xf>
    <xf numFmtId="3" fontId="5" fillId="0" borderId="17" xfId="1" applyNumberFormat="1" applyFont="1" applyBorder="1" applyAlignment="1" applyProtection="1">
      <alignment vertical="center"/>
    </xf>
    <xf numFmtId="3" fontId="5" fillId="0" borderId="32" xfId="1" applyNumberFormat="1" applyFont="1" applyBorder="1" applyAlignment="1" applyProtection="1">
      <alignment vertical="center"/>
    </xf>
    <xf numFmtId="3" fontId="5" fillId="0" borderId="19" xfId="1" applyNumberFormat="1" applyFont="1" applyBorder="1" applyAlignment="1" applyProtection="1">
      <alignment vertical="center"/>
    </xf>
    <xf numFmtId="3" fontId="5" fillId="0" borderId="34" xfId="1" applyNumberFormat="1" applyFont="1" applyBorder="1" applyAlignment="1" applyProtection="1">
      <alignment vertical="center"/>
      <protection locked="0"/>
    </xf>
    <xf numFmtId="0" fontId="5" fillId="0" borderId="35" xfId="1" applyFont="1" applyFill="1" applyBorder="1" applyAlignment="1" applyProtection="1">
      <alignment vertical="center"/>
    </xf>
    <xf numFmtId="3" fontId="5" fillId="0" borderId="36" xfId="1" applyNumberFormat="1" applyFont="1" applyFill="1" applyBorder="1" applyAlignment="1" applyProtection="1">
      <alignment vertical="center"/>
    </xf>
    <xf numFmtId="3" fontId="5" fillId="0" borderId="37" xfId="1" applyNumberFormat="1" applyFont="1" applyFill="1" applyBorder="1" applyAlignment="1" applyProtection="1">
      <alignment vertical="center"/>
    </xf>
    <xf numFmtId="3" fontId="5" fillId="0" borderId="38" xfId="1" applyNumberFormat="1" applyFont="1" applyFill="1" applyBorder="1" applyAlignment="1" applyProtection="1">
      <alignment vertical="center"/>
    </xf>
    <xf numFmtId="3" fontId="5" fillId="0" borderId="39" xfId="1" applyNumberFormat="1" applyFont="1" applyFill="1" applyBorder="1" applyAlignment="1" applyProtection="1">
      <alignment vertical="center"/>
    </xf>
    <xf numFmtId="3" fontId="5" fillId="0" borderId="40" xfId="1" applyNumberFormat="1" applyFont="1" applyFill="1" applyBorder="1" applyAlignment="1" applyProtection="1">
      <alignment vertical="center"/>
      <protection locked="0"/>
    </xf>
    <xf numFmtId="0" fontId="5" fillId="0" borderId="76" xfId="1" applyFont="1" applyFill="1" applyBorder="1" applyAlignment="1" applyProtection="1">
      <alignment vertical="center"/>
    </xf>
    <xf numFmtId="0" fontId="5" fillId="0" borderId="76" xfId="1" applyFont="1" applyFill="1" applyBorder="1" applyAlignment="1" applyProtection="1">
      <alignment vertical="center" wrapText="1"/>
    </xf>
    <xf numFmtId="3" fontId="5" fillId="0" borderId="77" xfId="1" applyNumberFormat="1" applyFont="1" applyFill="1" applyBorder="1" applyAlignment="1" applyProtection="1">
      <alignment vertical="center"/>
    </xf>
    <xf numFmtId="3" fontId="5" fillId="0" borderId="78" xfId="1" applyNumberFormat="1" applyFont="1" applyFill="1" applyBorder="1" applyAlignment="1" applyProtection="1">
      <alignment vertical="center"/>
    </xf>
    <xf numFmtId="3" fontId="5" fillId="0" borderId="79" xfId="1" applyNumberFormat="1" applyFont="1" applyFill="1" applyBorder="1" applyAlignment="1" applyProtection="1">
      <alignment vertical="center"/>
    </xf>
    <xf numFmtId="3" fontId="5" fillId="0" borderId="80" xfId="1" applyNumberFormat="1" applyFont="1" applyFill="1" applyBorder="1" applyAlignment="1" applyProtection="1">
      <alignment vertical="center"/>
    </xf>
    <xf numFmtId="3" fontId="5" fillId="0" borderId="81" xfId="1" applyNumberFormat="1" applyFont="1" applyFill="1" applyBorder="1" applyAlignment="1" applyProtection="1">
      <alignment vertical="center"/>
      <protection locked="0"/>
    </xf>
    <xf numFmtId="0" fontId="5" fillId="0" borderId="15" xfId="1" applyFont="1" applyFill="1" applyBorder="1" applyAlignment="1" applyProtection="1">
      <alignment vertical="center"/>
    </xf>
    <xf numFmtId="3" fontId="5" fillId="0" borderId="16" xfId="1" applyNumberFormat="1" applyFont="1" applyFill="1" applyBorder="1" applyAlignment="1" applyProtection="1">
      <alignment vertical="center"/>
    </xf>
    <xf numFmtId="3" fontId="5" fillId="0" borderId="17" xfId="1" applyNumberFormat="1" applyFont="1" applyFill="1" applyBorder="1" applyAlignment="1" applyProtection="1">
      <alignment vertical="center"/>
    </xf>
    <xf numFmtId="3" fontId="5" fillId="0" borderId="32" xfId="1" applyNumberFormat="1" applyFont="1" applyFill="1" applyBorder="1" applyAlignment="1" applyProtection="1">
      <alignment vertical="center"/>
    </xf>
    <xf numFmtId="3" fontId="5" fillId="0" borderId="19" xfId="1" applyNumberFormat="1" applyFont="1" applyFill="1" applyBorder="1" applyAlignment="1" applyProtection="1">
      <alignment vertical="center"/>
    </xf>
    <xf numFmtId="3" fontId="5" fillId="0" borderId="34" xfId="1" applyNumberFormat="1" applyFont="1" applyFill="1" applyBorder="1" applyAlignment="1" applyProtection="1">
      <alignment vertical="center"/>
      <protection locked="0"/>
    </xf>
    <xf numFmtId="0" fontId="5" fillId="4" borderId="82" xfId="1" applyFont="1" applyFill="1" applyBorder="1" applyAlignment="1" applyProtection="1">
      <alignment horizontal="left" vertical="center" wrapText="1"/>
    </xf>
    <xf numFmtId="3" fontId="5" fillId="4" borderId="83" xfId="1" applyNumberFormat="1" applyFont="1" applyFill="1" applyBorder="1" applyAlignment="1" applyProtection="1">
      <alignment vertical="center"/>
    </xf>
    <xf numFmtId="3" fontId="5" fillId="4" borderId="84" xfId="1" applyNumberFormat="1" applyFont="1" applyFill="1" applyBorder="1" applyAlignment="1" applyProtection="1">
      <alignment vertical="center"/>
    </xf>
    <xf numFmtId="3" fontId="5" fillId="4" borderId="85" xfId="1" applyNumberFormat="1" applyFont="1" applyFill="1" applyBorder="1" applyAlignment="1" applyProtection="1">
      <alignment vertical="center"/>
    </xf>
    <xf numFmtId="3" fontId="5" fillId="4" borderId="86" xfId="1" applyNumberFormat="1" applyFont="1" applyFill="1" applyBorder="1" applyAlignment="1" applyProtection="1">
      <alignment vertical="center"/>
    </xf>
    <xf numFmtId="3" fontId="5" fillId="4" borderId="87" xfId="1" applyNumberFormat="1" applyFont="1" applyFill="1" applyBorder="1" applyAlignment="1" applyProtection="1">
      <alignment vertical="center"/>
      <protection locked="0"/>
    </xf>
    <xf numFmtId="0" fontId="2" fillId="0" borderId="50" xfId="1" applyFont="1" applyFill="1" applyBorder="1" applyAlignment="1" applyProtection="1">
      <alignment horizontal="left" vertical="center" wrapText="1"/>
    </xf>
    <xf numFmtId="3" fontId="2" fillId="0" borderId="51" xfId="1" applyNumberFormat="1" applyFont="1" applyFill="1" applyBorder="1" applyAlignment="1" applyProtection="1">
      <alignment vertical="center"/>
    </xf>
    <xf numFmtId="3" fontId="2" fillId="0" borderId="52" xfId="1" applyNumberFormat="1" applyFont="1" applyFill="1" applyBorder="1" applyAlignment="1" applyProtection="1">
      <alignment vertical="center"/>
    </xf>
    <xf numFmtId="3" fontId="2" fillId="0" borderId="53" xfId="1" applyNumberFormat="1" applyFont="1" applyFill="1" applyBorder="1" applyAlignment="1" applyProtection="1">
      <alignment vertical="center"/>
    </xf>
    <xf numFmtId="3" fontId="2" fillId="0" borderId="54" xfId="1" applyNumberFormat="1" applyFont="1" applyFill="1" applyBorder="1" applyAlignment="1" applyProtection="1">
      <alignment vertical="center"/>
    </xf>
    <xf numFmtId="3" fontId="2" fillId="0" borderId="87" xfId="1" applyNumberFormat="1" applyFont="1" applyFill="1" applyBorder="1" applyAlignment="1" applyProtection="1">
      <alignment vertical="center"/>
      <protection locked="0"/>
    </xf>
    <xf numFmtId="0" fontId="2" fillId="0" borderId="68" xfId="1" applyFont="1" applyFill="1" applyBorder="1" applyAlignment="1" applyProtection="1">
      <alignment horizontal="center" vertical="center" wrapText="1"/>
    </xf>
    <xf numFmtId="3" fontId="2" fillId="0" borderId="72" xfId="1" applyNumberFormat="1" applyFont="1" applyFill="1" applyBorder="1" applyAlignment="1" applyProtection="1">
      <alignment vertical="center"/>
    </xf>
    <xf numFmtId="3" fontId="2" fillId="0" borderId="73" xfId="1" applyNumberFormat="1" applyFont="1" applyFill="1" applyBorder="1" applyAlignment="1" applyProtection="1">
      <alignment vertical="center"/>
    </xf>
    <xf numFmtId="3" fontId="2" fillId="0" borderId="75" xfId="1" applyNumberFormat="1" applyFont="1" applyFill="1" applyBorder="1" applyAlignment="1" applyProtection="1">
      <alignment vertical="center"/>
      <protection locked="0"/>
    </xf>
    <xf numFmtId="3" fontId="2" fillId="0" borderId="16" xfId="1" applyNumberFormat="1" applyFont="1" applyFill="1" applyBorder="1" applyAlignment="1" applyProtection="1">
      <alignment vertical="center"/>
      <protection locked="0"/>
    </xf>
    <xf numFmtId="3" fontId="2" fillId="0" borderId="17" xfId="1" applyNumberFormat="1" applyFont="1" applyFill="1" applyBorder="1" applyAlignment="1" applyProtection="1">
      <alignment vertical="center"/>
      <protection locked="0"/>
    </xf>
    <xf numFmtId="3" fontId="2" fillId="0" borderId="32" xfId="1" applyNumberFormat="1" applyFont="1" applyFill="1" applyBorder="1" applyAlignment="1" applyProtection="1">
      <alignment vertical="center"/>
    </xf>
    <xf numFmtId="3" fontId="2" fillId="0" borderId="19" xfId="1" applyNumberFormat="1" applyFont="1" applyFill="1" applyBorder="1" applyAlignment="1" applyProtection="1">
      <alignment vertical="center"/>
      <protection locked="0"/>
    </xf>
    <xf numFmtId="3" fontId="2" fillId="0" borderId="34" xfId="1" applyNumberFormat="1" applyFont="1" applyFill="1" applyBorder="1" applyAlignment="1" applyProtection="1">
      <alignment vertical="center"/>
      <protection locked="0"/>
    </xf>
    <xf numFmtId="3" fontId="2" fillId="0" borderId="42" xfId="1" applyNumberFormat="1" applyFont="1" applyFill="1" applyBorder="1" applyAlignment="1" applyProtection="1">
      <alignment vertical="center"/>
      <protection locked="0"/>
    </xf>
    <xf numFmtId="3" fontId="2" fillId="0" borderId="43" xfId="1" applyNumberFormat="1" applyFont="1" applyFill="1" applyBorder="1" applyAlignment="1" applyProtection="1">
      <alignment vertical="center"/>
      <protection locked="0"/>
    </xf>
    <xf numFmtId="3" fontId="2" fillId="0" borderId="44" xfId="1" applyNumberFormat="1" applyFont="1" applyFill="1" applyBorder="1" applyAlignment="1" applyProtection="1">
      <alignment vertical="center"/>
    </xf>
    <xf numFmtId="3" fontId="2" fillId="0" borderId="45" xfId="1" applyNumberFormat="1" applyFont="1" applyFill="1" applyBorder="1" applyAlignment="1" applyProtection="1">
      <alignment vertical="center"/>
      <protection locked="0"/>
    </xf>
    <xf numFmtId="3" fontId="2" fillId="0" borderId="47" xfId="1" applyNumberFormat="1" applyFont="1" applyFill="1" applyBorder="1" applyAlignment="1" applyProtection="1">
      <alignment vertical="center"/>
      <protection locked="0"/>
    </xf>
    <xf numFmtId="0" fontId="2" fillId="0" borderId="41" xfId="1" applyFont="1" applyFill="1" applyBorder="1" applyAlignment="1" applyProtection="1">
      <alignment horizontal="center" vertical="center" wrapText="1"/>
    </xf>
    <xf numFmtId="3" fontId="2" fillId="0" borderId="42" xfId="1" applyNumberFormat="1" applyFont="1" applyFill="1" applyBorder="1" applyAlignment="1" applyProtection="1">
      <alignment vertical="center"/>
    </xf>
    <xf numFmtId="3" fontId="2" fillId="0" borderId="43" xfId="1" applyNumberFormat="1" applyFont="1" applyFill="1" applyBorder="1" applyAlignment="1" applyProtection="1">
      <alignment vertical="center"/>
    </xf>
    <xf numFmtId="3" fontId="2" fillId="0" borderId="45" xfId="1" applyNumberFormat="1" applyFont="1" applyFill="1" applyBorder="1" applyAlignment="1" applyProtection="1">
      <alignment vertical="center"/>
    </xf>
    <xf numFmtId="3" fontId="2" fillId="0" borderId="70" xfId="1" applyNumberFormat="1" applyFont="1" applyFill="1" applyBorder="1" applyAlignment="1" applyProtection="1">
      <alignment vertical="center"/>
      <protection locked="0"/>
    </xf>
    <xf numFmtId="3" fontId="2" fillId="0" borderId="71" xfId="1" applyNumberFormat="1" applyFont="1" applyFill="1" applyBorder="1" applyAlignment="1" applyProtection="1">
      <alignment vertical="center"/>
      <protection locked="0"/>
    </xf>
    <xf numFmtId="3" fontId="2" fillId="0" borderId="73" xfId="1" applyNumberFormat="1" applyFont="1" applyFill="1" applyBorder="1" applyAlignment="1" applyProtection="1">
      <alignment vertical="center"/>
      <protection locked="0"/>
    </xf>
    <xf numFmtId="3" fontId="2" fillId="0" borderId="55" xfId="1" applyNumberFormat="1" applyFont="1" applyFill="1" applyBorder="1" applyAlignment="1" applyProtection="1">
      <alignment vertical="center"/>
      <protection locked="0"/>
    </xf>
    <xf numFmtId="0" fontId="2" fillId="0" borderId="15" xfId="1" applyFont="1" applyFill="1" applyBorder="1" applyAlignment="1" applyProtection="1">
      <alignment horizontal="center" vertical="center" wrapText="1"/>
    </xf>
    <xf numFmtId="3" fontId="2" fillId="0" borderId="47" xfId="1" applyNumberFormat="1" applyFont="1" applyFill="1" applyBorder="1" applyAlignment="1" applyProtection="1">
      <alignment vertical="center" wrapText="1"/>
      <protection locked="0"/>
    </xf>
    <xf numFmtId="3" fontId="2" fillId="0" borderId="16" xfId="1" applyNumberFormat="1" applyFont="1" applyFill="1" applyBorder="1" applyAlignment="1" applyProtection="1">
      <alignment vertical="center"/>
    </xf>
    <xf numFmtId="3" fontId="2" fillId="0" borderId="17" xfId="1" applyNumberFormat="1" applyFont="1" applyFill="1" applyBorder="1" applyAlignment="1" applyProtection="1">
      <alignment vertical="center"/>
    </xf>
    <xf numFmtId="3" fontId="2" fillId="0" borderId="19" xfId="1" applyNumberFormat="1" applyFont="1" applyFill="1" applyBorder="1" applyAlignment="1" applyProtection="1">
      <alignment vertical="center"/>
    </xf>
    <xf numFmtId="3" fontId="2" fillId="0" borderId="67" xfId="1" applyNumberFormat="1" applyFont="1" applyFill="1" applyBorder="1" applyAlignment="1" applyProtection="1">
      <alignment vertical="center"/>
      <protection locked="0"/>
    </xf>
    <xf numFmtId="3" fontId="2" fillId="3" borderId="71" xfId="1" applyNumberFormat="1" applyFont="1" applyFill="1" applyBorder="1" applyAlignment="1" applyProtection="1">
      <alignment vertical="center"/>
      <protection locked="0"/>
    </xf>
    <xf numFmtId="3" fontId="2" fillId="0" borderId="75" xfId="1" applyNumberFormat="1" applyFont="1" applyFill="1" applyBorder="1" applyAlignment="1" applyProtection="1">
      <alignment vertical="center" wrapText="1"/>
      <protection locked="0"/>
    </xf>
    <xf numFmtId="0" fontId="2" fillId="0" borderId="41" xfId="1" applyFont="1" applyFill="1" applyBorder="1" applyAlignment="1" applyProtection="1">
      <alignment vertical="center"/>
    </xf>
    <xf numFmtId="0" fontId="2" fillId="0" borderId="0" xfId="1" applyFont="1" applyFill="1" applyBorder="1" applyAlignment="1" applyProtection="1">
      <alignment vertical="center" wrapText="1"/>
    </xf>
    <xf numFmtId="3" fontId="2" fillId="0" borderId="63" xfId="1" applyNumberFormat="1" applyFont="1" applyFill="1" applyBorder="1" applyAlignment="1" applyProtection="1">
      <alignment vertical="center"/>
    </xf>
    <xf numFmtId="3" fontId="2" fillId="0" borderId="64" xfId="1" applyNumberFormat="1" applyFont="1" applyFill="1" applyBorder="1" applyAlignment="1" applyProtection="1">
      <alignment vertical="center"/>
    </xf>
    <xf numFmtId="3" fontId="2" fillId="0" borderId="65" xfId="1" applyNumberFormat="1" applyFont="1" applyFill="1" applyBorder="1" applyAlignment="1" applyProtection="1">
      <alignment vertical="center"/>
    </xf>
    <xf numFmtId="3" fontId="2" fillId="0" borderId="66" xfId="1" applyNumberFormat="1" applyFont="1" applyFill="1" applyBorder="1" applyAlignment="1" applyProtection="1">
      <alignment vertical="center"/>
    </xf>
    <xf numFmtId="3" fontId="2" fillId="0" borderId="51" xfId="1" applyNumberFormat="1" applyFont="1" applyFill="1" applyBorder="1" applyAlignment="1" applyProtection="1">
      <alignment vertical="center"/>
      <protection locked="0"/>
    </xf>
    <xf numFmtId="3" fontId="2" fillId="0" borderId="52" xfId="1" applyNumberFormat="1" applyFont="1" applyFill="1" applyBorder="1" applyAlignment="1" applyProtection="1">
      <alignment vertical="center"/>
      <protection locked="0"/>
    </xf>
    <xf numFmtId="3" fontId="2" fillId="0" borderId="54" xfId="1" applyNumberFormat="1" applyFont="1" applyFill="1" applyBorder="1" applyAlignment="1" applyProtection="1">
      <alignment vertical="center"/>
      <protection locked="0"/>
    </xf>
    <xf numFmtId="3" fontId="2" fillId="0" borderId="61" xfId="1" applyNumberFormat="1" applyFont="1" applyFill="1" applyBorder="1" applyAlignment="1" applyProtection="1">
      <alignment vertical="center"/>
      <protection locked="0"/>
    </xf>
    <xf numFmtId="0" fontId="2" fillId="0" borderId="82" xfId="1" applyFont="1" applyFill="1" applyBorder="1" applyAlignment="1" applyProtection="1">
      <alignment horizontal="left" vertical="center" wrapText="1"/>
    </xf>
    <xf numFmtId="3" fontId="2" fillId="0" borderId="88" xfId="1" applyNumberFormat="1" applyFont="1" applyFill="1" applyBorder="1" applyAlignment="1" applyProtection="1">
      <alignment vertical="center"/>
      <protection locked="0"/>
    </xf>
    <xf numFmtId="0" fontId="2" fillId="0" borderId="20" xfId="1" applyFont="1" applyFill="1" applyBorder="1" applyAlignment="1" applyProtection="1">
      <alignment horizontal="right" vertical="center" wrapText="1"/>
    </xf>
    <xf numFmtId="3" fontId="2" fillId="0" borderId="89" xfId="1" applyNumberFormat="1" applyFont="1" applyFill="1" applyBorder="1" applyAlignment="1" applyProtection="1">
      <alignment vertical="center"/>
      <protection locked="0"/>
    </xf>
    <xf numFmtId="3" fontId="2" fillId="0" borderId="18" xfId="1" applyNumberFormat="1" applyFont="1" applyFill="1" applyBorder="1" applyAlignment="1" applyProtection="1">
      <alignment vertical="center"/>
      <protection locked="0"/>
    </xf>
    <xf numFmtId="3" fontId="2" fillId="0" borderId="90" xfId="1" applyNumberFormat="1" applyFont="1" applyFill="1" applyBorder="1" applyAlignment="1" applyProtection="1">
      <alignment vertical="center"/>
    </xf>
    <xf numFmtId="3" fontId="2" fillId="0" borderId="91" xfId="1" applyNumberFormat="1" applyFont="1" applyFill="1" applyBorder="1" applyAlignment="1" applyProtection="1">
      <alignment vertical="center"/>
      <protection locked="0"/>
    </xf>
    <xf numFmtId="0" fontId="5" fillId="0" borderId="82" xfId="1" applyFont="1" applyFill="1" applyBorder="1" applyAlignment="1" applyProtection="1">
      <alignment horizontal="left" vertical="center" wrapText="1"/>
    </xf>
    <xf numFmtId="3" fontId="2" fillId="0" borderId="83" xfId="1" applyNumberFormat="1" applyFont="1" applyFill="1" applyBorder="1" applyAlignment="1" applyProtection="1">
      <alignment vertical="center"/>
    </xf>
    <xf numFmtId="3" fontId="2" fillId="0" borderId="84" xfId="1" applyNumberFormat="1" applyFont="1" applyFill="1" applyBorder="1" applyAlignment="1" applyProtection="1">
      <alignment vertical="center"/>
    </xf>
    <xf numFmtId="3" fontId="2" fillId="0" borderId="85" xfId="1" applyNumberFormat="1" applyFont="1" applyFill="1" applyBorder="1" applyAlignment="1" applyProtection="1">
      <alignment vertical="center"/>
    </xf>
    <xf numFmtId="3" fontId="2" fillId="0" borderId="86" xfId="1" applyNumberFormat="1" applyFont="1" applyFill="1" applyBorder="1" applyAlignment="1" applyProtection="1">
      <alignment vertical="center"/>
    </xf>
    <xf numFmtId="1" fontId="5" fillId="4" borderId="82" xfId="1" applyNumberFormat="1" applyFont="1" applyFill="1" applyBorder="1" applyAlignment="1" applyProtection="1">
      <alignment horizontal="left" vertical="center" wrapText="1"/>
    </xf>
    <xf numFmtId="1" fontId="5" fillId="0" borderId="50" xfId="1" applyNumberFormat="1" applyFont="1" applyFill="1" applyBorder="1" applyAlignment="1" applyProtection="1">
      <alignment horizontal="left" vertical="center" wrapText="1"/>
    </xf>
    <xf numFmtId="0" fontId="5" fillId="0" borderId="15" xfId="1" applyFont="1" applyFill="1" applyBorder="1" applyAlignment="1" applyProtection="1">
      <alignment horizontal="center" vertical="center" wrapText="1"/>
    </xf>
    <xf numFmtId="3" fontId="5" fillId="0" borderId="67" xfId="1" applyNumberFormat="1" applyFont="1" applyFill="1" applyBorder="1" applyAlignment="1" applyProtection="1">
      <alignment vertical="center"/>
      <protection locked="0"/>
    </xf>
    <xf numFmtId="0" fontId="2" fillId="0" borderId="20" xfId="1" applyFont="1" applyFill="1" applyBorder="1" applyAlignment="1" applyProtection="1">
      <alignment horizontal="center" vertical="center" wrapText="1"/>
    </xf>
    <xf numFmtId="0" fontId="2" fillId="0" borderId="20" xfId="1" applyFont="1" applyFill="1" applyBorder="1" applyAlignment="1" applyProtection="1">
      <alignment horizontal="left" vertical="center" wrapText="1"/>
    </xf>
    <xf numFmtId="0" fontId="8" fillId="0" borderId="0" xfId="1" applyFont="1" applyFill="1" applyBorder="1" applyAlignment="1" applyProtection="1">
      <alignment vertical="center"/>
    </xf>
    <xf numFmtId="3" fontId="2" fillId="0" borderId="66" xfId="1" applyNumberFormat="1" applyFont="1" applyFill="1" applyBorder="1" applyAlignment="1" applyProtection="1">
      <alignment vertical="center"/>
      <protection locked="0"/>
    </xf>
    <xf numFmtId="3" fontId="2" fillId="0" borderId="59" xfId="1" applyNumberFormat="1" applyFont="1" applyFill="1" applyBorder="1" applyAlignment="1" applyProtection="1">
      <alignment vertical="center"/>
    </xf>
    <xf numFmtId="3" fontId="2" fillId="0" borderId="57" xfId="1" applyNumberFormat="1" applyFont="1" applyFill="1" applyBorder="1" applyAlignment="1" applyProtection="1">
      <alignment vertical="center"/>
      <protection locked="0"/>
    </xf>
    <xf numFmtId="3" fontId="2" fillId="0" borderId="58" xfId="1" applyNumberFormat="1" applyFont="1" applyFill="1" applyBorder="1" applyAlignment="1" applyProtection="1">
      <alignment vertical="center"/>
      <protection locked="0"/>
    </xf>
    <xf numFmtId="3" fontId="2" fillId="0" borderId="60" xfId="1" applyNumberFormat="1" applyFont="1" applyFill="1" applyBorder="1" applyAlignment="1" applyProtection="1">
      <alignment vertical="center"/>
      <protection locked="0"/>
    </xf>
    <xf numFmtId="0" fontId="5" fillId="4" borderId="50" xfId="1" applyFont="1" applyFill="1" applyBorder="1" applyAlignment="1" applyProtection="1">
      <alignment horizontal="left" vertical="center" wrapText="1"/>
    </xf>
    <xf numFmtId="3" fontId="5" fillId="4" borderId="51" xfId="1" applyNumberFormat="1" applyFont="1" applyFill="1" applyBorder="1" applyAlignment="1" applyProtection="1">
      <alignment vertical="center"/>
    </xf>
    <xf numFmtId="3" fontId="5" fillId="4" borderId="52" xfId="1" applyNumberFormat="1" applyFont="1" applyFill="1" applyBorder="1" applyAlignment="1" applyProtection="1">
      <alignment vertical="center"/>
    </xf>
    <xf numFmtId="3" fontId="5" fillId="4" borderId="53" xfId="1" applyNumberFormat="1" applyFont="1" applyFill="1" applyBorder="1" applyAlignment="1" applyProtection="1">
      <alignment vertical="center"/>
    </xf>
    <xf numFmtId="3" fontId="5" fillId="4" borderId="54" xfId="1" applyNumberFormat="1" applyFont="1" applyFill="1" applyBorder="1" applyAlignment="1" applyProtection="1">
      <alignment vertical="center"/>
    </xf>
    <xf numFmtId="3" fontId="5" fillId="4" borderId="55" xfId="1" applyNumberFormat="1" applyFont="1" applyFill="1" applyBorder="1" applyAlignment="1" applyProtection="1">
      <alignment vertical="center"/>
      <protection locked="0"/>
    </xf>
    <xf numFmtId="0" fontId="5" fillId="5" borderId="69" xfId="1" applyFont="1" applyFill="1" applyBorder="1" applyAlignment="1" applyProtection="1">
      <alignment horizontal="left" vertical="center" wrapText="1"/>
    </xf>
    <xf numFmtId="0" fontId="5" fillId="5" borderId="41" xfId="1" applyFont="1" applyFill="1" applyBorder="1" applyAlignment="1" applyProtection="1">
      <alignment horizontal="left" vertical="center" wrapText="1"/>
    </xf>
    <xf numFmtId="3" fontId="5" fillId="5" borderId="70" xfId="1" applyNumberFormat="1" applyFont="1" applyFill="1" applyBorder="1" applyAlignment="1" applyProtection="1">
      <alignment vertical="center"/>
    </xf>
    <xf numFmtId="3" fontId="5" fillId="5" borderId="71" xfId="1" applyNumberFormat="1" applyFont="1" applyFill="1" applyBorder="1" applyAlignment="1" applyProtection="1">
      <alignment vertical="center"/>
    </xf>
    <xf numFmtId="3" fontId="5" fillId="5" borderId="72" xfId="1" applyNumberFormat="1" applyFont="1" applyFill="1" applyBorder="1" applyAlignment="1" applyProtection="1">
      <alignment vertical="center"/>
    </xf>
    <xf numFmtId="3" fontId="5" fillId="5" borderId="73" xfId="1" applyNumberFormat="1" applyFont="1" applyFill="1" applyBorder="1" applyAlignment="1" applyProtection="1">
      <alignment vertical="center"/>
    </xf>
    <xf numFmtId="3" fontId="5" fillId="5" borderId="75" xfId="1" applyNumberFormat="1" applyFont="1" applyFill="1" applyBorder="1" applyAlignment="1" applyProtection="1">
      <alignment vertical="center"/>
      <protection locked="0"/>
    </xf>
    <xf numFmtId="0" fontId="5" fillId="0" borderId="69" xfId="1" applyFont="1" applyFill="1" applyBorder="1" applyAlignment="1" applyProtection="1">
      <alignment horizontal="left" vertical="center" wrapText="1"/>
    </xf>
    <xf numFmtId="0" fontId="2" fillId="0" borderId="69" xfId="1" applyFont="1" applyFill="1" applyBorder="1" applyAlignment="1" applyProtection="1">
      <alignment horizontal="center" vertical="center" wrapText="1"/>
    </xf>
    <xf numFmtId="0" fontId="2" fillId="0" borderId="69" xfId="1" applyFont="1" applyFill="1" applyBorder="1" applyAlignment="1" applyProtection="1">
      <alignment horizontal="right" vertical="center" wrapText="1"/>
    </xf>
    <xf numFmtId="0" fontId="2" fillId="0" borderId="50" xfId="1" applyFont="1" applyFill="1" applyBorder="1" applyAlignment="1" applyProtection="1">
      <alignment horizontal="right" vertical="center" wrapText="1"/>
    </xf>
    <xf numFmtId="0" fontId="2" fillId="0" borderId="35" xfId="1" applyFont="1" applyFill="1" applyBorder="1" applyAlignment="1" applyProtection="1">
      <alignment vertical="center"/>
    </xf>
    <xf numFmtId="3" fontId="2" fillId="0" borderId="36" xfId="1" applyNumberFormat="1" applyFont="1" applyFill="1" applyBorder="1" applyAlignment="1" applyProtection="1">
      <alignment vertical="center"/>
    </xf>
    <xf numFmtId="3" fontId="2" fillId="0" borderId="37" xfId="1" applyNumberFormat="1" applyFont="1" applyFill="1" applyBorder="1" applyAlignment="1" applyProtection="1">
      <alignment vertical="center"/>
    </xf>
    <xf numFmtId="3" fontId="2" fillId="0" borderId="38" xfId="1" applyNumberFormat="1" applyFont="1" applyFill="1" applyBorder="1" applyAlignment="1" applyProtection="1">
      <alignment vertical="center"/>
    </xf>
    <xf numFmtId="3" fontId="2" fillId="0" borderId="39" xfId="1" applyNumberFormat="1" applyFont="1" applyFill="1" applyBorder="1" applyAlignment="1" applyProtection="1">
      <alignment vertical="center"/>
    </xf>
    <xf numFmtId="3" fontId="2" fillId="0" borderId="40" xfId="1" applyNumberFormat="1" applyFont="1" applyFill="1" applyBorder="1" applyAlignment="1" applyProtection="1">
      <alignment vertical="center"/>
      <protection locked="0"/>
    </xf>
    <xf numFmtId="3" fontId="5" fillId="0" borderId="94" xfId="1" applyNumberFormat="1" applyFont="1" applyFill="1" applyBorder="1" applyAlignment="1" applyProtection="1">
      <alignment vertical="center"/>
    </xf>
    <xf numFmtId="3" fontId="5" fillId="0" borderId="96" xfId="1" applyNumberFormat="1" applyFont="1" applyFill="1" applyBorder="1" applyAlignment="1" applyProtection="1">
      <alignment vertical="center"/>
    </xf>
    <xf numFmtId="3" fontId="5" fillId="0" borderId="95" xfId="1" applyNumberFormat="1" applyFont="1" applyFill="1" applyBorder="1" applyAlignment="1" applyProtection="1">
      <alignment vertical="center"/>
    </xf>
    <xf numFmtId="3" fontId="5" fillId="0" borderId="97" xfId="1" applyNumberFormat="1" applyFont="1" applyFill="1" applyBorder="1" applyAlignment="1" applyProtection="1">
      <alignment vertical="center"/>
    </xf>
    <xf numFmtId="3" fontId="5" fillId="0" borderId="98" xfId="1" applyNumberFormat="1" applyFont="1" applyFill="1" applyBorder="1" applyAlignment="1" applyProtection="1">
      <alignment vertical="center"/>
      <protection locked="0"/>
    </xf>
    <xf numFmtId="3" fontId="5" fillId="0" borderId="51" xfId="1" applyNumberFormat="1" applyFont="1" applyFill="1" applyBorder="1" applyAlignment="1" applyProtection="1">
      <alignment vertical="center"/>
    </xf>
    <xf numFmtId="3" fontId="5" fillId="0" borderId="52" xfId="1" applyNumberFormat="1" applyFont="1" applyFill="1" applyBorder="1" applyAlignment="1" applyProtection="1">
      <alignment vertical="center"/>
    </xf>
    <xf numFmtId="3" fontId="5" fillId="0" borderId="53" xfId="1" applyNumberFormat="1" applyFont="1" applyFill="1" applyBorder="1" applyAlignment="1" applyProtection="1">
      <alignment vertical="center"/>
    </xf>
    <xf numFmtId="3" fontId="5" fillId="0" borderId="54" xfId="1" applyNumberFormat="1" applyFont="1" applyFill="1" applyBorder="1" applyAlignment="1" applyProtection="1">
      <alignment vertical="center"/>
    </xf>
    <xf numFmtId="3" fontId="5" fillId="0" borderId="55" xfId="1" applyNumberFormat="1" applyFont="1" applyFill="1" applyBorder="1" applyAlignment="1" applyProtection="1">
      <alignment vertical="center"/>
      <protection locked="0"/>
    </xf>
    <xf numFmtId="0" fontId="5" fillId="0" borderId="50" xfId="1" applyFont="1" applyFill="1" applyBorder="1" applyAlignment="1" applyProtection="1">
      <alignment vertical="center"/>
    </xf>
    <xf numFmtId="0" fontId="2" fillId="0" borderId="68" xfId="1" applyFont="1" applyFill="1" applyBorder="1" applyAlignment="1" applyProtection="1">
      <alignment vertical="center"/>
    </xf>
    <xf numFmtId="0" fontId="2" fillId="0" borderId="20" xfId="1" applyFont="1" applyFill="1" applyBorder="1" applyAlignment="1" applyProtection="1">
      <alignment vertical="center"/>
    </xf>
    <xf numFmtId="0" fontId="2" fillId="0" borderId="20" xfId="1" applyFont="1" applyFill="1" applyBorder="1" applyAlignment="1" applyProtection="1">
      <alignment vertical="center" wrapText="1"/>
    </xf>
    <xf numFmtId="0" fontId="5" fillId="0" borderId="99" xfId="1" applyFont="1" applyFill="1" applyBorder="1" applyAlignment="1" applyProtection="1">
      <alignment vertical="center"/>
    </xf>
    <xf numFmtId="3" fontId="5" fillId="0" borderId="94" xfId="1" applyNumberFormat="1" applyFont="1" applyFill="1" applyBorder="1" applyAlignment="1" applyProtection="1">
      <alignment vertical="center"/>
      <protection locked="0"/>
    </xf>
    <xf numFmtId="3" fontId="5" fillId="0" borderId="96" xfId="1" applyNumberFormat="1" applyFont="1" applyFill="1" applyBorder="1" applyAlignment="1" applyProtection="1">
      <alignment vertical="center"/>
      <protection locked="0"/>
    </xf>
    <xf numFmtId="3" fontId="5" fillId="0" borderId="97" xfId="1" applyNumberFormat="1" applyFont="1" applyFill="1" applyBorder="1" applyAlignment="1" applyProtection="1">
      <alignment vertical="center"/>
      <protection locked="0"/>
    </xf>
    <xf numFmtId="0" fontId="5" fillId="0" borderId="8" xfId="1" applyFont="1" applyFill="1" applyBorder="1" applyAlignment="1" applyProtection="1">
      <alignment vertical="center" wrapText="1"/>
    </xf>
    <xf numFmtId="3" fontId="5" fillId="0" borderId="51" xfId="1" applyNumberFormat="1" applyFont="1" applyFill="1" applyBorder="1" applyAlignment="1" applyProtection="1">
      <alignment vertical="center"/>
      <protection locked="0"/>
    </xf>
    <xf numFmtId="3" fontId="5" fillId="0" borderId="52" xfId="1" applyNumberFormat="1" applyFont="1" applyFill="1" applyBorder="1" applyAlignment="1" applyProtection="1">
      <alignment vertical="center"/>
      <protection locked="0"/>
    </xf>
    <xf numFmtId="0" fontId="2" fillId="0" borderId="0" xfId="1" applyFont="1" applyBorder="1" applyAlignment="1" applyProtection="1">
      <alignment vertical="center"/>
    </xf>
    <xf numFmtId="0" fontId="2" fillId="0" borderId="20" xfId="1" applyFont="1" applyFill="1" applyBorder="1" applyAlignment="1" applyProtection="1">
      <alignment horizontal="center" vertical="center" wrapText="1"/>
    </xf>
    <xf numFmtId="0" fontId="2" fillId="0" borderId="15" xfId="1" applyFont="1" applyFill="1" applyBorder="1" applyAlignment="1" applyProtection="1">
      <alignment horizontal="center" vertical="center" wrapText="1"/>
    </xf>
    <xf numFmtId="3" fontId="2" fillId="0" borderId="47" xfId="1" applyNumberFormat="1" applyFont="1" applyFill="1" applyBorder="1" applyAlignment="1" applyProtection="1">
      <alignment horizontal="center" vertical="center" wrapText="1"/>
      <protection locked="0"/>
    </xf>
    <xf numFmtId="3" fontId="2" fillId="0" borderId="49" xfId="1" applyNumberFormat="1" applyFont="1" applyFill="1" applyBorder="1" applyAlignment="1" applyProtection="1">
      <alignment horizontal="center" vertical="center" wrapText="1"/>
      <protection locked="0"/>
    </xf>
    <xf numFmtId="3" fontId="2" fillId="3" borderId="17" xfId="1" applyNumberFormat="1" applyFont="1" applyFill="1" applyBorder="1" applyAlignment="1" applyProtection="1">
      <alignment vertical="center"/>
      <protection locked="0"/>
    </xf>
    <xf numFmtId="3" fontId="2" fillId="3" borderId="43" xfId="1" applyNumberFormat="1" applyFont="1" applyFill="1" applyBorder="1" applyAlignment="1" applyProtection="1">
      <alignment vertical="center"/>
      <protection locked="0"/>
    </xf>
    <xf numFmtId="0" fontId="2" fillId="0" borderId="0" xfId="1" applyFont="1"/>
    <xf numFmtId="0" fontId="2" fillId="0" borderId="0" xfId="2" applyFont="1" applyAlignment="1">
      <alignment horizontal="right"/>
    </xf>
    <xf numFmtId="0" fontId="2" fillId="0" borderId="0" xfId="1" applyFont="1" applyBorder="1"/>
    <xf numFmtId="0" fontId="2" fillId="0" borderId="0" xfId="1" applyFont="1" applyBorder="1" applyAlignment="1"/>
    <xf numFmtId="0" fontId="2" fillId="0" borderId="0" xfId="1" applyFont="1" applyBorder="1" applyAlignment="1" applyProtection="1">
      <protection locked="0"/>
    </xf>
    <xf numFmtId="0" fontId="2" fillId="0" borderId="0" xfId="1" applyFont="1" applyBorder="1" applyAlignment="1" applyProtection="1">
      <alignment horizontal="center"/>
      <protection locked="0"/>
    </xf>
    <xf numFmtId="0" fontId="2" fillId="0" borderId="0" xfId="1" applyFont="1" applyBorder="1" applyAlignment="1" applyProtection="1">
      <alignment horizontal="center" wrapText="1"/>
      <protection locked="0"/>
    </xf>
    <xf numFmtId="0" fontId="9" fillId="0" borderId="0" xfId="1" applyFont="1" applyAlignment="1"/>
    <xf numFmtId="0" fontId="2" fillId="0" borderId="100" xfId="1" applyFont="1" applyBorder="1"/>
    <xf numFmtId="49" fontId="2" fillId="0" borderId="0" xfId="1" applyNumberFormat="1" applyFont="1" applyBorder="1" applyAlignment="1" applyProtection="1">
      <alignment horizontal="center"/>
      <protection locked="0"/>
    </xf>
    <xf numFmtId="0" fontId="2" fillId="0" borderId="43" xfId="1" applyFont="1" applyBorder="1" applyAlignment="1">
      <alignment horizontal="center" vertical="center" wrapText="1"/>
    </xf>
    <xf numFmtId="0" fontId="2" fillId="0" borderId="43" xfId="1" applyFont="1" applyBorder="1" applyAlignment="1" applyProtection="1">
      <alignment wrapText="1"/>
      <protection locked="0"/>
    </xf>
    <xf numFmtId="0" fontId="5" fillId="0" borderId="43" xfId="1" applyFont="1" applyBorder="1" applyAlignment="1" applyProtection="1">
      <alignment wrapText="1"/>
      <protection locked="0"/>
    </xf>
    <xf numFmtId="3" fontId="5" fillId="0" borderId="43" xfId="1" applyNumberFormat="1" applyFont="1" applyBorder="1" applyAlignment="1" applyProtection="1">
      <alignment wrapText="1"/>
      <protection locked="0"/>
    </xf>
    <xf numFmtId="3" fontId="5" fillId="0" borderId="43" xfId="1" applyNumberFormat="1" applyFont="1" applyBorder="1" applyProtection="1">
      <protection locked="0"/>
    </xf>
    <xf numFmtId="3" fontId="2" fillId="0" borderId="43" xfId="1" applyNumberFormat="1" applyFont="1" applyBorder="1" applyProtection="1">
      <protection locked="0"/>
    </xf>
    <xf numFmtId="3" fontId="2" fillId="0" borderId="43" xfId="1" applyNumberFormat="1" applyFont="1" applyBorder="1" applyAlignment="1" applyProtection="1">
      <alignment wrapText="1"/>
      <protection locked="0"/>
    </xf>
    <xf numFmtId="0" fontId="2" fillId="0" borderId="43" xfId="1" applyFont="1" applyBorder="1" applyAlignment="1" applyProtection="1">
      <alignment horizontal="center" vertical="center" wrapText="1"/>
      <protection locked="0"/>
    </xf>
    <xf numFmtId="0" fontId="5" fillId="0" borderId="43" xfId="1" applyFont="1" applyBorder="1" applyAlignment="1" applyProtection="1">
      <alignment vertical="center" wrapText="1"/>
      <protection locked="0"/>
    </xf>
    <xf numFmtId="49" fontId="2" fillId="0" borderId="43" xfId="1" applyNumberFormat="1" applyFont="1" applyBorder="1" applyAlignment="1" applyProtection="1">
      <alignment horizontal="center" wrapText="1"/>
      <protection locked="0"/>
    </xf>
    <xf numFmtId="0" fontId="2" fillId="0" borderId="43" xfId="1" applyFont="1" applyFill="1" applyBorder="1" applyAlignment="1" applyProtection="1">
      <alignment wrapText="1"/>
      <protection locked="0"/>
    </xf>
    <xf numFmtId="0" fontId="5" fillId="0" borderId="43" xfId="1" applyFont="1" applyFill="1" applyBorder="1" applyAlignment="1" applyProtection="1">
      <alignment wrapText="1"/>
      <protection locked="0"/>
    </xf>
    <xf numFmtId="3" fontId="5" fillId="0" borderId="43" xfId="1" applyNumberFormat="1" applyFont="1" applyFill="1" applyBorder="1" applyAlignment="1" applyProtection="1">
      <alignment wrapText="1"/>
      <protection locked="0"/>
    </xf>
    <xf numFmtId="3" fontId="5" fillId="0" borderId="43" xfId="1" applyNumberFormat="1" applyFont="1" applyFill="1" applyBorder="1" applyProtection="1">
      <protection locked="0"/>
    </xf>
    <xf numFmtId="3" fontId="2" fillId="0" borderId="43" xfId="1" applyNumberFormat="1" applyFont="1" applyFill="1" applyBorder="1" applyAlignment="1" applyProtection="1">
      <alignment wrapText="1"/>
      <protection locked="0"/>
    </xf>
    <xf numFmtId="0" fontId="2" fillId="0" borderId="0" xfId="1" applyFont="1" applyFill="1"/>
    <xf numFmtId="0" fontId="2" fillId="0" borderId="43" xfId="1" applyFont="1" applyFill="1" applyBorder="1" applyAlignment="1" applyProtection="1">
      <alignment vertical="center" wrapText="1"/>
      <protection locked="0"/>
    </xf>
    <xf numFmtId="3" fontId="2" fillId="0" borderId="43" xfId="1" applyNumberFormat="1" applyFont="1" applyFill="1" applyBorder="1" applyAlignment="1" applyProtection="1">
      <alignment vertical="center" wrapText="1"/>
      <protection locked="0"/>
    </xf>
    <xf numFmtId="3" fontId="2" fillId="0" borderId="43" xfId="1" applyNumberFormat="1" applyFont="1" applyFill="1" applyBorder="1" applyAlignment="1" applyProtection="1">
      <alignment vertical="top" wrapText="1"/>
      <protection locked="0"/>
    </xf>
    <xf numFmtId="3" fontId="2" fillId="0" borderId="43" xfId="1" applyNumberFormat="1" applyFont="1" applyFill="1" applyBorder="1" applyProtection="1">
      <protection locked="0"/>
    </xf>
    <xf numFmtId="49" fontId="2" fillId="0" borderId="43" xfId="1" applyNumberFormat="1" applyFont="1" applyBorder="1" applyAlignment="1" applyProtection="1">
      <alignment horizontal="center" vertical="center" wrapText="1"/>
      <protection locked="0"/>
    </xf>
    <xf numFmtId="3" fontId="2" fillId="0" borderId="43" xfId="1" applyNumberFormat="1" applyFont="1" applyBorder="1" applyAlignment="1" applyProtection="1">
      <alignment vertical="center" wrapText="1"/>
      <protection locked="0"/>
    </xf>
    <xf numFmtId="49" fontId="2" fillId="0" borderId="43" xfId="1" applyNumberFormat="1" applyFont="1" applyFill="1" applyBorder="1" applyAlignment="1" applyProtection="1">
      <alignment horizontal="center" vertical="center" wrapText="1"/>
      <protection locked="0"/>
    </xf>
    <xf numFmtId="0" fontId="2" fillId="0" borderId="0" xfId="1" applyFont="1" applyBorder="1" applyAlignment="1">
      <alignment wrapText="1"/>
    </xf>
    <xf numFmtId="49" fontId="2" fillId="0" borderId="0" xfId="1" applyNumberFormat="1" applyFont="1" applyFill="1" applyBorder="1"/>
    <xf numFmtId="0" fontId="2" fillId="0" borderId="0" xfId="1" applyFont="1" applyFill="1" applyAlignment="1">
      <alignment horizontal="left"/>
    </xf>
    <xf numFmtId="0" fontId="5" fillId="0" borderId="0" xfId="1" applyFont="1" applyFill="1" applyAlignment="1">
      <alignment horizontal="left"/>
    </xf>
    <xf numFmtId="0" fontId="2" fillId="0" borderId="0" xfId="4" applyFont="1" applyFill="1" applyBorder="1" applyAlignment="1" applyProtection="1">
      <alignment horizontal="left" vertical="center"/>
      <protection locked="0"/>
    </xf>
    <xf numFmtId="0" fontId="2" fillId="0" borderId="0" xfId="4" applyFont="1" applyFill="1" applyBorder="1" applyAlignment="1" applyProtection="1">
      <alignment horizontal="left" vertical="center" wrapText="1"/>
      <protection locked="0"/>
    </xf>
    <xf numFmtId="0" fontId="2" fillId="0" borderId="0" xfId="4" applyFont="1" applyFill="1" applyBorder="1"/>
    <xf numFmtId="0" fontId="2" fillId="0" borderId="0" xfId="4" applyFont="1" applyFill="1"/>
    <xf numFmtId="0" fontId="2" fillId="0" borderId="0" xfId="4" applyFont="1" applyFill="1" applyBorder="1" applyAlignment="1" applyProtection="1">
      <alignment horizontal="left" vertical="top"/>
      <protection locked="0"/>
    </xf>
    <xf numFmtId="0" fontId="5" fillId="0" borderId="0" xfId="4" applyFont="1" applyFill="1" applyBorder="1" applyAlignment="1" applyProtection="1">
      <alignment horizontal="left" vertical="center"/>
      <protection locked="0"/>
    </xf>
    <xf numFmtId="0" fontId="2" fillId="0" borderId="0" xfId="1" applyFont="1" applyBorder="1" applyProtection="1">
      <protection locked="0"/>
    </xf>
    <xf numFmtId="0" fontId="2" fillId="0" borderId="0" xfId="1" applyFont="1" applyProtection="1">
      <protection locked="0"/>
    </xf>
    <xf numFmtId="0" fontId="2" fillId="0" borderId="0" xfId="4" applyFont="1" applyFill="1" applyBorder="1" applyAlignment="1" applyProtection="1">
      <alignment vertical="center" wrapText="1"/>
      <protection locked="0"/>
    </xf>
    <xf numFmtId="0" fontId="2" fillId="0" borderId="0" xfId="1" applyFont="1" applyBorder="1" applyAlignment="1" applyProtection="1">
      <alignment horizontal="left" wrapText="1"/>
      <protection locked="0"/>
    </xf>
    <xf numFmtId="0" fontId="9" fillId="0" borderId="0" xfId="1" applyFont="1" applyBorder="1" applyAlignment="1">
      <alignment horizontal="center"/>
    </xf>
    <xf numFmtId="0" fontId="2" fillId="0" borderId="20" xfId="1" applyFont="1" applyFill="1" applyBorder="1" applyAlignment="1" applyProtection="1">
      <alignment horizontal="center" vertical="center" wrapText="1"/>
    </xf>
    <xf numFmtId="0" fontId="2" fillId="0" borderId="15" xfId="1" applyFont="1" applyFill="1" applyBorder="1" applyAlignment="1" applyProtection="1">
      <alignment horizontal="center" vertical="center" wrapText="1"/>
    </xf>
    <xf numFmtId="0" fontId="2" fillId="0" borderId="4" xfId="1" applyFont="1" applyFill="1" applyBorder="1" applyAlignment="1" applyProtection="1">
      <alignment horizontal="center" vertical="center" textRotation="90"/>
    </xf>
    <xf numFmtId="0" fontId="2" fillId="0" borderId="18" xfId="1" applyFont="1" applyBorder="1" applyAlignment="1" applyProtection="1">
      <alignment horizontal="center" vertical="center" wrapText="1"/>
      <protection locked="0"/>
    </xf>
    <xf numFmtId="0" fontId="2" fillId="0" borderId="71" xfId="1" applyFont="1" applyBorder="1" applyAlignment="1" applyProtection="1">
      <alignment horizontal="center" vertical="center" wrapText="1"/>
      <protection locked="0"/>
    </xf>
    <xf numFmtId="0" fontId="2" fillId="0" borderId="0" xfId="4" applyFont="1"/>
    <xf numFmtId="0" fontId="2" fillId="0" borderId="0" xfId="4" applyFont="1" applyAlignment="1"/>
    <xf numFmtId="0" fontId="9" fillId="0" borderId="0" xfId="4" applyFont="1" applyAlignment="1">
      <alignment horizontal="center"/>
    </xf>
    <xf numFmtId="3" fontId="5" fillId="0" borderId="43" xfId="4" applyNumberFormat="1" applyFont="1" applyBorder="1" applyAlignment="1">
      <alignment wrapText="1"/>
    </xf>
    <xf numFmtId="3" fontId="5" fillId="0" borderId="43" xfId="4" applyNumberFormat="1" applyFont="1" applyBorder="1" applyAlignment="1" applyProtection="1">
      <alignment wrapText="1"/>
    </xf>
    <xf numFmtId="0" fontId="5" fillId="0" borderId="43" xfId="4" applyFont="1" applyFill="1" applyBorder="1" applyAlignment="1">
      <alignment horizontal="center" wrapText="1"/>
    </xf>
    <xf numFmtId="0" fontId="5" fillId="0" borderId="43" xfId="4" applyFont="1" applyFill="1" applyBorder="1" applyAlignment="1">
      <alignment horizontal="left" wrapText="1"/>
    </xf>
    <xf numFmtId="3" fontId="2" fillId="0" borderId="43" xfId="4" applyNumberFormat="1" applyFont="1" applyBorder="1" applyAlignment="1" applyProtection="1">
      <alignment wrapText="1"/>
      <protection locked="0"/>
    </xf>
    <xf numFmtId="0" fontId="2" fillId="0" borderId="43" xfId="4" applyFont="1" applyFill="1" applyBorder="1" applyAlignment="1">
      <alignment horizontal="center" wrapText="1"/>
    </xf>
    <xf numFmtId="3" fontId="5" fillId="0" borderId="43" xfId="4" applyNumberFormat="1" applyFont="1" applyBorder="1" applyAlignment="1" applyProtection="1">
      <alignment wrapText="1"/>
      <protection locked="0"/>
    </xf>
    <xf numFmtId="3" fontId="2" fillId="0" borderId="43" xfId="4" applyNumberFormat="1" applyFont="1" applyBorder="1" applyAlignment="1" applyProtection="1">
      <alignment wrapText="1"/>
    </xf>
    <xf numFmtId="3" fontId="2" fillId="0" borderId="43" xfId="4" applyNumberFormat="1" applyFont="1" applyBorder="1" applyAlignment="1" applyProtection="1">
      <alignment horizontal="left"/>
      <protection locked="0"/>
    </xf>
    <xf numFmtId="3" fontId="5" fillId="0" borderId="43" xfId="4" applyNumberFormat="1" applyFont="1" applyBorder="1" applyAlignment="1" applyProtection="1">
      <alignment horizontal="right"/>
      <protection locked="0"/>
    </xf>
    <xf numFmtId="3" fontId="2" fillId="0" borderId="43" xfId="4" applyNumberFormat="1" applyFont="1" applyBorder="1" applyAlignment="1" applyProtection="1">
      <alignment horizontal="right"/>
      <protection locked="0"/>
    </xf>
    <xf numFmtId="3" fontId="2" fillId="0" borderId="43" xfId="4" applyNumberFormat="1" applyFont="1" applyBorder="1" applyAlignment="1" applyProtection="1">
      <alignment horizontal="right" vertical="center" wrapText="1"/>
      <protection locked="0"/>
    </xf>
    <xf numFmtId="3" fontId="2" fillId="0" borderId="43" xfId="4" applyNumberFormat="1" applyFont="1" applyBorder="1" applyAlignment="1" applyProtection="1">
      <alignment horizontal="center" vertical="center" wrapText="1"/>
      <protection locked="0"/>
    </xf>
    <xf numFmtId="0" fontId="2" fillId="0" borderId="43" xfId="4" applyFont="1" applyBorder="1" applyAlignment="1">
      <alignment wrapText="1"/>
    </xf>
    <xf numFmtId="49" fontId="2" fillId="0" borderId="43" xfId="4" applyNumberFormat="1" applyFont="1" applyFill="1" applyBorder="1" applyAlignment="1">
      <alignment vertical="center" wrapText="1"/>
    </xf>
    <xf numFmtId="49" fontId="2" fillId="0" borderId="43" xfId="4" applyNumberFormat="1" applyFont="1" applyFill="1" applyBorder="1" applyAlignment="1">
      <alignment horizontal="center" vertical="center" wrapText="1"/>
    </xf>
    <xf numFmtId="3" fontId="2" fillId="0" borderId="43" xfId="4" applyNumberFormat="1" applyFont="1" applyFill="1" applyBorder="1" applyAlignment="1" applyProtection="1">
      <alignment vertical="center" wrapText="1"/>
      <protection locked="0"/>
    </xf>
    <xf numFmtId="3" fontId="2" fillId="0" borderId="43" xfId="4" applyNumberFormat="1" applyFont="1" applyFill="1" applyBorder="1" applyAlignment="1" applyProtection="1">
      <alignment wrapText="1"/>
      <protection locked="0"/>
    </xf>
    <xf numFmtId="3" fontId="2" fillId="6" borderId="43" xfId="4" applyNumberFormat="1" applyFont="1" applyFill="1" applyBorder="1" applyAlignment="1" applyProtection="1">
      <alignment wrapText="1"/>
      <protection locked="0"/>
    </xf>
    <xf numFmtId="0" fontId="2" fillId="0" borderId="93" xfId="4" applyFont="1" applyBorder="1"/>
    <xf numFmtId="49" fontId="2" fillId="0" borderId="0" xfId="4" applyNumberFormat="1" applyFont="1" applyFill="1" applyBorder="1" applyAlignment="1">
      <alignment vertical="center" wrapText="1"/>
    </xf>
    <xf numFmtId="0" fontId="2" fillId="0" borderId="0" xfId="4" applyFont="1" applyBorder="1"/>
    <xf numFmtId="3" fontId="2" fillId="6" borderId="0" xfId="4" applyNumberFormat="1" applyFont="1" applyFill="1" applyBorder="1" applyAlignment="1" applyProtection="1">
      <alignment wrapText="1"/>
      <protection locked="0"/>
    </xf>
    <xf numFmtId="3" fontId="2" fillId="0" borderId="0" xfId="4" applyNumberFormat="1" applyFont="1" applyBorder="1" applyAlignment="1" applyProtection="1">
      <alignment wrapText="1"/>
      <protection locked="0"/>
    </xf>
    <xf numFmtId="3" fontId="5" fillId="0" borderId="0" xfId="4" applyNumberFormat="1" applyFont="1" applyBorder="1" applyAlignment="1" applyProtection="1">
      <alignment wrapText="1"/>
      <protection locked="0"/>
    </xf>
    <xf numFmtId="0" fontId="2" fillId="0" borderId="0" xfId="4" applyFont="1" applyBorder="1" applyAlignment="1" applyProtection="1">
      <alignment wrapText="1"/>
      <protection locked="0"/>
    </xf>
    <xf numFmtId="0" fontId="13" fillId="0" borderId="0" xfId="4" applyFont="1" applyBorder="1" applyAlignment="1">
      <alignment vertical="center"/>
    </xf>
    <xf numFmtId="0" fontId="14" fillId="0" borderId="0" xfId="4" applyFont="1" applyBorder="1" applyAlignment="1"/>
    <xf numFmtId="0" fontId="13" fillId="0" borderId="0" xfId="4" applyFont="1" applyBorder="1" applyAlignment="1"/>
    <xf numFmtId="0" fontId="14" fillId="0" borderId="0" xfId="4" applyFont="1" applyFill="1" applyBorder="1" applyAlignment="1"/>
    <xf numFmtId="0" fontId="2" fillId="0" borderId="0" xfId="4" applyFont="1" applyAlignment="1">
      <alignment horizontal="left"/>
    </xf>
    <xf numFmtId="0" fontId="2" fillId="0" borderId="0" xfId="4" applyFont="1" applyAlignment="1">
      <alignment horizontal="right"/>
    </xf>
    <xf numFmtId="3" fontId="2" fillId="0" borderId="43" xfId="4" applyNumberFormat="1" applyFont="1" applyBorder="1" applyAlignment="1">
      <alignment wrapText="1"/>
    </xf>
    <xf numFmtId="3" fontId="5" fillId="0" borderId="43" xfId="4" applyNumberFormat="1" applyFont="1" applyBorder="1" applyAlignment="1" applyProtection="1">
      <alignment horizontal="center" vertical="center" wrapText="1"/>
      <protection locked="0"/>
    </xf>
    <xf numFmtId="3" fontId="5" fillId="0" borderId="43" xfId="4" applyNumberFormat="1" applyFont="1" applyBorder="1" applyAlignment="1">
      <alignment horizontal="center" vertical="center" wrapText="1"/>
    </xf>
    <xf numFmtId="3" fontId="5" fillId="0" borderId="43" xfId="4" applyNumberFormat="1" applyFont="1" applyBorder="1" applyAlignment="1" applyProtection="1">
      <alignment horizontal="center" vertical="center"/>
      <protection locked="0"/>
    </xf>
    <xf numFmtId="0" fontId="2" fillId="6" borderId="41" xfId="1" applyFont="1" applyFill="1" applyBorder="1" applyAlignment="1" applyProtection="1">
      <alignment vertical="center" wrapText="1"/>
    </xf>
    <xf numFmtId="0" fontId="2" fillId="6" borderId="41" xfId="1" applyFont="1" applyFill="1" applyBorder="1" applyAlignment="1" applyProtection="1">
      <alignment horizontal="right" vertical="center" wrapText="1"/>
    </xf>
    <xf numFmtId="3" fontId="2" fillId="6" borderId="42" xfId="1" applyNumberFormat="1" applyFont="1" applyFill="1" applyBorder="1" applyAlignment="1" applyProtection="1">
      <alignment horizontal="right" vertical="center"/>
      <protection locked="0"/>
    </xf>
    <xf numFmtId="3" fontId="2" fillId="6" borderId="43" xfId="1" applyNumberFormat="1" applyFont="1" applyFill="1" applyBorder="1" applyAlignment="1" applyProtection="1">
      <alignment horizontal="right" vertical="center"/>
      <protection locked="0"/>
    </xf>
    <xf numFmtId="3" fontId="2" fillId="6" borderId="44" xfId="1" applyNumberFormat="1" applyFont="1" applyFill="1" applyBorder="1" applyAlignment="1" applyProtection="1">
      <alignment horizontal="right" vertical="center"/>
    </xf>
    <xf numFmtId="3" fontId="2" fillId="6" borderId="45" xfId="1" applyNumberFormat="1" applyFont="1" applyFill="1" applyBorder="1" applyAlignment="1" applyProtection="1">
      <alignment horizontal="right" vertical="center"/>
      <protection locked="0"/>
    </xf>
    <xf numFmtId="0" fontId="2" fillId="6" borderId="41" xfId="1" applyFont="1" applyFill="1" applyBorder="1" applyAlignment="1" applyProtection="1">
      <alignment horizontal="left" vertical="center" wrapText="1"/>
    </xf>
    <xf numFmtId="3" fontId="2" fillId="6" borderId="42" xfId="1" applyNumberFormat="1" applyFont="1" applyFill="1" applyBorder="1" applyAlignment="1" applyProtection="1">
      <alignment vertical="center"/>
      <protection locked="0"/>
    </xf>
    <xf numFmtId="3" fontId="2" fillId="6" borderId="43" xfId="1" applyNumberFormat="1" applyFont="1" applyFill="1" applyBorder="1" applyAlignment="1" applyProtection="1">
      <alignment vertical="center"/>
      <protection locked="0"/>
    </xf>
    <xf numFmtId="3" fontId="2" fillId="6" borderId="44" xfId="1" applyNumberFormat="1" applyFont="1" applyFill="1" applyBorder="1" applyAlignment="1" applyProtection="1">
      <alignment vertical="center"/>
    </xf>
    <xf numFmtId="3" fontId="2" fillId="6" borderId="45" xfId="1" applyNumberFormat="1" applyFont="1" applyFill="1" applyBorder="1" applyAlignment="1" applyProtection="1">
      <alignment vertical="center"/>
      <protection locked="0"/>
    </xf>
    <xf numFmtId="3" fontId="2" fillId="6" borderId="47" xfId="1" applyNumberFormat="1" applyFont="1" applyFill="1" applyBorder="1" applyAlignment="1" applyProtection="1">
      <alignment horizontal="left" vertical="center" wrapText="1"/>
      <protection locked="0"/>
    </xf>
    <xf numFmtId="0" fontId="2" fillId="6" borderId="15" xfId="1" applyFont="1" applyFill="1" applyBorder="1" applyAlignment="1" applyProtection="1">
      <alignment horizontal="center" vertical="center" wrapText="1"/>
    </xf>
    <xf numFmtId="0" fontId="2" fillId="6" borderId="15" xfId="1" applyFont="1" applyFill="1" applyBorder="1" applyAlignment="1" applyProtection="1">
      <alignment horizontal="left" vertical="center" wrapText="1"/>
    </xf>
    <xf numFmtId="3" fontId="2" fillId="6" borderId="16" xfId="1" applyNumberFormat="1" applyFont="1" applyFill="1" applyBorder="1" applyAlignment="1" applyProtection="1">
      <alignment vertical="center"/>
      <protection locked="0"/>
    </xf>
    <xf numFmtId="3" fontId="2" fillId="6" borderId="17" xfId="1" applyNumberFormat="1" applyFont="1" applyFill="1" applyBorder="1" applyAlignment="1" applyProtection="1">
      <alignment vertical="center"/>
      <protection locked="0"/>
    </xf>
    <xf numFmtId="3" fontId="2" fillId="6" borderId="32" xfId="1" applyNumberFormat="1" applyFont="1" applyFill="1" applyBorder="1" applyAlignment="1" applyProtection="1">
      <alignment vertical="center"/>
    </xf>
    <xf numFmtId="3" fontId="2" fillId="6" borderId="19" xfId="1" applyNumberFormat="1" applyFont="1" applyFill="1" applyBorder="1" applyAlignment="1" applyProtection="1">
      <alignment vertical="center"/>
      <protection locked="0"/>
    </xf>
    <xf numFmtId="3" fontId="2" fillId="6" borderId="47" xfId="1" applyNumberFormat="1" applyFont="1" applyFill="1" applyBorder="1" applyAlignment="1" applyProtection="1">
      <alignment vertical="center" wrapText="1"/>
      <protection locked="0"/>
    </xf>
    <xf numFmtId="0" fontId="2" fillId="6" borderId="0" xfId="1" applyFont="1" applyFill="1" applyBorder="1" applyAlignment="1" applyProtection="1">
      <alignment vertical="center"/>
    </xf>
    <xf numFmtId="49" fontId="2" fillId="6" borderId="101" xfId="0" applyNumberFormat="1" applyFont="1" applyFill="1" applyBorder="1" applyAlignment="1" applyProtection="1">
      <alignment horizontal="left" wrapText="1"/>
      <protection locked="0"/>
    </xf>
    <xf numFmtId="0" fontId="2" fillId="6" borderId="41" xfId="1" applyFont="1" applyFill="1" applyBorder="1" applyAlignment="1" applyProtection="1">
      <alignment horizontal="center" vertical="center" wrapText="1"/>
    </xf>
    <xf numFmtId="3" fontId="2" fillId="6" borderId="42" xfId="1" applyNumberFormat="1" applyFont="1" applyFill="1" applyBorder="1" applyAlignment="1" applyProtection="1">
      <alignment vertical="center"/>
    </xf>
    <xf numFmtId="3" fontId="2" fillId="6" borderId="43" xfId="1" applyNumberFormat="1" applyFont="1" applyFill="1" applyBorder="1" applyAlignment="1" applyProtection="1">
      <alignment vertical="center"/>
    </xf>
    <xf numFmtId="3" fontId="2" fillId="6" borderId="45" xfId="1" applyNumberFormat="1" applyFont="1" applyFill="1" applyBorder="1" applyAlignment="1" applyProtection="1">
      <alignment vertical="center"/>
    </xf>
    <xf numFmtId="3" fontId="2" fillId="6" borderId="47" xfId="1" applyNumberFormat="1" applyFont="1" applyFill="1" applyBorder="1" applyAlignment="1" applyProtection="1">
      <alignment vertical="center"/>
      <protection locked="0"/>
    </xf>
    <xf numFmtId="0" fontId="2" fillId="6" borderId="41" xfId="1" applyFont="1" applyFill="1" applyBorder="1" applyAlignment="1" applyProtection="1">
      <alignment vertical="center"/>
    </xf>
    <xf numFmtId="0" fontId="2" fillId="6" borderId="50" xfId="1" applyFont="1" applyFill="1" applyBorder="1" applyAlignment="1" applyProtection="1">
      <alignment horizontal="right" vertical="center" wrapText="1"/>
    </xf>
    <xf numFmtId="3" fontId="2" fillId="6" borderId="34" xfId="1" applyNumberFormat="1" applyFont="1" applyFill="1" applyBorder="1" applyAlignment="1" applyProtection="1">
      <alignment vertical="center"/>
      <protection locked="0"/>
    </xf>
    <xf numFmtId="0" fontId="2" fillId="6" borderId="35" xfId="1" applyFont="1" applyFill="1" applyBorder="1" applyAlignment="1" applyProtection="1">
      <alignment vertical="center"/>
    </xf>
    <xf numFmtId="3" fontId="2" fillId="6" borderId="36" xfId="1" applyNumberFormat="1" applyFont="1" applyFill="1" applyBorder="1" applyAlignment="1" applyProtection="1">
      <alignment vertical="center"/>
    </xf>
    <xf numFmtId="3" fontId="2" fillId="6" borderId="37" xfId="1" applyNumberFormat="1" applyFont="1" applyFill="1" applyBorder="1" applyAlignment="1" applyProtection="1">
      <alignment vertical="center"/>
    </xf>
    <xf numFmtId="3" fontId="2" fillId="6" borderId="38" xfId="1" applyNumberFormat="1" applyFont="1" applyFill="1" applyBorder="1" applyAlignment="1" applyProtection="1">
      <alignment vertical="center"/>
    </xf>
    <xf numFmtId="3" fontId="2" fillId="6" borderId="39" xfId="1" applyNumberFormat="1" applyFont="1" applyFill="1" applyBorder="1" applyAlignment="1" applyProtection="1">
      <alignment vertical="center"/>
    </xf>
    <xf numFmtId="3" fontId="2" fillId="6" borderId="40" xfId="1" applyNumberFormat="1" applyFont="1" applyFill="1" applyBorder="1" applyAlignment="1" applyProtection="1">
      <alignment vertical="center"/>
      <protection locked="0"/>
    </xf>
    <xf numFmtId="3" fontId="5" fillId="6" borderId="94" xfId="1" applyNumberFormat="1" applyFont="1" applyFill="1" applyBorder="1" applyAlignment="1" applyProtection="1">
      <alignment vertical="center"/>
    </xf>
    <xf numFmtId="3" fontId="5" fillId="6" borderId="96" xfId="1" applyNumberFormat="1" applyFont="1" applyFill="1" applyBorder="1" applyAlignment="1" applyProtection="1">
      <alignment vertical="center"/>
    </xf>
    <xf numFmtId="3" fontId="5" fillId="6" borderId="95" xfId="1" applyNumberFormat="1" applyFont="1" applyFill="1" applyBorder="1" applyAlignment="1" applyProtection="1">
      <alignment vertical="center"/>
    </xf>
    <xf numFmtId="3" fontId="5" fillId="6" borderId="97" xfId="1" applyNumberFormat="1" applyFont="1" applyFill="1" applyBorder="1" applyAlignment="1" applyProtection="1">
      <alignment vertical="center"/>
    </xf>
    <xf numFmtId="3" fontId="5" fillId="6" borderId="98" xfId="1" applyNumberFormat="1" applyFont="1" applyFill="1" applyBorder="1" applyAlignment="1" applyProtection="1">
      <alignment vertical="center"/>
      <protection locked="0"/>
    </xf>
    <xf numFmtId="3" fontId="5" fillId="6" borderId="51" xfId="1" applyNumberFormat="1" applyFont="1" applyFill="1" applyBorder="1" applyAlignment="1" applyProtection="1">
      <alignment vertical="center"/>
    </xf>
    <xf numFmtId="3" fontId="5" fillId="6" borderId="52" xfId="1" applyNumberFormat="1" applyFont="1" applyFill="1" applyBorder="1" applyAlignment="1" applyProtection="1">
      <alignment vertical="center"/>
    </xf>
    <xf numFmtId="3" fontId="5" fillId="6" borderId="53" xfId="1" applyNumberFormat="1" applyFont="1" applyFill="1" applyBorder="1" applyAlignment="1" applyProtection="1">
      <alignment vertical="center"/>
    </xf>
    <xf numFmtId="3" fontId="5" fillId="6" borderId="54" xfId="1" applyNumberFormat="1" applyFont="1" applyFill="1" applyBorder="1" applyAlignment="1" applyProtection="1">
      <alignment vertical="center"/>
    </xf>
    <xf numFmtId="3" fontId="5" fillId="6" borderId="55" xfId="1" applyNumberFormat="1" applyFont="1" applyFill="1" applyBorder="1" applyAlignment="1" applyProtection="1">
      <alignment vertical="center"/>
      <protection locked="0"/>
    </xf>
    <xf numFmtId="0" fontId="5" fillId="6" borderId="35" xfId="1" applyFont="1" applyFill="1" applyBorder="1" applyAlignment="1" applyProtection="1">
      <alignment vertical="center"/>
    </xf>
    <xf numFmtId="3" fontId="5" fillId="6" borderId="36" xfId="1" applyNumberFormat="1" applyFont="1" applyFill="1" applyBorder="1" applyAlignment="1" applyProtection="1">
      <alignment vertical="center"/>
    </xf>
    <xf numFmtId="0" fontId="5" fillId="6" borderId="50" xfId="1" applyFont="1" applyFill="1" applyBorder="1" applyAlignment="1" applyProtection="1">
      <alignment vertical="center"/>
    </xf>
    <xf numFmtId="0" fontId="2" fillId="6" borderId="68" xfId="1" applyFont="1" applyFill="1" applyBorder="1" applyAlignment="1" applyProtection="1">
      <alignment vertical="center"/>
    </xf>
    <xf numFmtId="0" fontId="2" fillId="6" borderId="68" xfId="1" applyFont="1" applyFill="1" applyBorder="1" applyAlignment="1" applyProtection="1">
      <alignment vertical="center" wrapText="1"/>
    </xf>
    <xf numFmtId="3" fontId="2" fillId="6" borderId="57" xfId="1" applyNumberFormat="1" applyFont="1" applyFill="1" applyBorder="1" applyAlignment="1" applyProtection="1">
      <alignment vertical="center"/>
      <protection locked="0"/>
    </xf>
    <xf numFmtId="3" fontId="2" fillId="6" borderId="58" xfId="1" applyNumberFormat="1" applyFont="1" applyFill="1" applyBorder="1" applyAlignment="1" applyProtection="1">
      <alignment vertical="center"/>
      <protection locked="0"/>
    </xf>
    <xf numFmtId="3" fontId="2" fillId="6" borderId="59" xfId="1" applyNumberFormat="1" applyFont="1" applyFill="1" applyBorder="1" applyAlignment="1" applyProtection="1">
      <alignment vertical="center"/>
    </xf>
    <xf numFmtId="3" fontId="2" fillId="6" borderId="60" xfId="1" applyNumberFormat="1" applyFont="1" applyFill="1" applyBorder="1" applyAlignment="1" applyProtection="1">
      <alignment vertical="center"/>
      <protection locked="0"/>
    </xf>
    <xf numFmtId="3" fontId="2" fillId="6" borderId="61" xfId="1" applyNumberFormat="1" applyFont="1" applyFill="1" applyBorder="1" applyAlignment="1" applyProtection="1">
      <alignment vertical="center"/>
      <protection locked="0"/>
    </xf>
    <xf numFmtId="3" fontId="2" fillId="6" borderId="46" xfId="0" applyNumberFormat="1" applyFont="1" applyFill="1" applyBorder="1" applyAlignment="1" applyProtection="1">
      <alignment wrapText="1"/>
      <protection locked="0"/>
    </xf>
    <xf numFmtId="0" fontId="2" fillId="0" borderId="102" xfId="1" applyFont="1" applyFill="1" applyBorder="1" applyAlignment="1" applyProtection="1">
      <alignment vertical="center"/>
    </xf>
    <xf numFmtId="3" fontId="2" fillId="0" borderId="101" xfId="1" applyNumberFormat="1" applyFont="1" applyFill="1" applyBorder="1" applyAlignment="1" applyProtection="1">
      <alignment vertical="center"/>
      <protection locked="0"/>
    </xf>
    <xf numFmtId="3" fontId="14" fillId="0" borderId="47" xfId="1" applyNumberFormat="1" applyFont="1" applyFill="1" applyBorder="1" applyAlignment="1" applyProtection="1">
      <alignment horizontal="left" vertical="center" wrapText="1"/>
      <protection locked="0"/>
    </xf>
    <xf numFmtId="3" fontId="14" fillId="0" borderId="49" xfId="1" applyNumberFormat="1" applyFont="1" applyFill="1" applyBorder="1" applyAlignment="1" applyProtection="1">
      <alignment horizontal="left" vertical="center" wrapText="1"/>
      <protection locked="0"/>
    </xf>
    <xf numFmtId="3" fontId="14" fillId="0" borderId="55" xfId="1" applyNumberFormat="1" applyFont="1" applyFill="1" applyBorder="1" applyAlignment="1" applyProtection="1">
      <alignment horizontal="left" vertical="center" wrapText="1"/>
      <protection locked="0"/>
    </xf>
    <xf numFmtId="0" fontId="2" fillId="0" borderId="0" xfId="4" applyFont="1" applyBorder="1" applyAlignment="1"/>
    <xf numFmtId="0" fontId="2" fillId="0" borderId="0" xfId="4" applyFont="1" applyBorder="1" applyAlignment="1" applyProtection="1">
      <alignment horizontal="left"/>
      <protection locked="0"/>
    </xf>
    <xf numFmtId="0" fontId="2" fillId="0" borderId="0" xfId="4" applyFont="1" applyBorder="1" applyAlignment="1" applyProtection="1">
      <alignment horizontal="center"/>
      <protection locked="0"/>
    </xf>
    <xf numFmtId="0" fontId="2" fillId="0" borderId="0" xfId="4" applyFont="1" applyBorder="1" applyAlignment="1" applyProtection="1">
      <alignment horizontal="left" wrapText="1"/>
      <protection locked="0"/>
    </xf>
    <xf numFmtId="0" fontId="2" fillId="0" borderId="0" xfId="4" applyFont="1" applyBorder="1" applyAlignment="1" applyProtection="1">
      <alignment horizontal="center" wrapText="1"/>
      <protection locked="0"/>
    </xf>
    <xf numFmtId="0" fontId="9" fillId="0" borderId="0" xfId="4" applyFont="1" applyBorder="1" applyAlignment="1">
      <alignment horizontal="center"/>
    </xf>
    <xf numFmtId="0" fontId="2" fillId="0" borderId="0" xfId="4" applyFont="1" applyBorder="1" applyAlignment="1">
      <alignment horizontal="left"/>
    </xf>
    <xf numFmtId="0" fontId="5" fillId="0" borderId="0" xfId="4" applyFont="1" applyBorder="1" applyAlignment="1" applyProtection="1">
      <protection locked="0"/>
    </xf>
    <xf numFmtId="0" fontId="2" fillId="0" borderId="0" xfId="4" applyFont="1" applyBorder="1" applyAlignment="1" applyProtection="1">
      <protection locked="0"/>
    </xf>
    <xf numFmtId="0" fontId="2" fillId="0" borderId="100" xfId="4" applyFont="1" applyBorder="1"/>
    <xf numFmtId="49" fontId="2" fillId="0" borderId="100" xfId="4" applyNumberFormat="1" applyFont="1" applyBorder="1" applyAlignment="1" applyProtection="1">
      <protection locked="0"/>
    </xf>
    <xf numFmtId="49" fontId="2" fillId="0" borderId="0" xfId="4" applyNumberFormat="1" applyFont="1" applyBorder="1" applyAlignment="1" applyProtection="1">
      <alignment horizontal="center"/>
      <protection locked="0"/>
    </xf>
    <xf numFmtId="3" fontId="5" fillId="0" borderId="43" xfId="4" applyNumberFormat="1" applyFont="1" applyBorder="1" applyAlignment="1">
      <alignment horizontal="right" vertical="center" wrapText="1"/>
    </xf>
    <xf numFmtId="0" fontId="8" fillId="0" borderId="43" xfId="4" applyFont="1" applyBorder="1" applyAlignment="1">
      <alignment horizontal="left" vertical="center" wrapText="1"/>
    </xf>
    <xf numFmtId="0" fontId="2" fillId="0" borderId="43" xfId="4" applyFont="1" applyBorder="1" applyAlignment="1" applyProtection="1">
      <alignment horizontal="center" vertical="center" wrapText="1"/>
      <protection locked="0"/>
    </xf>
    <xf numFmtId="3" fontId="2" fillId="0" borderId="43" xfId="4" applyNumberFormat="1" applyFont="1" applyBorder="1" applyAlignment="1">
      <alignment horizontal="left" wrapText="1"/>
    </xf>
    <xf numFmtId="3" fontId="2" fillId="0" borderId="43" xfId="4" applyNumberFormat="1" applyFont="1" applyBorder="1" applyProtection="1">
      <protection locked="0"/>
    </xf>
    <xf numFmtId="3" fontId="8" fillId="0" borderId="43" xfId="4" applyNumberFormat="1" applyFont="1" applyBorder="1" applyAlignment="1" applyProtection="1">
      <alignment wrapText="1"/>
      <protection locked="0"/>
    </xf>
    <xf numFmtId="3" fontId="8" fillId="0" borderId="43" xfId="4" applyNumberFormat="1" applyFont="1" applyBorder="1" applyProtection="1">
      <protection locked="0"/>
    </xf>
    <xf numFmtId="0" fontId="2" fillId="0" borderId="0" xfId="4" applyFont="1" applyAlignment="1">
      <alignment wrapText="1"/>
    </xf>
    <xf numFmtId="3" fontId="2" fillId="0" borderId="43" xfId="4" applyNumberFormat="1" applyFont="1" applyBorder="1" applyAlignment="1" applyProtection="1">
      <alignment horizontal="left" wrapText="1"/>
      <protection locked="0"/>
    </xf>
    <xf numFmtId="3" fontId="2" fillId="0" borderId="43" xfId="4" applyNumberFormat="1" applyFont="1" applyBorder="1" applyAlignment="1" applyProtection="1">
      <alignment horizontal="center" wrapText="1"/>
      <protection locked="0"/>
    </xf>
    <xf numFmtId="3" fontId="15" fillId="0" borderId="43" xfId="4" applyNumberFormat="1" applyFont="1" applyBorder="1" applyAlignment="1">
      <alignment wrapText="1"/>
    </xf>
    <xf numFmtId="0" fontId="2" fillId="0" borderId="0" xfId="4" applyFont="1" applyBorder="1" applyAlignment="1" applyProtection="1">
      <alignment horizontal="center" vertical="center" wrapText="1"/>
      <protection locked="0"/>
    </xf>
    <xf numFmtId="3" fontId="2" fillId="0" borderId="0" xfId="4" applyNumberFormat="1" applyFont="1" applyBorder="1" applyProtection="1">
      <protection locked="0"/>
    </xf>
    <xf numFmtId="3" fontId="2" fillId="0" borderId="0" xfId="4" applyNumberFormat="1" applyFont="1" applyBorder="1" applyAlignment="1">
      <alignment wrapText="1"/>
    </xf>
    <xf numFmtId="0" fontId="2" fillId="0" borderId="43" xfId="4" applyFont="1" applyBorder="1" applyAlignment="1">
      <alignment horizontal="center" vertical="center" wrapText="1"/>
    </xf>
    <xf numFmtId="3" fontId="5" fillId="6" borderId="43" xfId="4" applyNumberFormat="1" applyFont="1" applyFill="1" applyBorder="1" applyAlignment="1">
      <alignment horizontal="right" vertical="center" wrapText="1"/>
    </xf>
    <xf numFmtId="0" fontId="16" fillId="0" borderId="0" xfId="4" applyFont="1" applyBorder="1" applyAlignment="1">
      <alignment wrapText="1"/>
    </xf>
    <xf numFmtId="3" fontId="2" fillId="0" borderId="0" xfId="4" applyNumberFormat="1" applyFont="1" applyBorder="1" applyAlignment="1" applyProtection="1">
      <alignment horizontal="center" vertical="center" wrapText="1"/>
      <protection locked="0"/>
    </xf>
    <xf numFmtId="3" fontId="2" fillId="0" borderId="43" xfId="4" applyNumberFormat="1" applyFont="1" applyBorder="1" applyAlignment="1" applyProtection="1">
      <protection locked="0"/>
    </xf>
    <xf numFmtId="3" fontId="2" fillId="0" borderId="43" xfId="4" applyNumberFormat="1" applyFont="1" applyBorder="1" applyAlignment="1" applyProtection="1">
      <alignment vertical="center" wrapText="1"/>
      <protection locked="0"/>
    </xf>
    <xf numFmtId="3" fontId="2" fillId="0" borderId="43" xfId="4" applyNumberFormat="1" applyFont="1" applyBorder="1" applyAlignment="1" applyProtection="1">
      <alignment horizontal="right" wrapText="1"/>
      <protection locked="0"/>
    </xf>
    <xf numFmtId="3" fontId="2" fillId="0" borderId="46" xfId="4" applyNumberFormat="1" applyFont="1" applyBorder="1" applyAlignment="1" applyProtection="1">
      <alignment vertical="center" wrapText="1"/>
      <protection locked="0"/>
    </xf>
    <xf numFmtId="0" fontId="2" fillId="0" borderId="0" xfId="4" applyFont="1" applyBorder="1" applyAlignment="1">
      <alignment wrapText="1"/>
    </xf>
    <xf numFmtId="0" fontId="2" fillId="0" borderId="0" xfId="4" applyFont="1" applyBorder="1" applyAlignment="1">
      <alignment horizontal="left" wrapText="1"/>
    </xf>
    <xf numFmtId="0" fontId="2" fillId="0" borderId="0" xfId="4" applyFont="1" applyAlignment="1">
      <alignment vertical="center"/>
    </xf>
    <xf numFmtId="0" fontId="5" fillId="0" borderId="0" xfId="4" applyFont="1"/>
    <xf numFmtId="0" fontId="2" fillId="0" borderId="0" xfId="4" applyFont="1" applyAlignment="1" applyProtection="1">
      <alignment wrapText="1"/>
      <protection locked="0"/>
    </xf>
    <xf numFmtId="0" fontId="2" fillId="0" borderId="0" xfId="4" applyFont="1" applyProtection="1">
      <protection locked="0"/>
    </xf>
    <xf numFmtId="0" fontId="2" fillId="0" borderId="15" xfId="1" applyFont="1" applyFill="1" applyBorder="1" applyAlignment="1" applyProtection="1">
      <alignment horizontal="center" vertical="center" wrapText="1"/>
    </xf>
    <xf numFmtId="0" fontId="2" fillId="0" borderId="20" xfId="1" applyFont="1" applyFill="1" applyBorder="1" applyAlignment="1" applyProtection="1">
      <alignment horizontal="center" vertical="center" wrapText="1"/>
    </xf>
    <xf numFmtId="0" fontId="2" fillId="0" borderId="43" xfId="4" applyFont="1" applyBorder="1"/>
    <xf numFmtId="4" fontId="2" fillId="0" borderId="43" xfId="4" applyNumberFormat="1" applyFont="1" applyFill="1" applyBorder="1" applyAlignment="1">
      <alignment vertical="center" wrapText="1"/>
    </xf>
    <xf numFmtId="0" fontId="11" fillId="0" borderId="0" xfId="1" applyFont="1" applyFill="1" applyAlignment="1">
      <alignment horizontal="left" vertical="center"/>
    </xf>
    <xf numFmtId="0" fontId="11" fillId="0" borderId="0" xfId="1" applyFont="1" applyFill="1" applyAlignment="1">
      <alignment vertical="center"/>
    </xf>
    <xf numFmtId="0" fontId="10" fillId="0" borderId="0" xfId="4" applyFont="1" applyAlignment="1"/>
    <xf numFmtId="0" fontId="2" fillId="0" borderId="100" xfId="4" applyFont="1" applyBorder="1" applyAlignment="1">
      <alignment horizontal="left"/>
    </xf>
    <xf numFmtId="0" fontId="5" fillId="0" borderId="100" xfId="4" applyFont="1" applyFill="1" applyBorder="1" applyAlignment="1"/>
    <xf numFmtId="0" fontId="4" fillId="0" borderId="0" xfId="4" applyFont="1"/>
    <xf numFmtId="3" fontId="5" fillId="0" borderId="43" xfId="4" applyNumberFormat="1" applyFont="1" applyFill="1" applyBorder="1" applyAlignment="1" applyProtection="1">
      <alignment vertical="center" wrapText="1"/>
      <protection locked="0"/>
    </xf>
    <xf numFmtId="3" fontId="5" fillId="0" borderId="43" xfId="4" applyNumberFormat="1" applyFont="1" applyBorder="1" applyAlignment="1">
      <alignment horizontal="center" vertical="center"/>
    </xf>
    <xf numFmtId="0" fontId="2" fillId="0" borderId="43" xfId="4" applyFont="1" applyBorder="1" applyAlignment="1" applyProtection="1">
      <alignment horizontal="center" vertical="center"/>
      <protection locked="0"/>
    </xf>
    <xf numFmtId="3" fontId="5" fillId="0" borderId="43" xfId="4" applyNumberFormat="1" applyFont="1" applyFill="1" applyBorder="1" applyAlignment="1" applyProtection="1">
      <alignment horizontal="center" vertical="center" wrapText="1"/>
      <protection locked="0"/>
    </xf>
    <xf numFmtId="0" fontId="2" fillId="0" borderId="0" xfId="4" applyFont="1" applyBorder="1" applyAlignment="1" applyProtection="1">
      <alignment horizontal="left" vertical="center" wrapText="1"/>
      <protection locked="0"/>
    </xf>
    <xf numFmtId="0" fontId="2" fillId="0" borderId="100" xfId="4" applyFont="1" applyBorder="1" applyAlignment="1">
      <alignment horizontal="left" wrapText="1"/>
    </xf>
    <xf numFmtId="0" fontId="5" fillId="0" borderId="100" xfId="4" applyFont="1" applyFill="1" applyBorder="1" applyAlignment="1">
      <alignment vertical="center"/>
    </xf>
    <xf numFmtId="3" fontId="2" fillId="0" borderId="18" xfId="4" applyNumberFormat="1" applyFont="1" applyBorder="1" applyAlignment="1" applyProtection="1">
      <alignment vertical="center" wrapText="1"/>
      <protection locked="0"/>
    </xf>
    <xf numFmtId="3" fontId="5" fillId="7" borderId="43" xfId="4" applyNumberFormat="1" applyFont="1" applyFill="1" applyBorder="1" applyAlignment="1" applyProtection="1">
      <alignment vertical="center" wrapText="1"/>
      <protection locked="0"/>
    </xf>
    <xf numFmtId="3" fontId="2" fillId="0" borderId="71" xfId="4" applyNumberFormat="1" applyFont="1" applyBorder="1" applyAlignment="1" applyProtection="1">
      <alignment vertical="center" wrapText="1"/>
      <protection locked="0"/>
    </xf>
    <xf numFmtId="0" fontId="2" fillId="0" borderId="0" xfId="4" applyFont="1" applyBorder="1" applyAlignment="1">
      <alignment horizontal="center" wrapText="1"/>
    </xf>
    <xf numFmtId="49" fontId="5" fillId="0" borderId="100" xfId="4" applyNumberFormat="1" applyFont="1" applyFill="1" applyBorder="1" applyAlignment="1">
      <alignment vertical="center"/>
    </xf>
    <xf numFmtId="49" fontId="5" fillId="0" borderId="100" xfId="4" applyNumberFormat="1" applyFont="1" applyBorder="1" applyAlignment="1">
      <alignment horizontal="left"/>
    </xf>
    <xf numFmtId="0" fontId="2" fillId="0" borderId="0" xfId="4" applyFont="1" applyAlignment="1">
      <alignment horizontal="center"/>
    </xf>
    <xf numFmtId="3" fontId="2" fillId="0" borderId="0" xfId="4" applyNumberFormat="1" applyFont="1"/>
    <xf numFmtId="0" fontId="2" fillId="0" borderId="0" xfId="1" applyFont="1" applyAlignment="1">
      <alignment vertical="center"/>
    </xf>
    <xf numFmtId="0" fontId="10" fillId="0" borderId="0" xfId="1" applyFont="1" applyAlignment="1">
      <alignment vertical="center"/>
    </xf>
    <xf numFmtId="0" fontId="2" fillId="0" borderId="0" xfId="1" applyFont="1" applyAlignment="1">
      <alignment horizontal="center" vertical="center"/>
    </xf>
    <xf numFmtId="0" fontId="2" fillId="0" borderId="0" xfId="1" applyFont="1" applyAlignment="1">
      <alignment vertical="center" wrapText="1"/>
    </xf>
    <xf numFmtId="0" fontId="10" fillId="0" borderId="0" xfId="1" applyFont="1" applyAlignment="1">
      <alignment vertical="center" wrapText="1"/>
    </xf>
    <xf numFmtId="0" fontId="2" fillId="0" borderId="0" xfId="1" applyFont="1" applyAlignment="1">
      <alignment horizontal="left" wrapText="1"/>
    </xf>
    <xf numFmtId="0" fontId="10" fillId="0" borderId="0" xfId="4" applyFont="1" applyProtection="1">
      <protection locked="0"/>
    </xf>
    <xf numFmtId="0" fontId="5" fillId="2" borderId="0" xfId="1" applyFont="1" applyFill="1" applyBorder="1" applyAlignment="1" applyProtection="1">
      <alignment horizontal="right" vertical="center"/>
      <protection locked="0"/>
    </xf>
    <xf numFmtId="3" fontId="5" fillId="0" borderId="35" xfId="1" applyNumberFormat="1" applyFont="1" applyFill="1" applyBorder="1" applyAlignment="1" applyProtection="1">
      <alignment horizontal="right" vertical="center"/>
    </xf>
    <xf numFmtId="3" fontId="2" fillId="0" borderId="26" xfId="1" applyNumberFormat="1" applyFont="1" applyFill="1" applyBorder="1" applyAlignment="1" applyProtection="1">
      <alignment horizontal="right" vertical="center"/>
    </xf>
    <xf numFmtId="3" fontId="2" fillId="0" borderId="15" xfId="1" applyNumberFormat="1" applyFont="1" applyFill="1" applyBorder="1" applyAlignment="1" applyProtection="1">
      <alignment horizontal="right" vertical="center"/>
    </xf>
    <xf numFmtId="3" fontId="2" fillId="0" borderId="41" xfId="1" applyNumberFormat="1" applyFont="1" applyFill="1" applyBorder="1" applyAlignment="1" applyProtection="1">
      <alignment horizontal="right" vertical="center"/>
    </xf>
    <xf numFmtId="3" fontId="2" fillId="0" borderId="21" xfId="1" applyNumberFormat="1" applyFont="1" applyFill="1" applyBorder="1" applyAlignment="1" applyProtection="1">
      <alignment vertical="center"/>
    </xf>
    <xf numFmtId="3" fontId="2" fillId="0" borderId="50" xfId="1" applyNumberFormat="1" applyFont="1" applyFill="1" applyBorder="1" applyAlignment="1" applyProtection="1">
      <alignment vertical="center"/>
    </xf>
    <xf numFmtId="3" fontId="2" fillId="0" borderId="15" xfId="1" applyNumberFormat="1" applyFont="1" applyFill="1" applyBorder="1" applyAlignment="1" applyProtection="1">
      <alignment vertical="center"/>
    </xf>
    <xf numFmtId="3" fontId="2" fillId="0" borderId="41" xfId="1" applyNumberFormat="1" applyFont="1" applyFill="1" applyBorder="1" applyAlignment="1" applyProtection="1">
      <alignment vertical="center"/>
    </xf>
    <xf numFmtId="3" fontId="2" fillId="0" borderId="56" xfId="1" applyNumberFormat="1" applyFont="1" applyFill="1" applyBorder="1" applyAlignment="1" applyProtection="1">
      <alignment vertical="center"/>
    </xf>
    <xf numFmtId="3" fontId="2" fillId="0" borderId="62" xfId="1" applyNumberFormat="1" applyFont="1" applyFill="1" applyBorder="1" applyAlignment="1" applyProtection="1">
      <alignment vertical="center"/>
    </xf>
    <xf numFmtId="3" fontId="2" fillId="0" borderId="68" xfId="1" applyNumberFormat="1" applyFont="1" applyFill="1" applyBorder="1" applyAlignment="1" applyProtection="1">
      <alignment horizontal="right" vertical="center"/>
    </xf>
    <xf numFmtId="3" fontId="2" fillId="0" borderId="50" xfId="1" applyNumberFormat="1" applyFont="1" applyFill="1" applyBorder="1" applyAlignment="1" applyProtection="1">
      <alignment horizontal="right" vertical="center"/>
    </xf>
    <xf numFmtId="3" fontId="2" fillId="0" borderId="56" xfId="1" applyNumberFormat="1" applyFont="1" applyFill="1" applyBorder="1" applyAlignment="1" applyProtection="1">
      <alignment horizontal="right" vertical="center"/>
    </xf>
    <xf numFmtId="3" fontId="2" fillId="0" borderId="68" xfId="1" applyNumberFormat="1" applyFont="1" applyFill="1" applyBorder="1" applyAlignment="1" applyProtection="1">
      <alignment vertical="center"/>
    </xf>
    <xf numFmtId="3" fontId="5" fillId="0" borderId="15" xfId="1" applyNumberFormat="1" applyFont="1" applyBorder="1" applyAlignment="1" applyProtection="1">
      <alignment vertical="center"/>
    </xf>
    <xf numFmtId="3" fontId="5" fillId="0" borderId="35" xfId="1" applyNumberFormat="1" applyFont="1" applyFill="1" applyBorder="1" applyAlignment="1" applyProtection="1">
      <alignment vertical="center"/>
    </xf>
    <xf numFmtId="3" fontId="5" fillId="0" borderId="76" xfId="1" applyNumberFormat="1" applyFont="1" applyFill="1" applyBorder="1" applyAlignment="1" applyProtection="1">
      <alignment vertical="center"/>
    </xf>
    <xf numFmtId="3" fontId="5" fillId="0" borderId="15" xfId="1" applyNumberFormat="1" applyFont="1" applyFill="1" applyBorder="1" applyAlignment="1" applyProtection="1">
      <alignment vertical="center"/>
    </xf>
    <xf numFmtId="3" fontId="5" fillId="4" borderId="82" xfId="1" applyNumberFormat="1" applyFont="1" applyFill="1" applyBorder="1" applyAlignment="1" applyProtection="1">
      <alignment vertical="center"/>
    </xf>
    <xf numFmtId="3" fontId="2" fillId="0" borderId="20" xfId="1" applyNumberFormat="1" applyFont="1" applyFill="1" applyBorder="1" applyAlignment="1" applyProtection="1">
      <alignment vertical="center"/>
    </xf>
    <xf numFmtId="3" fontId="2" fillId="0" borderId="82" xfId="1" applyNumberFormat="1" applyFont="1" applyFill="1" applyBorder="1" applyAlignment="1" applyProtection="1">
      <alignment vertical="center"/>
    </xf>
    <xf numFmtId="3" fontId="5" fillId="4" borderId="50" xfId="1" applyNumberFormat="1" applyFont="1" applyFill="1" applyBorder="1" applyAlignment="1" applyProtection="1">
      <alignment vertical="center"/>
    </xf>
    <xf numFmtId="3" fontId="5" fillId="5" borderId="68" xfId="1" applyNumberFormat="1" applyFont="1" applyFill="1" applyBorder="1" applyAlignment="1" applyProtection="1">
      <alignment vertical="center"/>
    </xf>
    <xf numFmtId="3" fontId="2" fillId="0" borderId="35" xfId="1" applyNumberFormat="1" applyFont="1" applyFill="1" applyBorder="1" applyAlignment="1" applyProtection="1">
      <alignment vertical="center"/>
    </xf>
    <xf numFmtId="3" fontId="5" fillId="0" borderId="99" xfId="1" applyNumberFormat="1" applyFont="1" applyFill="1" applyBorder="1" applyAlignment="1" applyProtection="1">
      <alignment vertical="center"/>
    </xf>
    <xf numFmtId="3" fontId="5" fillId="0" borderId="50" xfId="1" applyNumberFormat="1" applyFont="1" applyFill="1" applyBorder="1" applyAlignment="1" applyProtection="1">
      <alignment vertical="center"/>
    </xf>
    <xf numFmtId="3" fontId="2" fillId="6" borderId="41" xfId="1" applyNumberFormat="1" applyFont="1" applyFill="1" applyBorder="1" applyAlignment="1" applyProtection="1">
      <alignment horizontal="right" vertical="center"/>
    </xf>
    <xf numFmtId="3" fontId="2" fillId="6" borderId="41" xfId="1" applyNumberFormat="1" applyFont="1" applyFill="1" applyBorder="1" applyAlignment="1" applyProtection="1">
      <alignment vertical="center"/>
    </xf>
    <xf numFmtId="3" fontId="2" fillId="6" borderId="15" xfId="1" applyNumberFormat="1" applyFont="1" applyFill="1" applyBorder="1" applyAlignment="1" applyProtection="1">
      <alignment vertical="center"/>
    </xf>
    <xf numFmtId="3" fontId="2" fillId="6" borderId="35" xfId="1" applyNumberFormat="1" applyFont="1" applyFill="1" applyBorder="1" applyAlignment="1" applyProtection="1">
      <alignment vertical="center"/>
    </xf>
    <xf numFmtId="3" fontId="5" fillId="6" borderId="99" xfId="1" applyNumberFormat="1" applyFont="1" applyFill="1" applyBorder="1" applyAlignment="1" applyProtection="1">
      <alignment vertical="center"/>
    </xf>
    <xf numFmtId="3" fontId="5" fillId="6" borderId="50" xfId="1" applyNumberFormat="1" applyFont="1" applyFill="1" applyBorder="1" applyAlignment="1" applyProtection="1">
      <alignment vertical="center"/>
    </xf>
    <xf numFmtId="3" fontId="5" fillId="6" borderId="35" xfId="1" applyNumberFormat="1" applyFont="1" applyFill="1" applyBorder="1" applyAlignment="1" applyProtection="1">
      <alignment vertical="center"/>
    </xf>
    <xf numFmtId="3" fontId="2" fillId="6" borderId="56" xfId="1" applyNumberFormat="1" applyFont="1" applyFill="1" applyBorder="1" applyAlignment="1" applyProtection="1">
      <alignment vertical="center"/>
    </xf>
    <xf numFmtId="3" fontId="5" fillId="0" borderId="103" xfId="1" applyNumberFormat="1" applyFont="1" applyFill="1" applyBorder="1" applyAlignment="1" applyProtection="1">
      <alignment vertical="center"/>
      <protection locked="0"/>
    </xf>
    <xf numFmtId="3" fontId="5" fillId="6" borderId="103" xfId="1" applyNumberFormat="1" applyFont="1" applyFill="1" applyBorder="1" applyAlignment="1" applyProtection="1">
      <alignment vertical="center"/>
      <protection locked="0"/>
    </xf>
    <xf numFmtId="0" fontId="2" fillId="0" borderId="4" xfId="1" applyFont="1" applyFill="1" applyBorder="1" applyAlignment="1" applyProtection="1">
      <alignment vertical="center"/>
    </xf>
    <xf numFmtId="49" fontId="2" fillId="0" borderId="4" xfId="1" applyNumberFormat="1" applyFont="1" applyFill="1" applyBorder="1" applyAlignment="1" applyProtection="1">
      <alignment horizontal="center" vertical="center" wrapText="1"/>
    </xf>
    <xf numFmtId="3" fontId="2" fillId="0" borderId="104" xfId="1" applyNumberFormat="1" applyFont="1" applyFill="1" applyBorder="1" applyAlignment="1" applyProtection="1">
      <alignment vertical="center"/>
      <protection locked="0"/>
    </xf>
    <xf numFmtId="3" fontId="2" fillId="0" borderId="105" xfId="1" applyNumberFormat="1" applyFont="1" applyFill="1" applyBorder="1" applyAlignment="1" applyProtection="1">
      <alignment vertical="center"/>
      <protection locked="0"/>
    </xf>
    <xf numFmtId="3" fontId="2" fillId="0" borderId="106" xfId="1" applyNumberFormat="1" applyFont="1" applyFill="1" applyBorder="1" applyAlignment="1" applyProtection="1">
      <alignment vertical="center"/>
      <protection locked="0"/>
    </xf>
    <xf numFmtId="3" fontId="2" fillId="0" borderId="107" xfId="1" applyNumberFormat="1" applyFont="1" applyFill="1" applyBorder="1" applyAlignment="1" applyProtection="1">
      <alignment vertical="center"/>
      <protection locked="0"/>
    </xf>
    <xf numFmtId="3" fontId="2" fillId="6" borderId="101" xfId="1" applyNumberFormat="1" applyFont="1" applyFill="1" applyBorder="1" applyAlignment="1" applyProtection="1">
      <alignment horizontal="left" vertical="center" wrapText="1"/>
      <protection locked="0"/>
    </xf>
    <xf numFmtId="3" fontId="2" fillId="0" borderId="47" xfId="1" applyNumberFormat="1" applyFont="1" applyFill="1" applyBorder="1" applyAlignment="1" applyProtection="1">
      <alignment horizontal="left" vertical="center" wrapText="1"/>
      <protection locked="0"/>
    </xf>
    <xf numFmtId="3" fontId="2" fillId="6" borderId="101" xfId="1" applyNumberFormat="1" applyFont="1" applyFill="1" applyBorder="1" applyAlignment="1" applyProtection="1">
      <alignment horizontal="center" vertical="center" wrapText="1"/>
      <protection locked="0"/>
    </xf>
    <xf numFmtId="3" fontId="2" fillId="0" borderId="101" xfId="0" applyNumberFormat="1" applyFont="1" applyFill="1" applyBorder="1" applyAlignment="1" applyProtection="1">
      <alignment wrapText="1"/>
      <protection locked="0"/>
    </xf>
    <xf numFmtId="0" fontId="2" fillId="6" borderId="101" xfId="0" applyFont="1" applyFill="1" applyBorder="1" applyAlignment="1" applyProtection="1">
      <alignment wrapText="1"/>
      <protection locked="0"/>
    </xf>
    <xf numFmtId="0" fontId="2" fillId="6" borderId="101" xfId="0" applyFont="1" applyFill="1" applyBorder="1" applyAlignment="1" applyProtection="1">
      <alignment vertical="center" wrapText="1"/>
      <protection locked="0"/>
    </xf>
    <xf numFmtId="3" fontId="2" fillId="0" borderId="43" xfId="2" applyNumberFormat="1" applyFont="1" applyBorder="1" applyAlignment="1">
      <alignment vertical="center" wrapText="1"/>
    </xf>
    <xf numFmtId="0" fontId="2" fillId="0" borderId="43" xfId="1" applyFont="1" applyBorder="1" applyAlignment="1" applyProtection="1">
      <alignment vertical="center" wrapText="1"/>
      <protection locked="0"/>
    </xf>
    <xf numFmtId="0" fontId="5" fillId="0" borderId="43" xfId="1" applyFont="1" applyBorder="1" applyAlignment="1">
      <alignment wrapText="1"/>
    </xf>
    <xf numFmtId="3" fontId="5" fillId="0" borderId="43" xfId="1" applyNumberFormat="1" applyFont="1" applyBorder="1" applyAlignment="1">
      <alignment wrapText="1"/>
    </xf>
    <xf numFmtId="3" fontId="2" fillId="0" borderId="43" xfId="2" applyNumberFormat="1" applyFont="1" applyFill="1" applyBorder="1" applyAlignment="1">
      <alignment vertical="center" wrapText="1"/>
    </xf>
    <xf numFmtId="3" fontId="2" fillId="0" borderId="43" xfId="2" applyNumberFormat="1" applyFont="1" applyBorder="1" applyAlignment="1" applyProtection="1">
      <alignment horizontal="center" vertical="center" wrapText="1"/>
      <protection locked="0"/>
    </xf>
    <xf numFmtId="0" fontId="5" fillId="0" borderId="43" xfId="1" applyFont="1" applyBorder="1" applyAlignment="1">
      <alignment horizontal="center" wrapText="1"/>
    </xf>
    <xf numFmtId="0" fontId="5" fillId="0" borderId="43" xfId="1" applyFont="1" applyBorder="1" applyAlignment="1" applyProtection="1">
      <alignment horizontal="center" wrapText="1"/>
      <protection locked="0"/>
    </xf>
    <xf numFmtId="0" fontId="5" fillId="0" borderId="43" xfId="1" applyFont="1" applyFill="1" applyBorder="1" applyAlignment="1" applyProtection="1">
      <alignment horizontal="center" wrapText="1"/>
      <protection locked="0"/>
    </xf>
    <xf numFmtId="0" fontId="5" fillId="0" borderId="43" xfId="1" applyFont="1" applyFill="1" applyBorder="1" applyAlignment="1" applyProtection="1">
      <alignment horizontal="center" vertical="center" wrapText="1"/>
      <protection locked="0"/>
    </xf>
    <xf numFmtId="0" fontId="11" fillId="0" borderId="0" xfId="4" applyFont="1" applyBorder="1" applyAlignment="1" applyProtection="1">
      <protection locked="0"/>
    </xf>
    <xf numFmtId="49" fontId="5" fillId="0" borderId="100" xfId="4" applyNumberFormat="1" applyFont="1" applyBorder="1" applyAlignment="1" applyProtection="1">
      <protection locked="0"/>
    </xf>
    <xf numFmtId="3" fontId="2" fillId="0" borderId="43" xfId="1" applyNumberFormat="1" applyFont="1" applyFill="1" applyBorder="1" applyAlignment="1" applyProtection="1">
      <alignment horizontal="left" vertical="center" wrapText="1"/>
      <protection locked="0"/>
    </xf>
    <xf numFmtId="3" fontId="2" fillId="0" borderId="43" xfId="4" applyNumberFormat="1" applyFont="1" applyBorder="1" applyAlignment="1" applyProtection="1">
      <alignment horizontal="center" vertical="center"/>
      <protection locked="0"/>
    </xf>
    <xf numFmtId="0" fontId="5" fillId="0" borderId="43" xfId="4" applyFont="1" applyBorder="1" applyAlignment="1">
      <alignment horizontal="center" vertical="center" wrapText="1"/>
    </xf>
    <xf numFmtId="49" fontId="5" fillId="0" borderId="43" xfId="4" applyNumberFormat="1" applyFont="1" applyBorder="1" applyAlignment="1" applyProtection="1">
      <alignment horizontal="center" vertical="center"/>
      <protection locked="0"/>
    </xf>
    <xf numFmtId="0" fontId="5" fillId="0" borderId="43" xfId="4" applyFont="1" applyBorder="1" applyAlignment="1" applyProtection="1">
      <alignment horizontal="center" vertical="center" wrapText="1"/>
      <protection locked="0"/>
    </xf>
    <xf numFmtId="0" fontId="5" fillId="0" borderId="43" xfId="4" applyFont="1" applyBorder="1" applyAlignment="1">
      <alignment horizontal="center" wrapText="1"/>
    </xf>
    <xf numFmtId="0" fontId="5" fillId="0" borderId="43" xfId="4" applyFont="1" applyBorder="1" applyAlignment="1" applyProtection="1">
      <alignment horizontal="center" wrapText="1"/>
      <protection locked="0"/>
    </xf>
    <xf numFmtId="0" fontId="11" fillId="0" borderId="0" xfId="4" applyFont="1" applyAlignment="1">
      <alignment horizontal="left"/>
    </xf>
    <xf numFmtId="49" fontId="5" fillId="0" borderId="0" xfId="4" applyNumberFormat="1" applyFont="1" applyAlignment="1"/>
    <xf numFmtId="0" fontId="5" fillId="0" borderId="0" xfId="4" applyFont="1" applyBorder="1" applyAlignment="1">
      <alignment horizontal="right"/>
    </xf>
    <xf numFmtId="1" fontId="5" fillId="0" borderId="0" xfId="4" applyNumberFormat="1" applyFont="1" applyBorder="1"/>
    <xf numFmtId="3" fontId="5" fillId="0" borderId="0" xfId="4" applyNumberFormat="1" applyFont="1" applyBorder="1"/>
    <xf numFmtId="0" fontId="2" fillId="0" borderId="0" xfId="1" applyFont="1" applyBorder="1" applyAlignment="1">
      <alignment horizontal="left" vertical="center"/>
    </xf>
    <xf numFmtId="0" fontId="14" fillId="0" borderId="0" xfId="1" applyFont="1" applyAlignment="1">
      <alignment horizontal="left"/>
    </xf>
    <xf numFmtId="0" fontId="2" fillId="0" borderId="0" xfId="4" applyFont="1" applyAlignment="1">
      <alignment horizontal="center" wrapText="1"/>
    </xf>
    <xf numFmtId="0" fontId="2" fillId="0" borderId="0" xfId="1" applyFont="1" applyBorder="1" applyAlignment="1">
      <alignment vertical="center"/>
    </xf>
    <xf numFmtId="0" fontId="1" fillId="0" borderId="0" xfId="4" applyAlignment="1"/>
    <xf numFmtId="3" fontId="2" fillId="0" borderId="0" xfId="1" applyNumberFormat="1" applyFont="1" applyBorder="1" applyAlignment="1">
      <alignment vertical="center" wrapText="1"/>
    </xf>
    <xf numFmtId="0" fontId="18" fillId="0" borderId="0" xfId="4" applyFont="1"/>
    <xf numFmtId="3" fontId="2" fillId="0" borderId="43" xfId="4" applyNumberFormat="1" applyFont="1" applyFill="1" applyBorder="1" applyAlignment="1" applyProtection="1">
      <alignment horizontal="center" vertical="center" wrapText="1"/>
      <protection locked="0"/>
    </xf>
    <xf numFmtId="0" fontId="20" fillId="0" borderId="0" xfId="5" applyFont="1" applyFill="1" applyAlignment="1"/>
    <xf numFmtId="0" fontId="21" fillId="0" borderId="0" xfId="5" applyFont="1" applyFill="1" applyAlignment="1"/>
    <xf numFmtId="0" fontId="19" fillId="0" borderId="0" xfId="5" applyFont="1" applyFill="1" applyAlignment="1">
      <alignment horizontal="right" vertical="center"/>
    </xf>
    <xf numFmtId="0" fontId="24" fillId="0" borderId="108" xfId="6" applyFont="1" applyFill="1" applyBorder="1" applyAlignment="1">
      <alignment wrapText="1"/>
    </xf>
    <xf numFmtId="0" fontId="22" fillId="0" borderId="108" xfId="6" applyFont="1" applyFill="1" applyBorder="1" applyAlignment="1">
      <alignment horizontal="right" wrapText="1"/>
    </xf>
    <xf numFmtId="3" fontId="22" fillId="0" borderId="108" xfId="6" applyNumberFormat="1" applyFont="1" applyFill="1" applyBorder="1" applyAlignment="1">
      <alignment wrapText="1"/>
    </xf>
    <xf numFmtId="0" fontId="20" fillId="0" borderId="108" xfId="6" applyFont="1" applyFill="1" applyBorder="1" applyAlignment="1">
      <alignment wrapText="1"/>
    </xf>
    <xf numFmtId="0" fontId="25" fillId="0" borderId="109" xfId="6" applyFont="1" applyFill="1" applyBorder="1" applyAlignment="1">
      <alignment horizontal="center" vertical="center" wrapText="1"/>
    </xf>
    <xf numFmtId="0" fontId="25" fillId="0" borderId="110" xfId="6" applyFont="1" applyFill="1" applyBorder="1" applyAlignment="1">
      <alignment horizontal="center" vertical="center" wrapText="1"/>
    </xf>
    <xf numFmtId="3" fontId="25" fillId="0" borderId="110" xfId="6" applyNumberFormat="1" applyFont="1" applyFill="1" applyBorder="1" applyAlignment="1">
      <alignment horizontal="center" vertical="center" wrapText="1"/>
    </xf>
    <xf numFmtId="0" fontId="25" fillId="0" borderId="111" xfId="6" applyFont="1" applyFill="1" applyBorder="1" applyAlignment="1">
      <alignment horizontal="center" vertical="center" wrapText="1"/>
    </xf>
    <xf numFmtId="0" fontId="25" fillId="0" borderId="112" xfId="6" applyFont="1" applyFill="1" applyBorder="1" applyAlignment="1">
      <alignment horizontal="center" vertical="center" wrapText="1"/>
    </xf>
    <xf numFmtId="0" fontId="25" fillId="0" borderId="113" xfId="6" applyFont="1" applyFill="1" applyBorder="1" applyAlignment="1">
      <alignment horizontal="center" vertical="center" wrapText="1"/>
    </xf>
    <xf numFmtId="0" fontId="25" fillId="0" borderId="114" xfId="6" applyFont="1" applyFill="1" applyBorder="1" applyAlignment="1">
      <alignment vertical="center" wrapText="1"/>
    </xf>
    <xf numFmtId="0" fontId="25" fillId="0" borderId="115" xfId="6" applyFont="1" applyFill="1" applyBorder="1" applyAlignment="1">
      <alignment vertical="center" wrapText="1"/>
    </xf>
    <xf numFmtId="0" fontId="25" fillId="0" borderId="115" xfId="6" applyFont="1" applyFill="1" applyBorder="1" applyAlignment="1">
      <alignment horizontal="center" vertical="center" wrapText="1"/>
    </xf>
    <xf numFmtId="3" fontId="26" fillId="0" borderId="115" xfId="6" applyNumberFormat="1" applyFont="1" applyFill="1" applyBorder="1" applyAlignment="1">
      <alignment wrapText="1"/>
    </xf>
    <xf numFmtId="3" fontId="26" fillId="0" borderId="116" xfId="6" applyNumberFormat="1" applyFont="1" applyFill="1" applyBorder="1" applyAlignment="1">
      <alignment wrapText="1"/>
    </xf>
    <xf numFmtId="0" fontId="25" fillId="8" borderId="117" xfId="6" applyFont="1" applyFill="1" applyBorder="1" applyAlignment="1">
      <alignment vertical="center" wrapText="1"/>
    </xf>
    <xf numFmtId="0" fontId="25" fillId="8" borderId="118" xfId="6" applyFont="1" applyFill="1" applyBorder="1" applyAlignment="1">
      <alignment vertical="center" wrapText="1"/>
    </xf>
    <xf numFmtId="0" fontId="25" fillId="8" borderId="118" xfId="6" applyFont="1" applyFill="1" applyBorder="1" applyAlignment="1">
      <alignment horizontal="left" vertical="center" wrapText="1"/>
    </xf>
    <xf numFmtId="10" fontId="25" fillId="8" borderId="118" xfId="6" applyNumberFormat="1" applyFont="1" applyFill="1" applyBorder="1" applyAlignment="1">
      <alignment wrapText="1"/>
    </xf>
    <xf numFmtId="10" fontId="25" fillId="8" borderId="119" xfId="6" applyNumberFormat="1" applyFont="1" applyFill="1" applyBorder="1" applyAlignment="1">
      <alignment wrapText="1"/>
    </xf>
    <xf numFmtId="10" fontId="25" fillId="8" borderId="116" xfId="6" applyNumberFormat="1" applyFont="1" applyFill="1" applyBorder="1" applyAlignment="1">
      <alignment wrapText="1"/>
    </xf>
    <xf numFmtId="0" fontId="25" fillId="0" borderId="117" xfId="6" applyFont="1" applyFill="1" applyBorder="1" applyAlignment="1">
      <alignment vertical="center" wrapText="1"/>
    </xf>
    <xf numFmtId="0" fontId="25" fillId="0" borderId="118" xfId="6" applyFont="1" applyFill="1" applyBorder="1" applyAlignment="1">
      <alignment vertical="center" wrapText="1"/>
    </xf>
    <xf numFmtId="3" fontId="26" fillId="0" borderId="118" xfId="6" applyNumberFormat="1" applyFont="1" applyFill="1" applyBorder="1" applyAlignment="1">
      <alignment wrapText="1"/>
    </xf>
    <xf numFmtId="3" fontId="26" fillId="0" borderId="119" xfId="6" applyNumberFormat="1" applyFont="1" applyFill="1" applyBorder="1" applyAlignment="1">
      <alignment wrapText="1"/>
    </xf>
    <xf numFmtId="3" fontId="27" fillId="0" borderId="118" xfId="6" applyNumberFormat="1" applyFont="1" applyFill="1" applyBorder="1" applyAlignment="1">
      <alignment wrapText="1"/>
    </xf>
    <xf numFmtId="3" fontId="27" fillId="0" borderId="119" xfId="6" applyNumberFormat="1" applyFont="1" applyFill="1" applyBorder="1" applyAlignment="1">
      <alignment wrapText="1"/>
    </xf>
    <xf numFmtId="3" fontId="27" fillId="0" borderId="116" xfId="6" applyNumberFormat="1" applyFont="1" applyFill="1" applyBorder="1" applyAlignment="1">
      <alignment wrapText="1"/>
    </xf>
    <xf numFmtId="10" fontId="28" fillId="0" borderId="118" xfId="6" applyNumberFormat="1" applyFont="1" applyFill="1" applyBorder="1" applyAlignment="1">
      <alignment wrapText="1"/>
    </xf>
    <xf numFmtId="10" fontId="28" fillId="0" borderId="119" xfId="6" applyNumberFormat="1" applyFont="1" applyFill="1" applyBorder="1" applyAlignment="1">
      <alignment wrapText="1"/>
    </xf>
    <xf numFmtId="10" fontId="28" fillId="0" borderId="116" xfId="6" applyNumberFormat="1" applyFont="1" applyFill="1" applyBorder="1" applyAlignment="1">
      <alignment wrapText="1"/>
    </xf>
    <xf numFmtId="0" fontId="25" fillId="0" borderId="120" xfId="6" applyFont="1" applyFill="1" applyBorder="1" applyAlignment="1">
      <alignment vertical="center" wrapText="1"/>
    </xf>
    <xf numFmtId="0" fontId="25" fillId="0" borderId="121" xfId="6" applyFont="1" applyFill="1" applyBorder="1" applyAlignment="1">
      <alignment vertical="center" wrapText="1"/>
    </xf>
    <xf numFmtId="0" fontId="25" fillId="0" borderId="121" xfId="6" applyFont="1" applyFill="1" applyBorder="1" applyAlignment="1">
      <alignment horizontal="center" vertical="center" wrapText="1"/>
    </xf>
    <xf numFmtId="3" fontId="26" fillId="0" borderId="122" xfId="6" applyNumberFormat="1" applyFont="1" applyFill="1" applyBorder="1" applyAlignment="1">
      <alignment wrapText="1"/>
    </xf>
    <xf numFmtId="3" fontId="26" fillId="0" borderId="123" xfId="6" applyNumberFormat="1" applyFont="1" applyFill="1" applyBorder="1" applyAlignment="1">
      <alignment wrapText="1"/>
    </xf>
    <xf numFmtId="3" fontId="25" fillId="8" borderId="124" xfId="6" applyNumberFormat="1" applyFont="1" applyFill="1" applyBorder="1" applyAlignment="1">
      <alignment horizontal="center" vertical="center" wrapText="1"/>
    </xf>
    <xf numFmtId="0" fontId="25" fillId="8" borderId="125" xfId="6" applyFont="1" applyFill="1" applyBorder="1" applyAlignment="1">
      <alignment horizontal="center" vertical="center" wrapText="1"/>
    </xf>
    <xf numFmtId="3" fontId="25" fillId="8" borderId="125" xfId="6" applyNumberFormat="1" applyFont="1" applyFill="1" applyBorder="1" applyAlignment="1">
      <alignment horizontal="right" vertical="center" wrapText="1"/>
    </xf>
    <xf numFmtId="3" fontId="25" fillId="0" borderId="109" xfId="6" applyNumberFormat="1" applyFont="1" applyFill="1" applyBorder="1" applyAlignment="1">
      <alignment horizontal="center" wrapText="1"/>
    </xf>
    <xf numFmtId="0" fontId="25" fillId="0" borderId="110" xfId="6" applyFont="1" applyFill="1" applyBorder="1" applyAlignment="1">
      <alignment horizontal="center" wrapText="1"/>
    </xf>
    <xf numFmtId="3" fontId="27" fillId="0" borderId="113" xfId="6" applyNumberFormat="1" applyFont="1" applyFill="1" applyBorder="1" applyAlignment="1">
      <alignment wrapText="1"/>
    </xf>
    <xf numFmtId="3" fontId="27" fillId="0" borderId="110" xfId="6" applyNumberFormat="1" applyFont="1" applyFill="1" applyBorder="1" applyAlignment="1">
      <alignment wrapText="1"/>
    </xf>
    <xf numFmtId="3" fontId="25" fillId="0" borderId="126" xfId="6" applyNumberFormat="1" applyFont="1" applyFill="1" applyBorder="1" applyAlignment="1">
      <alignment horizontal="center" wrapText="1"/>
    </xf>
    <xf numFmtId="0" fontId="25" fillId="0" borderId="127" xfId="6" applyFont="1" applyFill="1" applyBorder="1" applyAlignment="1">
      <alignment horizontal="center" wrapText="1"/>
    </xf>
    <xf numFmtId="0" fontId="27" fillId="0" borderId="127" xfId="6" applyFont="1" applyFill="1" applyBorder="1" applyAlignment="1">
      <alignment horizontal="center" vertical="center" wrapText="1"/>
    </xf>
    <xf numFmtId="3" fontId="27" fillId="0" borderId="128" xfId="6" applyNumberFormat="1" applyFont="1" applyFill="1" applyBorder="1" applyAlignment="1">
      <alignment horizontal="right" wrapText="1"/>
    </xf>
    <xf numFmtId="3" fontId="27" fillId="0" borderId="129" xfId="6" applyNumberFormat="1" applyFont="1" applyFill="1" applyBorder="1" applyAlignment="1">
      <alignment horizontal="right" wrapText="1"/>
    </xf>
    <xf numFmtId="3" fontId="27" fillId="0" borderId="127" xfId="6" applyNumberFormat="1" applyFont="1" applyFill="1" applyBorder="1" applyAlignment="1">
      <alignment horizontal="right" wrapText="1"/>
    </xf>
    <xf numFmtId="3" fontId="27" fillId="0" borderId="127" xfId="6" applyNumberFormat="1" applyFont="1" applyFill="1" applyBorder="1" applyAlignment="1">
      <alignment wrapText="1"/>
    </xf>
    <xf numFmtId="3" fontId="25" fillId="0" borderId="130" xfId="6" applyNumberFormat="1" applyFont="1" applyFill="1" applyBorder="1" applyAlignment="1">
      <alignment horizontal="center" wrapText="1"/>
    </xf>
    <xf numFmtId="0" fontId="25" fillId="0" borderId="131" xfId="6" applyFont="1" applyFill="1" applyBorder="1" applyAlignment="1">
      <alignment horizontal="center" wrapText="1"/>
    </xf>
    <xf numFmtId="0" fontId="25" fillId="0" borderId="131" xfId="6" applyFont="1" applyFill="1" applyBorder="1" applyAlignment="1">
      <alignment horizontal="center" vertical="center" wrapText="1"/>
    </xf>
    <xf numFmtId="3" fontId="27" fillId="0" borderId="132" xfId="6" applyNumberFormat="1" applyFont="1" applyFill="1" applyBorder="1" applyAlignment="1">
      <alignment wrapText="1"/>
    </xf>
    <xf numFmtId="3" fontId="27" fillId="0" borderId="131" xfId="6" applyNumberFormat="1" applyFont="1" applyFill="1" applyBorder="1" applyAlignment="1">
      <alignment wrapText="1"/>
    </xf>
    <xf numFmtId="3" fontId="25" fillId="0" borderId="133" xfId="6" applyNumberFormat="1" applyFont="1" applyFill="1" applyBorder="1" applyAlignment="1">
      <alignment horizontal="center" wrapText="1"/>
    </xf>
    <xf numFmtId="0" fontId="25" fillId="0" borderId="122" xfId="6" applyFont="1" applyFill="1" applyBorder="1" applyAlignment="1">
      <alignment horizontal="center" wrapText="1"/>
    </xf>
    <xf numFmtId="0" fontId="27" fillId="0" borderId="122" xfId="6" applyFont="1" applyFill="1" applyBorder="1" applyAlignment="1">
      <alignment horizontal="center" vertical="center" wrapText="1"/>
    </xf>
    <xf numFmtId="3" fontId="27" fillId="0" borderId="134" xfId="6" applyNumberFormat="1" applyFont="1" applyFill="1" applyBorder="1" applyAlignment="1">
      <alignment wrapText="1"/>
    </xf>
    <xf numFmtId="3" fontId="27" fillId="0" borderId="122" xfId="6" applyNumberFormat="1" applyFont="1" applyFill="1" applyBorder="1" applyAlignment="1">
      <alignment wrapText="1"/>
    </xf>
    <xf numFmtId="0" fontId="27" fillId="0" borderId="110" xfId="5" applyFont="1" applyFill="1" applyBorder="1" applyAlignment="1"/>
    <xf numFmtId="0" fontId="20" fillId="0" borderId="122" xfId="5" applyFont="1" applyFill="1" applyBorder="1" applyAlignment="1"/>
    <xf numFmtId="3" fontId="27" fillId="0" borderId="123" xfId="6" applyNumberFormat="1" applyFont="1" applyFill="1" applyBorder="1" applyAlignment="1">
      <alignment wrapText="1"/>
    </xf>
    <xf numFmtId="0" fontId="30" fillId="0" borderId="0" xfId="7"/>
    <xf numFmtId="3" fontId="25" fillId="0" borderId="137" xfId="6" applyNumberFormat="1" applyFont="1" applyFill="1" applyBorder="1" applyAlignment="1">
      <alignment horizontal="center" wrapText="1"/>
    </xf>
    <xf numFmtId="0" fontId="25" fillId="0" borderId="135" xfId="6" applyFont="1" applyFill="1" applyBorder="1" applyAlignment="1">
      <alignment horizontal="center" wrapText="1"/>
    </xf>
    <xf numFmtId="0" fontId="27" fillId="0" borderId="135" xfId="6" applyFont="1" applyFill="1" applyBorder="1" applyAlignment="1">
      <alignment horizontal="center" vertical="center" wrapText="1"/>
    </xf>
    <xf numFmtId="3" fontId="27" fillId="0" borderId="135" xfId="6" applyNumberFormat="1" applyFont="1" applyFill="1" applyBorder="1" applyAlignment="1">
      <alignment wrapText="1"/>
    </xf>
    <xf numFmtId="3" fontId="27" fillId="0" borderId="136" xfId="6" applyNumberFormat="1" applyFont="1" applyFill="1" applyBorder="1" applyAlignment="1">
      <alignment wrapText="1"/>
    </xf>
    <xf numFmtId="0" fontId="27" fillId="0" borderId="110" xfId="6" applyFont="1" applyFill="1" applyBorder="1" applyAlignment="1">
      <alignment wrapText="1"/>
    </xf>
    <xf numFmtId="3" fontId="27" fillId="0" borderId="110" xfId="6" applyNumberFormat="1" applyFont="1" applyFill="1" applyBorder="1" applyAlignment="1">
      <alignment horizontal="right" wrapText="1"/>
    </xf>
    <xf numFmtId="3" fontId="27" fillId="0" borderId="113" xfId="6" applyNumberFormat="1" applyFont="1" applyFill="1" applyBorder="1" applyAlignment="1">
      <alignment horizontal="right" wrapText="1"/>
    </xf>
    <xf numFmtId="0" fontId="20" fillId="0" borderId="0" xfId="6" applyFont="1" applyFill="1" applyAlignment="1">
      <alignment wrapText="1"/>
    </xf>
    <xf numFmtId="0" fontId="25" fillId="0" borderId="127" xfId="6" applyFont="1" applyFill="1" applyBorder="1" applyAlignment="1">
      <alignment horizontal="center" vertical="center" wrapText="1"/>
    </xf>
    <xf numFmtId="3" fontId="25" fillId="8" borderId="124" xfId="6" applyNumberFormat="1" applyFont="1" applyFill="1" applyBorder="1" applyAlignment="1">
      <alignment horizontal="center" wrapText="1"/>
    </xf>
    <xf numFmtId="0" fontId="25" fillId="8" borderId="135" xfId="6" applyFont="1" applyFill="1" applyBorder="1" applyAlignment="1">
      <alignment horizontal="center" vertical="center" wrapText="1"/>
    </xf>
    <xf numFmtId="3" fontId="25" fillId="8" borderId="108" xfId="6" applyNumberFormat="1" applyFont="1" applyFill="1" applyBorder="1" applyAlignment="1">
      <alignment horizontal="center" vertical="center" wrapText="1"/>
    </xf>
    <xf numFmtId="3" fontId="25" fillId="8" borderId="136" xfId="6" applyNumberFormat="1" applyFont="1" applyFill="1" applyBorder="1" applyAlignment="1">
      <alignment wrapText="1"/>
    </xf>
    <xf numFmtId="3" fontId="25" fillId="8" borderId="139" xfId="6" applyNumberFormat="1" applyFont="1" applyFill="1" applyBorder="1" applyAlignment="1">
      <alignment wrapText="1"/>
    </xf>
    <xf numFmtId="3" fontId="25" fillId="9" borderId="109" xfId="6" applyNumberFormat="1" applyFont="1" applyFill="1" applyBorder="1" applyAlignment="1">
      <alignment horizontal="center" wrapText="1"/>
    </xf>
    <xf numFmtId="0" fontId="25" fillId="9" borderId="110" xfId="6" applyFont="1" applyFill="1" applyBorder="1" applyAlignment="1">
      <alignment horizontal="center" wrapText="1"/>
    </xf>
    <xf numFmtId="3" fontId="27" fillId="9" borderId="110" xfId="6" applyNumberFormat="1" applyFont="1" applyFill="1" applyBorder="1" applyAlignment="1">
      <alignment wrapText="1"/>
    </xf>
    <xf numFmtId="3" fontId="27" fillId="9" borderId="113" xfId="6" applyNumberFormat="1" applyFont="1" applyFill="1" applyBorder="1" applyAlignment="1">
      <alignment wrapText="1"/>
    </xf>
    <xf numFmtId="3" fontId="25" fillId="9" borderId="137" xfId="6" applyNumberFormat="1" applyFont="1" applyFill="1" applyBorder="1" applyAlignment="1">
      <alignment horizontal="center" wrapText="1"/>
    </xf>
    <xf numFmtId="0" fontId="25" fillId="9" borderId="135" xfId="6" applyFont="1" applyFill="1" applyBorder="1" applyAlignment="1">
      <alignment horizontal="center" vertical="center" wrapText="1"/>
    </xf>
    <xf numFmtId="0" fontId="27" fillId="9" borderId="135" xfId="6" applyFont="1" applyFill="1" applyBorder="1" applyAlignment="1">
      <alignment horizontal="center" wrapText="1"/>
    </xf>
    <xf numFmtId="3" fontId="27" fillId="9" borderId="122" xfId="6" applyNumberFormat="1" applyFont="1" applyFill="1" applyBorder="1" applyAlignment="1">
      <alignment wrapText="1"/>
    </xf>
    <xf numFmtId="3" fontId="27" fillId="9" borderId="136" xfId="6" applyNumberFormat="1" applyFont="1" applyFill="1" applyBorder="1" applyAlignment="1">
      <alignment wrapText="1"/>
    </xf>
    <xf numFmtId="3" fontId="27" fillId="9" borderId="135" xfId="6" applyNumberFormat="1" applyFont="1" applyFill="1" applyBorder="1" applyAlignment="1">
      <alignment wrapText="1"/>
    </xf>
    <xf numFmtId="0" fontId="27" fillId="0" borderId="135" xfId="6" applyFont="1" applyFill="1" applyBorder="1" applyAlignment="1">
      <alignment horizontal="center" wrapText="1"/>
    </xf>
    <xf numFmtId="0" fontId="25" fillId="9" borderId="135" xfId="6" applyFont="1" applyFill="1" applyBorder="1" applyAlignment="1">
      <alignment horizontal="center" wrapText="1"/>
    </xf>
    <xf numFmtId="0" fontId="27" fillId="9" borderId="122" xfId="6" applyFont="1" applyFill="1" applyBorder="1" applyAlignment="1">
      <alignment horizontal="center" wrapText="1"/>
    </xf>
    <xf numFmtId="0" fontId="20" fillId="9" borderId="0" xfId="6" applyFont="1" applyFill="1" applyAlignment="1">
      <alignment wrapText="1"/>
    </xf>
    <xf numFmtId="3" fontId="27" fillId="9" borderId="127" xfId="6" applyNumberFormat="1" applyFont="1" applyFill="1" applyBorder="1" applyAlignment="1">
      <alignment wrapText="1"/>
    </xf>
    <xf numFmtId="3" fontId="27" fillId="9" borderId="129" xfId="6" applyNumberFormat="1" applyFont="1" applyFill="1" applyBorder="1" applyAlignment="1">
      <alignment wrapText="1"/>
    </xf>
    <xf numFmtId="3" fontId="27" fillId="9" borderId="134" xfId="6" applyNumberFormat="1" applyFont="1" applyFill="1" applyBorder="1" applyAlignment="1">
      <alignment wrapText="1"/>
    </xf>
    <xf numFmtId="0" fontId="25" fillId="0" borderId="111" xfId="6" applyFont="1" applyFill="1" applyBorder="1" applyAlignment="1">
      <alignment horizontal="center" wrapText="1"/>
    </xf>
    <xf numFmtId="0" fontId="27" fillId="0" borderId="140" xfId="6" applyFont="1" applyFill="1" applyBorder="1" applyAlignment="1">
      <alignment horizontal="center" wrapText="1"/>
    </xf>
    <xf numFmtId="0" fontId="27" fillId="0" borderId="122" xfId="6" applyFont="1" applyFill="1" applyBorder="1" applyAlignment="1">
      <alignment horizontal="center" wrapText="1"/>
    </xf>
    <xf numFmtId="3" fontId="27" fillId="0" borderId="129" xfId="6" applyNumberFormat="1" applyFont="1" applyFill="1" applyBorder="1" applyAlignment="1">
      <alignment wrapText="1"/>
    </xf>
    <xf numFmtId="3" fontId="25" fillId="0" borderId="109" xfId="5" applyNumberFormat="1" applyFont="1" applyFill="1" applyBorder="1" applyAlignment="1">
      <alignment horizontal="center"/>
    </xf>
    <xf numFmtId="0" fontId="25" fillId="0" borderId="110" xfId="5" applyFont="1" applyFill="1" applyBorder="1" applyAlignment="1">
      <alignment horizontal="center"/>
    </xf>
    <xf numFmtId="3" fontId="27" fillId="0" borderId="110" xfId="5" applyNumberFormat="1" applyFont="1" applyFill="1" applyBorder="1" applyAlignment="1"/>
    <xf numFmtId="3" fontId="25" fillId="0" borderId="133" xfId="6" applyNumberFormat="1" applyFont="1" applyFill="1" applyBorder="1" applyAlignment="1">
      <alignment horizontal="center" vertical="center" wrapText="1"/>
    </xf>
    <xf numFmtId="3" fontId="25" fillId="0" borderId="137" xfId="6" applyNumberFormat="1" applyFont="1" applyFill="1" applyBorder="1" applyAlignment="1">
      <alignment horizontal="center" vertical="center" wrapText="1"/>
    </xf>
    <xf numFmtId="3" fontId="25" fillId="0" borderId="126" xfId="6" applyNumberFormat="1" applyFont="1" applyFill="1" applyBorder="1" applyAlignment="1">
      <alignment horizontal="center" vertical="center" wrapText="1"/>
    </xf>
    <xf numFmtId="0" fontId="27" fillId="0" borderId="121" xfId="6" applyFont="1" applyFill="1" applyBorder="1" applyAlignment="1">
      <alignment horizontal="center" vertical="center" wrapText="1"/>
    </xf>
    <xf numFmtId="0" fontId="25" fillId="9" borderId="131" xfId="6" applyFont="1" applyFill="1" applyBorder="1" applyAlignment="1">
      <alignment horizontal="center" wrapText="1"/>
    </xf>
    <xf numFmtId="3" fontId="27" fillId="9" borderId="132" xfId="6" applyNumberFormat="1" applyFont="1" applyFill="1" applyBorder="1" applyAlignment="1">
      <alignment wrapText="1"/>
    </xf>
    <xf numFmtId="3" fontId="27" fillId="9" borderId="131" xfId="6" applyNumberFormat="1" applyFont="1" applyFill="1" applyBorder="1" applyAlignment="1">
      <alignment wrapText="1"/>
    </xf>
    <xf numFmtId="3" fontId="25" fillId="9" borderId="133" xfId="6" applyNumberFormat="1" applyFont="1" applyFill="1" applyBorder="1" applyAlignment="1">
      <alignment horizontal="center" wrapText="1"/>
    </xf>
    <xf numFmtId="0" fontId="25" fillId="9" borderId="122" xfId="6" applyFont="1" applyFill="1" applyBorder="1" applyAlignment="1">
      <alignment horizontal="center" wrapText="1"/>
    </xf>
    <xf numFmtId="3" fontId="25" fillId="8" borderId="137" xfId="6" applyNumberFormat="1" applyFont="1" applyFill="1" applyBorder="1" applyAlignment="1">
      <alignment horizontal="center" wrapText="1"/>
    </xf>
    <xf numFmtId="0" fontId="25" fillId="8" borderId="135" xfId="6" applyFont="1" applyFill="1" applyBorder="1" applyAlignment="1">
      <alignment horizontal="center" wrapText="1"/>
    </xf>
    <xf numFmtId="3" fontId="25" fillId="8" borderId="125" xfId="6" applyNumberFormat="1" applyFont="1" applyFill="1" applyBorder="1" applyAlignment="1">
      <alignment horizontal="center" vertical="center" wrapText="1"/>
    </xf>
    <xf numFmtId="3" fontId="25" fillId="8" borderId="141" xfId="6" applyNumberFormat="1" applyFont="1" applyFill="1" applyBorder="1" applyAlignment="1">
      <alignment wrapText="1"/>
    </xf>
    <xf numFmtId="3" fontId="25" fillId="9" borderId="124" xfId="6" applyNumberFormat="1" applyFont="1" applyFill="1" applyBorder="1" applyAlignment="1">
      <alignment horizontal="center" wrapText="1"/>
    </xf>
    <xf numFmtId="0" fontId="25" fillId="9" borderId="125" xfId="6" applyFont="1" applyFill="1" applyBorder="1" applyAlignment="1">
      <alignment horizontal="center" wrapText="1"/>
    </xf>
    <xf numFmtId="3" fontId="27" fillId="9" borderId="141" xfId="6" applyNumberFormat="1" applyFont="1" applyFill="1" applyBorder="1" applyAlignment="1">
      <alignment wrapText="1"/>
    </xf>
    <xf numFmtId="3" fontId="27" fillId="9" borderId="125" xfId="6" applyNumberFormat="1" applyFont="1" applyFill="1" applyBorder="1" applyAlignment="1">
      <alignment wrapText="1"/>
    </xf>
    <xf numFmtId="3" fontId="27" fillId="0" borderId="125" xfId="6" applyNumberFormat="1" applyFont="1" applyFill="1" applyBorder="1" applyAlignment="1">
      <alignment wrapText="1"/>
    </xf>
    <xf numFmtId="3" fontId="27" fillId="0" borderId="141" xfId="6" applyNumberFormat="1" applyFont="1" applyFill="1" applyBorder="1" applyAlignment="1">
      <alignment wrapText="1"/>
    </xf>
    <xf numFmtId="3" fontId="25" fillId="0" borderId="111" xfId="6" applyNumberFormat="1" applyFont="1" applyFill="1" applyBorder="1" applyAlignment="1">
      <alignment horizontal="center" wrapText="1"/>
    </xf>
    <xf numFmtId="0" fontId="31" fillId="0" borderId="110" xfId="6" applyFont="1" applyFill="1" applyBorder="1" applyAlignment="1">
      <alignment wrapText="1"/>
    </xf>
    <xf numFmtId="0" fontId="31" fillId="0" borderId="113" xfId="6" applyFont="1" applyFill="1" applyBorder="1" applyAlignment="1">
      <alignment wrapText="1"/>
    </xf>
    <xf numFmtId="0" fontId="25" fillId="9" borderId="142" xfId="6" applyFont="1" applyFill="1" applyBorder="1" applyAlignment="1">
      <alignment horizontal="center" wrapText="1"/>
    </xf>
    <xf numFmtId="0" fontId="25" fillId="9" borderId="111" xfId="6" applyFont="1" applyFill="1" applyBorder="1" applyAlignment="1">
      <alignment horizontal="center" wrapText="1"/>
    </xf>
    <xf numFmtId="0" fontId="25" fillId="9" borderId="140" xfId="6" applyFont="1" applyFill="1" applyBorder="1" applyAlignment="1">
      <alignment horizontal="center" wrapText="1"/>
    </xf>
    <xf numFmtId="0" fontId="25" fillId="9" borderId="112" xfId="6" applyFont="1" applyFill="1" applyBorder="1" applyAlignment="1">
      <alignment horizontal="center" wrapText="1"/>
    </xf>
    <xf numFmtId="0" fontId="25" fillId="9" borderId="143" xfId="6" applyFont="1" applyFill="1" applyBorder="1" applyAlignment="1">
      <alignment horizontal="center" wrapText="1"/>
    </xf>
    <xf numFmtId="0" fontId="25" fillId="0" borderId="124" xfId="6" applyFont="1" applyFill="1" applyBorder="1" applyAlignment="1">
      <alignment vertical="center" wrapText="1"/>
    </xf>
    <xf numFmtId="0" fontId="25" fillId="0" borderId="125" xfId="6" applyFont="1" applyFill="1" applyBorder="1" applyAlignment="1">
      <alignment vertical="center" wrapText="1"/>
    </xf>
    <xf numFmtId="0" fontId="27" fillId="0" borderId="144" xfId="6" applyFont="1" applyFill="1" applyBorder="1" applyAlignment="1">
      <alignment horizontal="center" wrapText="1"/>
    </xf>
    <xf numFmtId="3" fontId="27" fillId="0" borderId="139" xfId="6" applyNumberFormat="1" applyFont="1" applyFill="1" applyBorder="1" applyAlignment="1">
      <alignment wrapText="1"/>
    </xf>
    <xf numFmtId="0" fontId="27" fillId="0" borderId="0" xfId="6" applyFont="1" applyFill="1" applyAlignment="1">
      <alignment wrapText="1"/>
    </xf>
    <xf numFmtId="3" fontId="27" fillId="0" borderId="0" xfId="6" applyNumberFormat="1" applyFont="1" applyFill="1" applyAlignment="1">
      <alignment wrapText="1"/>
    </xf>
    <xf numFmtId="0" fontId="31" fillId="0" borderId="0" xfId="6" applyFont="1" applyFill="1" applyAlignment="1">
      <alignment wrapText="1"/>
    </xf>
    <xf numFmtId="0" fontId="31" fillId="0" borderId="145" xfId="6" applyFont="1" applyFill="1" applyBorder="1" applyAlignment="1">
      <alignment wrapText="1"/>
    </xf>
    <xf numFmtId="3" fontId="20" fillId="0" borderId="0" xfId="6" applyNumberFormat="1" applyFont="1" applyFill="1" applyAlignment="1">
      <alignment wrapText="1"/>
    </xf>
    <xf numFmtId="3" fontId="20" fillId="0" borderId="0" xfId="5" applyNumberFormat="1" applyFont="1" applyFill="1" applyAlignment="1"/>
    <xf numFmtId="1" fontId="20" fillId="0" borderId="0" xfId="5" applyNumberFormat="1" applyFont="1" applyFill="1" applyAlignment="1"/>
    <xf numFmtId="0" fontId="20" fillId="0" borderId="110" xfId="6" applyFont="1" applyFill="1" applyBorder="1" applyAlignment="1">
      <alignment wrapText="1"/>
    </xf>
    <xf numFmtId="3" fontId="27" fillId="0" borderId="138" xfId="6" applyNumberFormat="1" applyFont="1" applyFill="1" applyBorder="1" applyAlignment="1">
      <alignment wrapText="1"/>
    </xf>
    <xf numFmtId="0" fontId="20" fillId="0" borderId="122" xfId="6" applyFont="1" applyFill="1" applyBorder="1" applyAlignment="1">
      <alignment wrapText="1"/>
    </xf>
    <xf numFmtId="0" fontId="25" fillId="0" borderId="112" xfId="6" applyFont="1" applyFill="1" applyBorder="1" applyAlignment="1">
      <alignment horizontal="center" wrapText="1"/>
    </xf>
    <xf numFmtId="0" fontId="11" fillId="0" borderId="0" xfId="4" applyFont="1" applyAlignment="1">
      <alignment vertical="center"/>
    </xf>
    <xf numFmtId="49" fontId="5" fillId="0" borderId="0" xfId="4" applyNumberFormat="1" applyFont="1" applyAlignment="1">
      <alignment vertical="center"/>
    </xf>
    <xf numFmtId="0" fontId="2" fillId="0" borderId="43" xfId="4" applyFont="1" applyFill="1" applyBorder="1" applyAlignment="1">
      <alignment horizontal="center" vertical="center" wrapText="1"/>
    </xf>
    <xf numFmtId="3" fontId="5" fillId="0" borderId="43" xfId="4" applyNumberFormat="1" applyFont="1" applyBorder="1" applyAlignment="1">
      <alignment vertical="center" wrapText="1"/>
    </xf>
    <xf numFmtId="3" fontId="5" fillId="0" borderId="43" xfId="1" applyNumberFormat="1" applyFont="1" applyFill="1" applyBorder="1" applyAlignment="1" applyProtection="1">
      <alignment horizontal="center" vertical="center"/>
      <protection locked="0"/>
    </xf>
    <xf numFmtId="3" fontId="5" fillId="0" borderId="18" xfId="1" applyNumberFormat="1" applyFont="1" applyFill="1" applyBorder="1" applyAlignment="1" applyProtection="1">
      <alignment vertical="center" wrapText="1"/>
      <protection locked="0"/>
    </xf>
    <xf numFmtId="3" fontId="2" fillId="0" borderId="43" xfId="4" applyNumberFormat="1" applyFont="1" applyBorder="1" applyAlignment="1">
      <alignment vertical="center" wrapText="1"/>
    </xf>
    <xf numFmtId="0" fontId="2" fillId="0" borderId="0" xfId="1" applyFont="1" applyFill="1" applyAlignment="1">
      <alignment vertical="center"/>
    </xf>
    <xf numFmtId="3" fontId="5" fillId="0" borderId="43" xfId="1" applyNumberFormat="1" applyFont="1" applyBorder="1" applyAlignment="1" applyProtection="1">
      <alignment horizontal="center" vertical="center"/>
      <protection locked="0"/>
    </xf>
    <xf numFmtId="3" fontId="5" fillId="0" borderId="43" xfId="1" applyNumberFormat="1" applyFont="1" applyFill="1" applyBorder="1" applyAlignment="1" applyProtection="1">
      <alignment vertical="center" wrapText="1"/>
      <protection locked="0"/>
    </xf>
    <xf numFmtId="0" fontId="2" fillId="0" borderId="43" xfId="1" applyFont="1" applyFill="1" applyBorder="1" applyAlignment="1" applyProtection="1">
      <alignment horizontal="center" vertical="center" wrapText="1"/>
      <protection locked="0"/>
    </xf>
    <xf numFmtId="3" fontId="2" fillId="0" borderId="43" xfId="1" applyNumberFormat="1" applyFont="1" applyBorder="1" applyAlignment="1" applyProtection="1">
      <alignment horizontal="center" vertical="center" wrapText="1"/>
      <protection locked="0"/>
    </xf>
    <xf numFmtId="3" fontId="2" fillId="0" borderId="43" xfId="1" applyNumberFormat="1" applyFont="1" applyBorder="1" applyAlignment="1">
      <alignment vertical="center"/>
    </xf>
    <xf numFmtId="3" fontId="2" fillId="0" borderId="43" xfId="1" applyNumberFormat="1" applyFont="1" applyFill="1" applyBorder="1" applyAlignment="1">
      <alignment vertical="center"/>
    </xf>
    <xf numFmtId="3" fontId="2" fillId="0" borderId="43" xfId="1" applyNumberFormat="1" applyFont="1" applyBorder="1" applyAlignment="1">
      <alignment vertical="center" wrapText="1"/>
    </xf>
    <xf numFmtId="3" fontId="2" fillId="0" borderId="43" xfId="1" applyNumberFormat="1" applyFont="1" applyFill="1" applyBorder="1" applyAlignment="1">
      <alignment vertical="center" wrapText="1"/>
    </xf>
    <xf numFmtId="3" fontId="5" fillId="0" borderId="18" xfId="1" applyNumberFormat="1" applyFont="1" applyFill="1" applyBorder="1" applyAlignment="1">
      <alignment vertical="center" wrapText="1"/>
    </xf>
    <xf numFmtId="3" fontId="2" fillId="0" borderId="18" xfId="1" applyNumberFormat="1" applyFont="1" applyBorder="1" applyAlignment="1">
      <alignment vertical="center" wrapText="1"/>
    </xf>
    <xf numFmtId="3" fontId="2" fillId="0" borderId="18" xfId="1" applyNumberFormat="1" applyFont="1" applyBorder="1" applyAlignment="1" applyProtection="1">
      <alignment horizontal="center" vertical="center" wrapText="1"/>
      <protection locked="0"/>
    </xf>
    <xf numFmtId="3" fontId="5" fillId="7" borderId="18" xfId="1" applyNumberFormat="1" applyFont="1" applyFill="1" applyBorder="1" applyAlignment="1">
      <alignment vertical="center" wrapText="1"/>
    </xf>
    <xf numFmtId="0" fontId="2" fillId="0" borderId="43" xfId="1" applyFont="1" applyBorder="1" applyAlignment="1" applyProtection="1">
      <alignment horizontal="center" vertical="center"/>
      <protection locked="0"/>
    </xf>
    <xf numFmtId="3" fontId="2" fillId="0" borderId="71" xfId="1" applyNumberFormat="1" applyFont="1" applyFill="1" applyBorder="1" applyAlignment="1" applyProtection="1">
      <alignment vertical="center" wrapText="1"/>
      <protection locked="0"/>
    </xf>
    <xf numFmtId="3" fontId="2" fillId="0" borderId="71" xfId="1" applyNumberFormat="1" applyFont="1" applyBorder="1" applyAlignment="1" applyProtection="1">
      <alignment vertical="center" wrapText="1"/>
      <protection locked="0"/>
    </xf>
    <xf numFmtId="3" fontId="2" fillId="0" borderId="71" xfId="1" applyNumberFormat="1" applyFont="1" applyFill="1" applyBorder="1" applyAlignment="1" applyProtection="1">
      <alignment horizontal="center" vertical="center" wrapText="1"/>
      <protection locked="0"/>
    </xf>
    <xf numFmtId="3" fontId="2" fillId="0" borderId="43" xfId="1" applyNumberFormat="1" applyFont="1" applyBorder="1" applyAlignment="1" applyProtection="1">
      <alignment horizontal="right" vertical="center" wrapText="1"/>
      <protection locked="0"/>
    </xf>
    <xf numFmtId="3" fontId="2" fillId="0" borderId="43" xfId="1" applyNumberFormat="1" applyFont="1" applyFill="1" applyBorder="1" applyAlignment="1" applyProtection="1">
      <alignment horizontal="right" vertical="center" wrapText="1"/>
      <protection locked="0"/>
    </xf>
    <xf numFmtId="3" fontId="5" fillId="0" borderId="43" xfId="4" applyNumberFormat="1" applyFont="1" applyFill="1" applyBorder="1" applyAlignment="1">
      <alignment horizontal="center" vertical="center"/>
    </xf>
    <xf numFmtId="3" fontId="2" fillId="0" borderId="43" xfId="4" applyNumberFormat="1" applyFont="1" applyFill="1" applyBorder="1" applyAlignment="1">
      <alignment vertical="center"/>
    </xf>
    <xf numFmtId="0" fontId="5" fillId="0" borderId="0" xfId="1" applyFont="1" applyAlignment="1">
      <alignment horizontal="left" indent="1"/>
    </xf>
    <xf numFmtId="3" fontId="2" fillId="0" borderId="0" xfId="1" applyNumberFormat="1" applyFont="1" applyAlignment="1">
      <alignment vertical="center"/>
    </xf>
    <xf numFmtId="3" fontId="2" fillId="0" borderId="0" xfId="1" applyNumberFormat="1" applyFont="1" applyFill="1" applyAlignment="1">
      <alignment vertical="center"/>
    </xf>
    <xf numFmtId="0" fontId="5" fillId="0" borderId="0" xfId="1" applyFont="1" applyAlignment="1">
      <alignment vertical="center"/>
    </xf>
    <xf numFmtId="0" fontId="2" fillId="0" borderId="20" xfId="1" applyFont="1" applyFill="1" applyBorder="1" applyAlignment="1" applyProtection="1">
      <alignment horizontal="center" vertical="center" wrapText="1"/>
    </xf>
    <xf numFmtId="0" fontId="2" fillId="0" borderId="15" xfId="1" applyFont="1" applyFill="1" applyBorder="1" applyAlignment="1" applyProtection="1">
      <alignment horizontal="center" vertical="center" wrapText="1"/>
    </xf>
    <xf numFmtId="0" fontId="2" fillId="0" borderId="43" xfId="1" applyFont="1" applyBorder="1" applyAlignment="1" applyProtection="1">
      <alignment horizontal="center" vertical="center" wrapText="1"/>
      <protection locked="0"/>
    </xf>
    <xf numFmtId="3" fontId="2" fillId="0" borderId="43" xfId="1" applyNumberFormat="1" applyFont="1" applyBorder="1" applyAlignment="1" applyProtection="1">
      <alignment horizontal="center" vertical="center" wrapText="1"/>
      <protection locked="0"/>
    </xf>
    <xf numFmtId="0" fontId="2" fillId="0" borderId="43" xfId="1" applyFont="1" applyFill="1" applyBorder="1" applyAlignment="1" applyProtection="1">
      <alignment horizontal="center" vertical="center" wrapText="1"/>
      <protection locked="0"/>
    </xf>
    <xf numFmtId="0" fontId="2" fillId="0" borderId="43" xfId="1" applyFont="1" applyBorder="1" applyAlignment="1">
      <alignment horizontal="center" vertical="center" wrapText="1"/>
    </xf>
    <xf numFmtId="3" fontId="2" fillId="0" borderId="44" xfId="1" applyNumberFormat="1" applyFont="1" applyFill="1" applyBorder="1" applyAlignment="1" applyProtection="1">
      <alignment horizontal="left" vertical="center" wrapText="1"/>
      <protection locked="0"/>
    </xf>
    <xf numFmtId="0" fontId="32" fillId="0" borderId="0" xfId="1" applyFont="1" applyFill="1" applyBorder="1" applyAlignment="1" applyProtection="1">
      <alignment vertical="center"/>
    </xf>
    <xf numFmtId="0" fontId="33" fillId="0" borderId="0" xfId="1" applyFont="1" applyFill="1" applyBorder="1" applyAlignment="1" applyProtection="1">
      <alignment vertical="center"/>
    </xf>
    <xf numFmtId="3" fontId="34" fillId="0" borderId="47" xfId="1" applyNumberFormat="1" applyFont="1" applyFill="1" applyBorder="1" applyAlignment="1" applyProtection="1">
      <alignment vertical="center" wrapText="1"/>
      <protection locked="0"/>
    </xf>
    <xf numFmtId="3" fontId="2" fillId="0" borderId="49" xfId="1" applyNumberFormat="1" applyFont="1" applyFill="1" applyBorder="1" applyAlignment="1" applyProtection="1">
      <alignment horizontal="left" vertical="center" wrapText="1"/>
      <protection locked="0"/>
    </xf>
    <xf numFmtId="3" fontId="2" fillId="0" borderId="34" xfId="1" applyNumberFormat="1" applyFont="1" applyFill="1" applyBorder="1" applyAlignment="1" applyProtection="1">
      <alignment vertical="center" wrapText="1"/>
      <protection locked="0"/>
    </xf>
    <xf numFmtId="0" fontId="2" fillId="0" borderId="15" xfId="1" applyFont="1" applyFill="1" applyBorder="1" applyAlignment="1" applyProtection="1">
      <alignment horizontal="center" vertical="center" wrapText="1"/>
    </xf>
    <xf numFmtId="0" fontId="2" fillId="0" borderId="20" xfId="1" applyFont="1" applyFill="1" applyBorder="1" applyAlignment="1" applyProtection="1">
      <alignment horizontal="center" vertical="center" wrapText="1"/>
    </xf>
    <xf numFmtId="0" fontId="12" fillId="2" borderId="0" xfId="1" applyFont="1" applyFill="1" applyBorder="1" applyAlignment="1" applyProtection="1">
      <alignment vertical="center"/>
      <protection locked="0"/>
    </xf>
    <xf numFmtId="0" fontId="5" fillId="6" borderId="21" xfId="1" applyFont="1" applyFill="1" applyBorder="1" applyAlignment="1" applyProtection="1">
      <alignment horizontal="left" vertical="center" wrapText="1"/>
    </xf>
    <xf numFmtId="3" fontId="2" fillId="6" borderId="21" xfId="1" applyNumberFormat="1" applyFont="1" applyFill="1" applyBorder="1" applyAlignment="1" applyProtection="1">
      <alignment vertical="center"/>
    </xf>
    <xf numFmtId="3" fontId="2" fillId="6" borderId="22" xfId="1" applyNumberFormat="1" applyFont="1" applyFill="1" applyBorder="1" applyAlignment="1" applyProtection="1">
      <alignment vertical="center"/>
      <protection locked="0"/>
    </xf>
    <xf numFmtId="3" fontId="2" fillId="6" borderId="23" xfId="1" applyNumberFormat="1" applyFont="1" applyFill="1" applyBorder="1" applyAlignment="1" applyProtection="1">
      <alignment vertical="center"/>
      <protection locked="0"/>
    </xf>
    <xf numFmtId="3" fontId="2" fillId="6" borderId="48" xfId="1" applyNumberFormat="1" applyFont="1" applyFill="1" applyBorder="1" applyAlignment="1" applyProtection="1">
      <alignment vertical="center"/>
    </xf>
    <xf numFmtId="3" fontId="2" fillId="6" borderId="24" xfId="1" applyNumberFormat="1" applyFont="1" applyFill="1" applyBorder="1" applyAlignment="1" applyProtection="1">
      <alignment horizontal="center" vertical="center"/>
      <protection locked="0"/>
    </xf>
    <xf numFmtId="3" fontId="2" fillId="6" borderId="23" xfId="1" applyNumberFormat="1" applyFont="1" applyFill="1" applyBorder="1" applyAlignment="1" applyProtection="1">
      <alignment horizontal="center" vertical="center"/>
      <protection locked="0"/>
    </xf>
    <xf numFmtId="3" fontId="2" fillId="6" borderId="48" xfId="1" applyNumberFormat="1" applyFont="1" applyFill="1" applyBorder="1" applyAlignment="1" applyProtection="1">
      <alignment horizontal="center" vertical="center"/>
    </xf>
    <xf numFmtId="3" fontId="2" fillId="6" borderId="22" xfId="1" applyNumberFormat="1" applyFont="1" applyFill="1" applyBorder="1" applyAlignment="1" applyProtection="1">
      <alignment horizontal="center" vertical="center"/>
    </xf>
    <xf numFmtId="3" fontId="2" fillId="6" borderId="23" xfId="1" applyNumberFormat="1" applyFont="1" applyFill="1" applyBorder="1" applyAlignment="1" applyProtection="1">
      <alignment horizontal="center" vertical="center"/>
    </xf>
    <xf numFmtId="0" fontId="2" fillId="0" borderId="0" xfId="1" applyFont="1" applyAlignment="1"/>
    <xf numFmtId="0" fontId="9" fillId="0" borderId="0" xfId="1" applyFont="1" applyAlignment="1">
      <alignment horizontal="center"/>
    </xf>
    <xf numFmtId="0" fontId="11" fillId="0" borderId="0" xfId="4" applyFont="1" applyAlignment="1"/>
    <xf numFmtId="3" fontId="5" fillId="0" borderId="43" xfId="1" applyNumberFormat="1" applyFont="1" applyBorder="1" applyAlignment="1" applyProtection="1">
      <alignment wrapText="1"/>
    </xf>
    <xf numFmtId="0" fontId="2" fillId="0" borderId="43" xfId="1" applyFont="1" applyBorder="1" applyAlignment="1" applyProtection="1">
      <alignment horizontal="center" wrapText="1"/>
      <protection locked="0"/>
    </xf>
    <xf numFmtId="0" fontId="2" fillId="0" borderId="43" xfId="4" applyFont="1" applyBorder="1" applyAlignment="1" applyProtection="1">
      <alignment vertical="center" wrapText="1"/>
      <protection locked="0"/>
    </xf>
    <xf numFmtId="3" fontId="2" fillId="0" borderId="43" xfId="1" applyNumberFormat="1" applyFont="1" applyBorder="1" applyAlignment="1" applyProtection="1">
      <alignment wrapText="1"/>
    </xf>
    <xf numFmtId="0" fontId="2" fillId="6" borderId="43" xfId="1" applyFont="1" applyFill="1" applyBorder="1" applyAlignment="1" applyProtection="1">
      <alignment horizontal="center" wrapText="1"/>
      <protection locked="0"/>
    </xf>
    <xf numFmtId="0" fontId="2" fillId="6" borderId="43" xfId="4" applyFont="1" applyFill="1" applyBorder="1" applyAlignment="1" applyProtection="1">
      <alignment vertical="center" wrapText="1"/>
      <protection locked="0"/>
    </xf>
    <xf numFmtId="0" fontId="5" fillId="6" borderId="43" xfId="4" applyFont="1" applyFill="1" applyBorder="1" applyAlignment="1" applyProtection="1">
      <alignment horizontal="center" vertical="center" wrapText="1"/>
      <protection locked="0"/>
    </xf>
    <xf numFmtId="3" fontId="2" fillId="6" borderId="43" xfId="1" applyNumberFormat="1" applyFont="1" applyFill="1" applyBorder="1" applyAlignment="1" applyProtection="1">
      <alignment wrapText="1"/>
      <protection locked="0"/>
    </xf>
    <xf numFmtId="3" fontId="2" fillId="6" borderId="43" xfId="1" applyNumberFormat="1" applyFont="1" applyFill="1" applyBorder="1" applyAlignment="1" applyProtection="1">
      <alignment wrapText="1"/>
    </xf>
    <xf numFmtId="0" fontId="2" fillId="0" borderId="43" xfId="1" applyFont="1" applyFill="1" applyBorder="1" applyAlignment="1" applyProtection="1">
      <alignment horizontal="center" wrapText="1"/>
      <protection locked="0"/>
    </xf>
    <xf numFmtId="0" fontId="2" fillId="0" borderId="43" xfId="4" applyFont="1" applyFill="1" applyBorder="1" applyAlignment="1" applyProtection="1">
      <alignment vertical="center" wrapText="1"/>
      <protection locked="0"/>
    </xf>
    <xf numFmtId="0" fontId="5" fillId="0" borderId="43" xfId="4" applyFont="1" applyFill="1" applyBorder="1" applyAlignment="1" applyProtection="1">
      <alignment horizontal="center" vertical="center" wrapText="1"/>
      <protection locked="0"/>
    </xf>
    <xf numFmtId="3" fontId="2" fillId="0" borderId="43" xfId="1" applyNumberFormat="1" applyFont="1" applyFill="1" applyBorder="1" applyAlignment="1" applyProtection="1">
      <alignment wrapText="1"/>
    </xf>
    <xf numFmtId="0" fontId="17" fillId="0" borderId="43" xfId="0" applyFont="1" applyFill="1" applyBorder="1" applyAlignment="1">
      <alignment vertical="center"/>
    </xf>
    <xf numFmtId="3" fontId="2" fillId="0" borderId="43" xfId="1" applyNumberFormat="1" applyFont="1" applyBorder="1" applyAlignment="1" applyProtection="1">
      <alignment horizontal="right"/>
      <protection locked="0"/>
    </xf>
    <xf numFmtId="3" fontId="2" fillId="0" borderId="43" xfId="1" applyNumberFormat="1" applyFont="1" applyBorder="1" applyAlignment="1" applyProtection="1">
      <alignment horizontal="left"/>
      <protection locked="0"/>
    </xf>
    <xf numFmtId="0" fontId="2" fillId="6" borderId="43" xfId="1" applyFont="1" applyFill="1" applyBorder="1" applyAlignment="1" applyProtection="1">
      <alignment horizontal="center" vertical="center"/>
      <protection locked="0"/>
    </xf>
    <xf numFmtId="0" fontId="2" fillId="6" borderId="43" xfId="0" applyFont="1" applyFill="1" applyBorder="1" applyAlignment="1">
      <alignment horizontal="left" vertical="center" wrapText="1"/>
    </xf>
    <xf numFmtId="3" fontId="2" fillId="6" borderId="43" xfId="1" applyNumberFormat="1" applyFont="1" applyFill="1" applyBorder="1" applyAlignment="1" applyProtection="1">
      <alignment horizontal="right" vertical="center" wrapText="1"/>
      <protection locked="0"/>
    </xf>
    <xf numFmtId="3" fontId="2" fillId="6" borderId="43" xfId="1" applyNumberFormat="1" applyFont="1" applyFill="1" applyBorder="1" applyAlignment="1" applyProtection="1">
      <alignment vertical="center" wrapText="1"/>
    </xf>
    <xf numFmtId="3" fontId="2" fillId="6" borderId="43" xfId="1" applyNumberFormat="1" applyFont="1" applyFill="1" applyBorder="1" applyAlignment="1" applyProtection="1">
      <alignment horizontal="center" wrapText="1"/>
      <protection locked="0"/>
    </xf>
    <xf numFmtId="3" fontId="2" fillId="0" borderId="0" xfId="1" applyNumberFormat="1" applyFont="1" applyBorder="1" applyAlignment="1">
      <alignment wrapText="1"/>
    </xf>
    <xf numFmtId="0" fontId="4" fillId="0" borderId="0" xfId="4" applyFont="1" applyAlignment="1">
      <alignment horizontal="left" vertical="center"/>
    </xf>
    <xf numFmtId="0" fontId="2" fillId="0" borderId="0" xfId="4" applyFont="1" applyAlignment="1">
      <alignment horizontal="center" vertical="center"/>
    </xf>
    <xf numFmtId="49" fontId="5" fillId="0" borderId="0" xfId="8" quotePrefix="1" applyNumberFormat="1" applyFont="1" applyFill="1" applyBorder="1" applyAlignment="1">
      <alignment horizontal="left" vertical="center"/>
    </xf>
    <xf numFmtId="3" fontId="5" fillId="6" borderId="43" xfId="1" applyNumberFormat="1" applyFont="1" applyFill="1" applyBorder="1" applyAlignment="1" applyProtection="1">
      <alignment horizontal="center" wrapText="1"/>
      <protection locked="0"/>
    </xf>
    <xf numFmtId="3" fontId="5" fillId="0" borderId="43" xfId="1" applyNumberFormat="1" applyFont="1" applyBorder="1" applyAlignment="1" applyProtection="1">
      <alignment horizontal="center" wrapText="1"/>
      <protection locked="0"/>
    </xf>
    <xf numFmtId="3" fontId="2" fillId="0" borderId="43" xfId="4" applyNumberFormat="1" applyFont="1" applyFill="1" applyBorder="1" applyAlignment="1">
      <alignment horizontal="center" vertical="center" wrapText="1"/>
    </xf>
    <xf numFmtId="0" fontId="2" fillId="0" borderId="43" xfId="4" applyFont="1" applyFill="1" applyBorder="1" applyAlignment="1">
      <alignment vertical="center" wrapText="1"/>
    </xf>
    <xf numFmtId="0" fontId="5" fillId="0" borderId="43" xfId="4" applyFont="1" applyFill="1" applyBorder="1" applyAlignment="1">
      <alignment horizontal="center" vertical="center" wrapText="1"/>
    </xf>
    <xf numFmtId="3" fontId="5" fillId="0" borderId="43" xfId="1" applyNumberFormat="1" applyFont="1" applyBorder="1" applyAlignment="1" applyProtection="1">
      <alignment horizontal="center"/>
      <protection locked="0"/>
    </xf>
    <xf numFmtId="0" fontId="2" fillId="0" borderId="93" xfId="1" applyFont="1" applyBorder="1" applyProtection="1">
      <protection locked="0"/>
    </xf>
    <xf numFmtId="0" fontId="2" fillId="0" borderId="93" xfId="1" applyFont="1" applyBorder="1" applyAlignment="1" applyProtection="1">
      <alignment horizontal="left" wrapText="1"/>
      <protection locked="0"/>
    </xf>
    <xf numFmtId="3" fontId="2" fillId="0" borderId="93" xfId="1" applyNumberFormat="1" applyFont="1" applyBorder="1" applyAlignment="1" applyProtection="1">
      <alignment horizontal="left"/>
      <protection locked="0"/>
    </xf>
    <xf numFmtId="3" fontId="2" fillId="0" borderId="93" xfId="1" applyNumberFormat="1" applyFont="1" applyBorder="1" applyAlignment="1" applyProtection="1">
      <alignment wrapText="1"/>
    </xf>
    <xf numFmtId="3" fontId="2" fillId="0" borderId="93" xfId="1" applyNumberFormat="1" applyFont="1" applyBorder="1" applyAlignment="1" applyProtection="1">
      <alignment wrapText="1"/>
      <protection locked="0"/>
    </xf>
    <xf numFmtId="3" fontId="2" fillId="0" borderId="93" xfId="4" applyNumberFormat="1" applyFont="1" applyFill="1" applyBorder="1" applyAlignment="1">
      <alignment vertical="center" wrapText="1"/>
    </xf>
    <xf numFmtId="3" fontId="2" fillId="0" borderId="0" xfId="1" applyNumberFormat="1" applyFont="1"/>
    <xf numFmtId="3" fontId="2" fillId="0" borderId="0" xfId="4" applyNumberFormat="1" applyFont="1" applyFill="1" applyBorder="1" applyAlignment="1">
      <alignment vertical="center"/>
    </xf>
    <xf numFmtId="0" fontId="2" fillId="0" borderId="0" xfId="8" applyFont="1"/>
    <xf numFmtId="3" fontId="2" fillId="10" borderId="43" xfId="1" applyNumberFormat="1" applyFont="1" applyFill="1" applyBorder="1" applyAlignment="1" applyProtection="1">
      <alignment vertical="center"/>
      <protection locked="0"/>
    </xf>
    <xf numFmtId="3" fontId="2" fillId="10" borderId="47" xfId="1" applyNumberFormat="1" applyFont="1" applyFill="1" applyBorder="1" applyAlignment="1" applyProtection="1">
      <alignment vertical="center" wrapText="1"/>
      <protection locked="0"/>
    </xf>
    <xf numFmtId="3" fontId="2" fillId="10" borderId="23" xfId="1" applyNumberFormat="1" applyFont="1" applyFill="1" applyBorder="1" applyAlignment="1" applyProtection="1">
      <alignment vertical="center"/>
      <protection locked="0"/>
    </xf>
    <xf numFmtId="3" fontId="2" fillId="10" borderId="43" xfId="1" applyNumberFormat="1" applyFont="1" applyFill="1" applyBorder="1" applyAlignment="1" applyProtection="1">
      <alignment wrapText="1"/>
      <protection locked="0"/>
    </xf>
    <xf numFmtId="0" fontId="2" fillId="0" borderId="0" xfId="1" applyFont="1" applyAlignment="1">
      <alignment horizontal="left"/>
    </xf>
    <xf numFmtId="3" fontId="33" fillId="0" borderId="23" xfId="1" applyNumberFormat="1" applyFont="1" applyFill="1" applyBorder="1" applyAlignment="1" applyProtection="1">
      <alignment vertical="center"/>
      <protection locked="0"/>
    </xf>
    <xf numFmtId="3" fontId="33" fillId="0" borderId="52" xfId="1" applyNumberFormat="1" applyFont="1" applyFill="1" applyBorder="1" applyAlignment="1" applyProtection="1">
      <alignment horizontal="right" vertical="center"/>
      <protection locked="0"/>
    </xf>
    <xf numFmtId="3" fontId="2" fillId="0" borderId="55" xfId="1" applyNumberFormat="1" applyFont="1" applyFill="1" applyBorder="1" applyAlignment="1" applyProtection="1">
      <alignment horizontal="left" vertical="center" wrapText="1"/>
      <protection locked="0"/>
    </xf>
    <xf numFmtId="3" fontId="33" fillId="0" borderId="43" xfId="1" applyNumberFormat="1" applyFont="1" applyFill="1" applyBorder="1" applyAlignment="1" applyProtection="1">
      <alignment vertical="center"/>
      <protection locked="0"/>
    </xf>
    <xf numFmtId="3" fontId="33" fillId="0" borderId="71" xfId="1" applyNumberFormat="1" applyFont="1" applyFill="1" applyBorder="1" applyAlignment="1" applyProtection="1">
      <alignment vertical="center"/>
      <protection locked="0"/>
    </xf>
    <xf numFmtId="3" fontId="32" fillId="0" borderId="17" xfId="1" applyNumberFormat="1" applyFont="1" applyFill="1" applyBorder="1" applyAlignment="1" applyProtection="1">
      <alignment vertical="center"/>
      <protection locked="0"/>
    </xf>
    <xf numFmtId="3" fontId="32" fillId="0" borderId="43" xfId="1" applyNumberFormat="1" applyFont="1" applyFill="1" applyBorder="1" applyAlignment="1" applyProtection="1">
      <alignment vertical="center"/>
      <protection locked="0"/>
    </xf>
    <xf numFmtId="0" fontId="5" fillId="0" borderId="146" xfId="1" applyFont="1" applyFill="1" applyBorder="1" applyAlignment="1" applyProtection="1">
      <alignment vertical="center"/>
      <protection locked="0"/>
    </xf>
    <xf numFmtId="0" fontId="2" fillId="0" borderId="147" xfId="0" applyFont="1" applyBorder="1" applyAlignment="1" applyProtection="1">
      <alignment vertical="top" wrapText="1"/>
      <protection locked="0"/>
    </xf>
    <xf numFmtId="0" fontId="2" fillId="0" borderId="148" xfId="0" applyFont="1" applyBorder="1" applyAlignment="1" applyProtection="1">
      <alignment horizontal="left" vertical="center" wrapText="1"/>
      <protection locked="0"/>
    </xf>
    <xf numFmtId="0" fontId="2" fillId="0" borderId="15" xfId="1" applyFont="1" applyFill="1" applyBorder="1" applyAlignment="1" applyProtection="1">
      <alignment horizontal="center" vertical="center" wrapText="1"/>
    </xf>
    <xf numFmtId="0" fontId="2" fillId="0" borderId="20" xfId="1" applyFont="1" applyFill="1" applyBorder="1" applyAlignment="1" applyProtection="1">
      <alignment horizontal="center" vertical="center" wrapText="1"/>
    </xf>
    <xf numFmtId="0" fontId="2" fillId="0" borderId="20" xfId="1" applyFont="1" applyFill="1" applyBorder="1" applyAlignment="1" applyProtection="1">
      <alignment horizontal="center" vertical="center" wrapText="1"/>
    </xf>
    <xf numFmtId="0" fontId="2" fillId="0" borderId="15" xfId="1" applyFont="1" applyFill="1" applyBorder="1" applyAlignment="1" applyProtection="1">
      <alignment horizontal="center" vertical="center" wrapText="1"/>
    </xf>
    <xf numFmtId="0" fontId="2" fillId="0" borderId="43" xfId="4" applyFont="1" applyBorder="1" applyAlignment="1">
      <alignment horizontal="center" vertical="center" wrapText="1"/>
    </xf>
    <xf numFmtId="0" fontId="2" fillId="0" borderId="43" xfId="4" applyFont="1" applyBorder="1" applyAlignment="1" applyProtection="1">
      <alignment horizontal="center" vertical="center" wrapText="1"/>
      <protection locked="0"/>
    </xf>
    <xf numFmtId="0" fontId="2" fillId="0" borderId="46" xfId="4" applyFont="1" applyBorder="1" applyAlignment="1">
      <alignment horizontal="center" vertical="center" wrapText="1"/>
    </xf>
    <xf numFmtId="3" fontId="2" fillId="0" borderId="43" xfId="4" applyNumberFormat="1" applyFont="1" applyFill="1" applyBorder="1" applyAlignment="1">
      <alignment horizontal="center" vertical="center" wrapText="1"/>
    </xf>
    <xf numFmtId="0" fontId="2" fillId="0" borderId="0" xfId="4" applyFont="1" applyFill="1" applyBorder="1" applyAlignment="1" applyProtection="1">
      <alignment horizontal="left" vertical="center" wrapText="1"/>
      <protection locked="0"/>
    </xf>
    <xf numFmtId="0" fontId="2" fillId="0" borderId="43" xfId="1" applyFont="1" applyBorder="1" applyAlignment="1">
      <alignment horizontal="center" vertical="center" wrapText="1"/>
    </xf>
    <xf numFmtId="3" fontId="2" fillId="0" borderId="43" xfId="4" applyNumberFormat="1" applyFont="1" applyBorder="1" applyAlignment="1">
      <alignment horizontal="center" vertical="center" wrapText="1"/>
    </xf>
    <xf numFmtId="3" fontId="2" fillId="0" borderId="43" xfId="4" applyNumberFormat="1" applyFont="1" applyFill="1" applyBorder="1" applyAlignment="1" applyProtection="1">
      <alignment horizontal="center" vertical="center" wrapText="1"/>
      <protection locked="0"/>
    </xf>
    <xf numFmtId="0" fontId="2" fillId="0" borderId="4" xfId="1" applyFont="1" applyFill="1" applyBorder="1" applyAlignment="1" applyProtection="1">
      <alignment horizontal="center" vertical="center" textRotation="90"/>
    </xf>
    <xf numFmtId="3" fontId="2" fillId="0" borderId="31" xfId="1" applyNumberFormat="1" applyFont="1" applyFill="1" applyBorder="1" applyAlignment="1" applyProtection="1">
      <alignment horizontal="justify" vertical="center" wrapText="1"/>
      <protection locked="0"/>
    </xf>
    <xf numFmtId="3" fontId="2" fillId="0" borderId="34" xfId="1" applyNumberFormat="1" applyFont="1" applyFill="1" applyBorder="1" applyAlignment="1" applyProtection="1">
      <alignment horizontal="justify" vertical="center" wrapText="1"/>
      <protection locked="0"/>
    </xf>
    <xf numFmtId="3" fontId="2" fillId="0" borderId="47" xfId="1" applyNumberFormat="1" applyFont="1" applyFill="1" applyBorder="1" applyAlignment="1" applyProtection="1">
      <alignment horizontal="justify" vertical="center" wrapText="1"/>
      <protection locked="0"/>
    </xf>
    <xf numFmtId="3" fontId="2" fillId="6" borderId="49" xfId="1" applyNumberFormat="1" applyFont="1" applyFill="1" applyBorder="1" applyAlignment="1" applyProtection="1">
      <alignment horizontal="justify" vertical="center" wrapText="1"/>
      <protection locked="0"/>
    </xf>
    <xf numFmtId="3" fontId="2" fillId="6" borderId="52" xfId="1" applyNumberFormat="1" applyFont="1" applyFill="1" applyBorder="1" applyAlignment="1" applyProtection="1">
      <alignment horizontal="right" vertical="center"/>
      <protection locked="0"/>
    </xf>
    <xf numFmtId="3" fontId="2" fillId="6" borderId="53" xfId="1" applyNumberFormat="1" applyFont="1" applyFill="1" applyBorder="1" applyAlignment="1" applyProtection="1">
      <alignment horizontal="right" vertical="center"/>
    </xf>
    <xf numFmtId="3" fontId="2" fillId="6" borderId="51" xfId="1" applyNumberFormat="1" applyFont="1" applyFill="1" applyBorder="1" applyAlignment="1" applyProtection="1">
      <alignment horizontal="center" vertical="center"/>
      <protection locked="0"/>
    </xf>
    <xf numFmtId="3" fontId="2" fillId="6" borderId="52" xfId="1" applyNumberFormat="1" applyFont="1" applyFill="1" applyBorder="1" applyAlignment="1" applyProtection="1">
      <alignment horizontal="center" vertical="center"/>
      <protection locked="0"/>
    </xf>
    <xf numFmtId="3" fontId="2" fillId="6" borderId="53" xfId="1" applyNumberFormat="1" applyFont="1" applyFill="1" applyBorder="1" applyAlignment="1" applyProtection="1">
      <alignment horizontal="center" vertical="center"/>
    </xf>
    <xf numFmtId="3" fontId="2" fillId="6" borderId="54" xfId="1" applyNumberFormat="1" applyFont="1" applyFill="1" applyBorder="1" applyAlignment="1" applyProtection="1">
      <alignment horizontal="center" vertical="center"/>
    </xf>
    <xf numFmtId="3" fontId="2" fillId="6" borderId="52" xfId="1" applyNumberFormat="1" applyFont="1" applyFill="1" applyBorder="1" applyAlignment="1" applyProtection="1">
      <alignment horizontal="center" vertical="center"/>
    </xf>
    <xf numFmtId="3" fontId="2" fillId="6" borderId="51" xfId="1" applyNumberFormat="1" applyFont="1" applyFill="1" applyBorder="1" applyAlignment="1" applyProtection="1">
      <alignment horizontal="center" vertical="center"/>
    </xf>
    <xf numFmtId="3" fontId="2" fillId="6" borderId="55" xfId="1" applyNumberFormat="1" applyFont="1" applyFill="1" applyBorder="1" applyAlignment="1" applyProtection="1">
      <alignment horizontal="justify" vertical="center" wrapText="1"/>
      <protection locked="0"/>
    </xf>
    <xf numFmtId="3" fontId="2" fillId="0" borderId="55" xfId="1" applyNumberFormat="1" applyFont="1" applyFill="1" applyBorder="1" applyAlignment="1" applyProtection="1">
      <alignment horizontal="justify" vertical="center" wrapText="1"/>
      <protection locked="0"/>
    </xf>
    <xf numFmtId="3" fontId="2" fillId="0" borderId="61" xfId="1" applyNumberFormat="1" applyFont="1" applyFill="1" applyBorder="1" applyAlignment="1" applyProtection="1">
      <alignment horizontal="justify" vertical="center" wrapText="1"/>
      <protection locked="0"/>
    </xf>
    <xf numFmtId="3" fontId="2" fillId="0" borderId="67" xfId="1" applyNumberFormat="1" applyFont="1" applyFill="1" applyBorder="1" applyAlignment="1" applyProtection="1">
      <alignment horizontal="justify" vertical="center" wrapText="1"/>
      <protection locked="0"/>
    </xf>
    <xf numFmtId="3" fontId="2" fillId="0" borderId="75" xfId="1" applyNumberFormat="1" applyFont="1" applyFill="1" applyBorder="1" applyAlignment="1" applyProtection="1">
      <alignment horizontal="justify" vertical="center" wrapText="1"/>
      <protection locked="0"/>
    </xf>
    <xf numFmtId="3" fontId="5" fillId="0" borderId="34" xfId="1" applyNumberFormat="1" applyFont="1" applyBorder="1" applyAlignment="1" applyProtection="1">
      <alignment horizontal="justify" vertical="center" wrapText="1"/>
      <protection locked="0"/>
    </xf>
    <xf numFmtId="3" fontId="5" fillId="0" borderId="40" xfId="1" applyNumberFormat="1" applyFont="1" applyFill="1" applyBorder="1" applyAlignment="1" applyProtection="1">
      <alignment horizontal="justify" vertical="center" wrapText="1"/>
      <protection locked="0"/>
    </xf>
    <xf numFmtId="3" fontId="5" fillId="0" borderId="81" xfId="1" applyNumberFormat="1" applyFont="1" applyFill="1" applyBorder="1" applyAlignment="1" applyProtection="1">
      <alignment horizontal="justify" vertical="center" wrapText="1"/>
      <protection locked="0"/>
    </xf>
    <xf numFmtId="3" fontId="5" fillId="0" borderId="34" xfId="1" applyNumberFormat="1" applyFont="1" applyFill="1" applyBorder="1" applyAlignment="1" applyProtection="1">
      <alignment horizontal="justify" vertical="center" wrapText="1"/>
      <protection locked="0"/>
    </xf>
    <xf numFmtId="3" fontId="5" fillId="4" borderId="87" xfId="1" applyNumberFormat="1" applyFont="1" applyFill="1" applyBorder="1" applyAlignment="1" applyProtection="1">
      <alignment horizontal="justify" vertical="center" wrapText="1"/>
      <protection locked="0"/>
    </xf>
    <xf numFmtId="3" fontId="2" fillId="0" borderId="87" xfId="1" applyNumberFormat="1" applyFont="1" applyFill="1" applyBorder="1" applyAlignment="1" applyProtection="1">
      <alignment horizontal="justify" vertical="center" wrapText="1"/>
      <protection locked="0"/>
    </xf>
    <xf numFmtId="3" fontId="2" fillId="0" borderId="88" xfId="1" applyNumberFormat="1" applyFont="1" applyFill="1" applyBorder="1" applyAlignment="1" applyProtection="1">
      <alignment horizontal="justify" vertical="center" wrapText="1"/>
      <protection locked="0"/>
    </xf>
    <xf numFmtId="3" fontId="5" fillId="0" borderId="67" xfId="1" applyNumberFormat="1" applyFont="1" applyFill="1" applyBorder="1" applyAlignment="1" applyProtection="1">
      <alignment horizontal="justify" vertical="center" wrapText="1"/>
      <protection locked="0"/>
    </xf>
    <xf numFmtId="3" fontId="5" fillId="4" borderId="55" xfId="1" applyNumberFormat="1" applyFont="1" applyFill="1" applyBorder="1" applyAlignment="1" applyProtection="1">
      <alignment horizontal="justify" vertical="center" wrapText="1"/>
      <protection locked="0"/>
    </xf>
    <xf numFmtId="3" fontId="5" fillId="5" borderId="75" xfId="1" applyNumberFormat="1" applyFont="1" applyFill="1" applyBorder="1" applyAlignment="1" applyProtection="1">
      <alignment horizontal="justify" vertical="center" wrapText="1"/>
      <protection locked="0"/>
    </xf>
    <xf numFmtId="3" fontId="2" fillId="0" borderId="40" xfId="1" applyNumberFormat="1" applyFont="1" applyFill="1" applyBorder="1" applyAlignment="1" applyProtection="1">
      <alignment horizontal="justify" vertical="center" wrapText="1"/>
      <protection locked="0"/>
    </xf>
    <xf numFmtId="3" fontId="5" fillId="0" borderId="98" xfId="1" applyNumberFormat="1" applyFont="1" applyFill="1" applyBorder="1" applyAlignment="1" applyProtection="1">
      <alignment horizontal="justify" vertical="center" wrapText="1"/>
      <protection locked="0"/>
    </xf>
    <xf numFmtId="3" fontId="5" fillId="0" borderId="55" xfId="1" applyNumberFormat="1" applyFont="1" applyFill="1" applyBorder="1" applyAlignment="1" applyProtection="1">
      <alignment horizontal="justify" vertical="center" wrapText="1"/>
      <protection locked="0"/>
    </xf>
    <xf numFmtId="0" fontId="2" fillId="0" borderId="0" xfId="1" applyFont="1" applyBorder="1" applyAlignment="1" applyProtection="1">
      <alignment vertical="center"/>
      <protection locked="0"/>
    </xf>
    <xf numFmtId="3" fontId="2" fillId="6" borderId="49" xfId="1" applyNumberFormat="1" applyFont="1" applyFill="1" applyBorder="1" applyAlignment="1" applyProtection="1">
      <alignment horizontal="center" vertical="center"/>
      <protection locked="0"/>
    </xf>
    <xf numFmtId="3" fontId="2" fillId="6" borderId="55" xfId="1" applyNumberFormat="1" applyFont="1" applyFill="1" applyBorder="1" applyAlignment="1" applyProtection="1">
      <alignment horizontal="left" vertical="center" wrapText="1"/>
      <protection locked="0"/>
    </xf>
    <xf numFmtId="3" fontId="2" fillId="0" borderId="43" xfId="0" applyNumberFormat="1" applyFont="1" applyBorder="1" applyAlignment="1">
      <alignment wrapText="1"/>
    </xf>
    <xf numFmtId="3" fontId="5" fillId="0" borderId="103" xfId="1" applyNumberFormat="1" applyFont="1" applyFill="1" applyBorder="1" applyAlignment="1" applyProtection="1">
      <alignment horizontal="justify" vertical="center" wrapText="1"/>
      <protection locked="0"/>
    </xf>
    <xf numFmtId="0" fontId="36" fillId="0" borderId="0" xfId="5" applyFont="1" applyFill="1" applyAlignment="1"/>
    <xf numFmtId="0" fontId="25" fillId="0" borderId="138" xfId="6" applyFont="1" applyFill="1" applyBorder="1" applyAlignment="1">
      <alignment horizontal="center" vertical="center" wrapText="1"/>
    </xf>
    <xf numFmtId="3" fontId="25" fillId="8" borderId="139" xfId="6" applyNumberFormat="1" applyFont="1" applyFill="1" applyBorder="1" applyAlignment="1">
      <alignment horizontal="right" vertical="center" wrapText="1"/>
    </xf>
    <xf numFmtId="3" fontId="27" fillId="0" borderId="149" xfId="6" applyNumberFormat="1" applyFont="1" applyFill="1" applyBorder="1" applyAlignment="1">
      <alignment wrapText="1"/>
    </xf>
    <xf numFmtId="3" fontId="27" fillId="0" borderId="150" xfId="6" applyNumberFormat="1" applyFont="1" applyFill="1" applyBorder="1" applyAlignment="1">
      <alignment wrapText="1"/>
    </xf>
    <xf numFmtId="3" fontId="29" fillId="0" borderId="123" xfId="6" applyNumberFormat="1" applyFont="1" applyFill="1" applyBorder="1" applyAlignment="1">
      <alignment wrapText="1"/>
    </xf>
    <xf numFmtId="3" fontId="27" fillId="0" borderId="151" xfId="6" applyNumberFormat="1" applyFont="1" applyFill="1" applyBorder="1" applyAlignment="1">
      <alignment wrapText="1"/>
    </xf>
    <xf numFmtId="3" fontId="27" fillId="0" borderId="138" xfId="6" applyNumberFormat="1" applyFont="1" applyFill="1" applyBorder="1" applyAlignment="1">
      <alignment horizontal="right" wrapText="1"/>
    </xf>
    <xf numFmtId="3" fontId="27" fillId="0" borderId="149" xfId="6" applyNumberFormat="1" applyFont="1" applyFill="1" applyBorder="1" applyAlignment="1">
      <alignment horizontal="right" wrapText="1"/>
    </xf>
    <xf numFmtId="3" fontId="27" fillId="0" borderId="138" xfId="5" applyNumberFormat="1" applyFont="1" applyFill="1" applyBorder="1" applyAlignment="1"/>
    <xf numFmtId="0" fontId="31" fillId="0" borderId="138" xfId="6" applyFont="1" applyFill="1" applyBorder="1" applyAlignment="1">
      <alignment wrapText="1"/>
    </xf>
    <xf numFmtId="3" fontId="25" fillId="0" borderId="124" xfId="6" applyNumberFormat="1" applyFont="1" applyFill="1" applyBorder="1" applyAlignment="1">
      <alignment horizontal="center" wrapText="1"/>
    </xf>
    <xf numFmtId="0" fontId="25" fillId="0" borderId="144" xfId="6" applyFont="1" applyFill="1" applyBorder="1" applyAlignment="1">
      <alignment horizontal="center" wrapText="1"/>
    </xf>
    <xf numFmtId="3" fontId="25" fillId="8" borderId="126" xfId="6" applyNumberFormat="1" applyFont="1" applyFill="1" applyBorder="1" applyAlignment="1">
      <alignment horizontal="center" wrapText="1"/>
    </xf>
    <xf numFmtId="0" fontId="25" fillId="8" borderId="127" xfId="6" applyFont="1" applyFill="1" applyBorder="1" applyAlignment="1">
      <alignment horizontal="center" wrapText="1"/>
    </xf>
    <xf numFmtId="0" fontId="25" fillId="8" borderId="0" xfId="6" applyFont="1" applyFill="1" applyAlignment="1">
      <alignment horizontal="center" wrapText="1"/>
    </xf>
    <xf numFmtId="3" fontId="25" fillId="8" borderId="129" xfId="6" applyNumberFormat="1" applyFont="1" applyFill="1" applyBorder="1" applyAlignment="1">
      <alignment wrapText="1"/>
    </xf>
    <xf numFmtId="3" fontId="25" fillId="8" borderId="149" xfId="6" applyNumberFormat="1" applyFont="1" applyFill="1" applyBorder="1" applyAlignment="1">
      <alignment wrapText="1"/>
    </xf>
    <xf numFmtId="0" fontId="27" fillId="0" borderId="118" xfId="6" applyFont="1" applyFill="1" applyBorder="1" applyAlignment="1">
      <alignment wrapText="1"/>
    </xf>
    <xf numFmtId="0" fontId="27" fillId="0" borderId="115" xfId="6" applyFont="1" applyFill="1" applyBorder="1" applyAlignment="1">
      <alignment wrapText="1"/>
    </xf>
    <xf numFmtId="3" fontId="27" fillId="0" borderId="115" xfId="6" applyNumberFormat="1" applyFont="1" applyFill="1" applyBorder="1" applyAlignment="1">
      <alignment wrapText="1"/>
    </xf>
    <xf numFmtId="0" fontId="20" fillId="0" borderId="118" xfId="6" applyFont="1" applyFill="1" applyBorder="1" applyAlignment="1">
      <alignment wrapText="1"/>
    </xf>
    <xf numFmtId="3" fontId="22" fillId="0" borderId="118" xfId="6" applyNumberFormat="1" applyFont="1" applyFill="1" applyBorder="1" applyAlignment="1">
      <alignment wrapText="1"/>
    </xf>
    <xf numFmtId="4" fontId="22" fillId="0" borderId="118" xfId="6" applyNumberFormat="1" applyFont="1" applyFill="1" applyBorder="1" applyAlignment="1">
      <alignment wrapText="1"/>
    </xf>
    <xf numFmtId="0" fontId="20" fillId="0" borderId="118" xfId="5" applyFont="1" applyFill="1" applyBorder="1" applyAlignment="1"/>
    <xf numFmtId="3" fontId="20" fillId="0" borderId="118" xfId="5" applyNumberFormat="1" applyFont="1" applyFill="1" applyBorder="1" applyAlignment="1"/>
    <xf numFmtId="4" fontId="22" fillId="0" borderId="118" xfId="5" applyNumberFormat="1" applyFont="1" applyFill="1" applyBorder="1" applyAlignment="1"/>
    <xf numFmtId="3" fontId="22" fillId="0" borderId="118" xfId="5" applyNumberFormat="1" applyFont="1" applyFill="1" applyBorder="1" applyAlignment="1"/>
    <xf numFmtId="0" fontId="20" fillId="0" borderId="115" xfId="5" applyFont="1" applyFill="1" applyBorder="1" applyAlignment="1"/>
    <xf numFmtId="3" fontId="37" fillId="0" borderId="115" xfId="5" applyNumberFormat="1" applyFont="1" applyFill="1" applyBorder="1" applyAlignment="1"/>
    <xf numFmtId="0" fontId="35" fillId="0" borderId="0" xfId="5" applyFont="1" applyFill="1" applyAlignment="1"/>
    <xf numFmtId="0" fontId="2" fillId="0" borderId="0" xfId="4" applyFont="1" applyFill="1" applyAlignment="1">
      <alignment vertical="center"/>
    </xf>
    <xf numFmtId="0" fontId="2" fillId="0" borderId="0" xfId="4" applyFont="1" applyFill="1" applyAlignment="1">
      <alignment horizontal="left" vertical="center"/>
    </xf>
    <xf numFmtId="0" fontId="9" fillId="0" borderId="0" xfId="4" applyFont="1" applyFill="1" applyAlignment="1">
      <alignment horizontal="center" vertical="center"/>
    </xf>
    <xf numFmtId="0" fontId="11" fillId="0" borderId="0" xfId="4" applyFont="1" applyFill="1" applyAlignment="1">
      <alignment vertical="center"/>
    </xf>
    <xf numFmtId="49" fontId="5" fillId="0" borderId="100" xfId="4" applyNumberFormat="1" applyFont="1" applyFill="1" applyBorder="1" applyAlignment="1" applyProtection="1">
      <alignment vertical="center"/>
      <protection locked="0"/>
    </xf>
    <xf numFmtId="49" fontId="5" fillId="0" borderId="0" xfId="4" applyNumberFormat="1" applyFont="1" applyFill="1" applyBorder="1" applyAlignment="1" applyProtection="1">
      <protection locked="0"/>
    </xf>
    <xf numFmtId="3" fontId="5" fillId="0" borderId="43" xfId="4" applyNumberFormat="1" applyFont="1" applyFill="1" applyBorder="1" applyAlignment="1">
      <alignment vertical="center" wrapText="1"/>
    </xf>
    <xf numFmtId="3" fontId="5" fillId="0" borderId="18" xfId="4" applyNumberFormat="1" applyFont="1" applyFill="1" applyBorder="1" applyAlignment="1" applyProtection="1">
      <alignment vertical="center" wrapText="1"/>
      <protection locked="0"/>
    </xf>
    <xf numFmtId="3" fontId="2" fillId="0" borderId="43" xfId="4" applyNumberFormat="1" applyFont="1" applyFill="1" applyBorder="1" applyAlignment="1">
      <alignment vertical="center" wrapText="1"/>
    </xf>
    <xf numFmtId="3" fontId="2" fillId="0" borderId="18" xfId="4" applyNumberFormat="1" applyFont="1" applyFill="1" applyBorder="1" applyAlignment="1" applyProtection="1">
      <alignment vertical="center" wrapText="1"/>
      <protection locked="0"/>
    </xf>
    <xf numFmtId="3" fontId="2" fillId="0" borderId="18" xfId="4" applyNumberFormat="1" applyFont="1" applyFill="1" applyBorder="1" applyAlignment="1">
      <alignment horizontal="center" vertical="center" wrapText="1"/>
    </xf>
    <xf numFmtId="0" fontId="2" fillId="0" borderId="0" xfId="4" applyFont="1" applyFill="1" applyBorder="1" applyAlignment="1">
      <alignment vertical="center" wrapText="1"/>
    </xf>
    <xf numFmtId="3" fontId="2" fillId="0" borderId="0" xfId="4" applyNumberFormat="1" applyFont="1" applyFill="1" applyBorder="1" applyAlignment="1" applyProtection="1">
      <alignment vertical="center" wrapText="1"/>
      <protection locked="0"/>
    </xf>
    <xf numFmtId="0" fontId="2" fillId="0" borderId="0" xfId="1" applyFont="1" applyFill="1" applyBorder="1" applyAlignment="1">
      <alignment vertical="center"/>
    </xf>
    <xf numFmtId="3" fontId="2" fillId="0" borderId="0" xfId="4" applyNumberFormat="1" applyFont="1" applyBorder="1" applyAlignment="1" applyProtection="1">
      <alignment vertical="center" wrapText="1"/>
      <protection locked="0"/>
    </xf>
    <xf numFmtId="0" fontId="2" fillId="0" borderId="43" xfId="4" applyFont="1" applyFill="1" applyBorder="1" applyAlignment="1" applyProtection="1">
      <alignment horizontal="center" vertical="center" wrapText="1"/>
      <protection locked="0"/>
    </xf>
    <xf numFmtId="0" fontId="2" fillId="0" borderId="0" xfId="4" applyFont="1" applyBorder="1" applyAlignment="1" applyProtection="1">
      <alignment vertical="center" wrapText="1"/>
      <protection locked="0"/>
    </xf>
    <xf numFmtId="0" fontId="2" fillId="0" borderId="0" xfId="4" applyFont="1" applyFill="1" applyBorder="1" applyAlignment="1">
      <alignment horizontal="right" vertical="center" wrapText="1"/>
    </xf>
    <xf numFmtId="3" fontId="2" fillId="0" borderId="0" xfId="4" applyNumberFormat="1" applyFont="1" applyFill="1" applyBorder="1" applyAlignment="1">
      <alignment vertical="center" wrapText="1"/>
    </xf>
    <xf numFmtId="0" fontId="2" fillId="0" borderId="93" xfId="4" applyFont="1" applyFill="1" applyBorder="1" applyAlignment="1" applyProtection="1">
      <alignment horizontal="center" vertical="center" wrapText="1"/>
      <protection locked="0"/>
    </xf>
    <xf numFmtId="0" fontId="2" fillId="0" borderId="93" xfId="4" applyFont="1" applyFill="1" applyBorder="1" applyAlignment="1" applyProtection="1">
      <alignment horizontal="left" vertical="center" wrapText="1"/>
      <protection locked="0"/>
    </xf>
    <xf numFmtId="3" fontId="2" fillId="0" borderId="93" xfId="4" applyNumberFormat="1" applyFont="1" applyFill="1" applyBorder="1" applyAlignment="1" applyProtection="1">
      <alignment vertical="center" wrapText="1"/>
      <protection locked="0"/>
    </xf>
    <xf numFmtId="3" fontId="5" fillId="0" borderId="0" xfId="4" applyNumberFormat="1" applyFont="1" applyBorder="1" applyAlignment="1">
      <alignment vertical="center" wrapText="1"/>
    </xf>
    <xf numFmtId="0" fontId="2" fillId="0" borderId="93" xfId="4" applyFont="1" applyBorder="1" applyAlignment="1" applyProtection="1">
      <alignment vertical="center" wrapText="1"/>
      <protection locked="0"/>
    </xf>
    <xf numFmtId="0" fontId="2" fillId="0" borderId="93" xfId="4" applyFont="1" applyBorder="1" applyAlignment="1" applyProtection="1">
      <alignment horizontal="left" vertical="center" wrapText="1"/>
      <protection locked="0"/>
    </xf>
    <xf numFmtId="3" fontId="2" fillId="0" borderId="93" xfId="4" applyNumberFormat="1" applyFont="1" applyBorder="1" applyAlignment="1" applyProtection="1">
      <alignment vertical="center" wrapText="1"/>
      <protection locked="0"/>
    </xf>
    <xf numFmtId="3" fontId="5" fillId="0" borderId="43" xfId="4" applyNumberFormat="1" applyFont="1" applyFill="1" applyBorder="1" applyAlignment="1" applyProtection="1">
      <alignment horizontal="right" vertical="center"/>
      <protection locked="0"/>
    </xf>
    <xf numFmtId="0" fontId="5" fillId="0" borderId="0" xfId="4" applyFont="1" applyBorder="1" applyAlignment="1">
      <alignment horizontal="right" vertical="center"/>
    </xf>
    <xf numFmtId="1" fontId="5" fillId="0" borderId="0" xfId="4" applyNumberFormat="1" applyFont="1" applyBorder="1" applyAlignment="1">
      <alignment vertical="center"/>
    </xf>
    <xf numFmtId="3" fontId="5" fillId="0" borderId="0" xfId="4" applyNumberFormat="1" applyFont="1" applyBorder="1" applyAlignment="1">
      <alignment vertical="center"/>
    </xf>
    <xf numFmtId="0" fontId="5" fillId="0" borderId="0" xfId="4" applyFont="1" applyAlignment="1">
      <alignment vertical="center"/>
    </xf>
    <xf numFmtId="0" fontId="2" fillId="0" borderId="0" xfId="4" applyFont="1" applyBorder="1" applyAlignment="1">
      <alignment vertical="center" wrapText="1"/>
    </xf>
    <xf numFmtId="1" fontId="2" fillId="0" borderId="0" xfId="4" applyNumberFormat="1" applyFont="1" applyBorder="1" applyAlignment="1">
      <alignment vertical="center" wrapText="1"/>
    </xf>
    <xf numFmtId="0" fontId="2" fillId="0" borderId="0" xfId="4" applyFont="1" applyBorder="1" applyAlignment="1">
      <alignment vertical="center"/>
    </xf>
    <xf numFmtId="0" fontId="2" fillId="0" borderId="0" xfId="1" applyFont="1" applyAlignment="1" applyProtection="1">
      <alignment vertical="center"/>
      <protection locked="0"/>
    </xf>
    <xf numFmtId="0" fontId="2" fillId="0" borderId="0" xfId="1" applyFont="1" applyBorder="1" applyAlignment="1" applyProtection="1">
      <alignment horizontal="center" vertical="center"/>
      <protection locked="0"/>
    </xf>
    <xf numFmtId="0" fontId="2" fillId="0" borderId="0" xfId="4" applyFont="1" applyAlignment="1" applyProtection="1">
      <alignment vertical="center"/>
      <protection locked="0"/>
    </xf>
    <xf numFmtId="0" fontId="2" fillId="0" borderId="20" xfId="1" applyFont="1" applyFill="1" applyBorder="1" applyAlignment="1" applyProtection="1">
      <alignment horizontal="center" vertical="center" wrapText="1"/>
    </xf>
    <xf numFmtId="0" fontId="2" fillId="0" borderId="15" xfId="1" applyFont="1" applyFill="1" applyBorder="1" applyAlignment="1" applyProtection="1">
      <alignment horizontal="center" vertical="center" wrapText="1"/>
    </xf>
    <xf numFmtId="0" fontId="14" fillId="0" borderId="0" xfId="1" applyFont="1" applyAlignment="1">
      <alignment horizontal="left"/>
    </xf>
    <xf numFmtId="49" fontId="5" fillId="2" borderId="5" xfId="1" applyNumberFormat="1" applyFont="1" applyFill="1" applyBorder="1" applyAlignment="1" applyProtection="1">
      <alignment horizontal="center" vertical="center" wrapText="1"/>
      <protection locked="0"/>
    </xf>
    <xf numFmtId="49" fontId="5" fillId="2" borderId="6" xfId="1" applyNumberFormat="1" applyFont="1" applyFill="1" applyBorder="1" applyAlignment="1" applyProtection="1">
      <alignment horizontal="center" vertical="center" wrapText="1"/>
      <protection locked="0"/>
    </xf>
    <xf numFmtId="49" fontId="3" fillId="2" borderId="1" xfId="1" applyNumberFormat="1" applyFont="1" applyFill="1" applyBorder="1" applyAlignment="1" applyProtection="1">
      <alignment horizontal="center" vertical="center"/>
    </xf>
    <xf numFmtId="49" fontId="3" fillId="2" borderId="2" xfId="1" applyNumberFormat="1" applyFont="1" applyFill="1" applyBorder="1" applyAlignment="1" applyProtection="1">
      <alignment horizontal="center" vertical="center"/>
    </xf>
    <xf numFmtId="49" fontId="3" fillId="2" borderId="3" xfId="1" applyNumberFormat="1" applyFont="1" applyFill="1" applyBorder="1" applyAlignment="1" applyProtection="1">
      <alignment horizontal="center" vertical="center"/>
    </xf>
    <xf numFmtId="49" fontId="2" fillId="2" borderId="5" xfId="1" applyNumberFormat="1" applyFont="1" applyFill="1" applyBorder="1" applyAlignment="1" applyProtection="1">
      <alignment horizontal="center" vertical="center"/>
      <protection locked="0"/>
    </xf>
    <xf numFmtId="49" fontId="2" fillId="2" borderId="6" xfId="1" applyNumberFormat="1" applyFont="1" applyFill="1" applyBorder="1" applyAlignment="1" applyProtection="1">
      <alignment horizontal="center" vertical="center"/>
      <protection locked="0"/>
    </xf>
    <xf numFmtId="0" fontId="2" fillId="0" borderId="20" xfId="1" applyFont="1" applyFill="1" applyBorder="1" applyAlignment="1" applyProtection="1">
      <alignment horizontal="center" vertical="center" wrapText="1"/>
    </xf>
    <xf numFmtId="0" fontId="2" fillId="0" borderId="21" xfId="1" applyFont="1" applyFill="1" applyBorder="1" applyAlignment="1" applyProtection="1">
      <alignment horizontal="center" vertical="center" wrapText="1"/>
    </xf>
    <xf numFmtId="0" fontId="2" fillId="0" borderId="89" xfId="1" applyNumberFormat="1" applyFont="1" applyFill="1" applyBorder="1" applyAlignment="1" applyProtection="1">
      <alignment horizontal="center" vertical="center" textRotation="90" wrapText="1"/>
    </xf>
    <xf numFmtId="0" fontId="2" fillId="0" borderId="22" xfId="1" applyNumberFormat="1" applyFont="1" applyFill="1" applyBorder="1" applyAlignment="1" applyProtection="1">
      <alignment horizontal="center" vertical="center" textRotation="90" wrapText="1"/>
    </xf>
    <xf numFmtId="0" fontId="2" fillId="0" borderId="19" xfId="1" applyNumberFormat="1" applyFont="1" applyFill="1" applyBorder="1" applyAlignment="1" applyProtection="1">
      <alignment horizontal="center" vertical="center" textRotation="90" wrapText="1"/>
    </xf>
    <xf numFmtId="0" fontId="2" fillId="0" borderId="24" xfId="1" applyNumberFormat="1" applyFont="1" applyFill="1" applyBorder="1" applyAlignment="1" applyProtection="1">
      <alignment horizontal="center" vertical="center" textRotation="90" wrapText="1"/>
    </xf>
    <xf numFmtId="0" fontId="2" fillId="0" borderId="0" xfId="1" applyFont="1" applyFill="1" applyBorder="1" applyAlignment="1" applyProtection="1">
      <alignment horizontal="center" vertical="center" textRotation="90" wrapText="1"/>
    </xf>
    <xf numFmtId="0" fontId="2" fillId="0" borderId="25" xfId="1" applyFont="1" applyFill="1" applyBorder="1" applyAlignment="1" applyProtection="1">
      <alignment horizontal="center" vertical="center" textRotation="90" wrapText="1"/>
    </xf>
    <xf numFmtId="0" fontId="2" fillId="0" borderId="5" xfId="1" applyFont="1" applyBorder="1" applyAlignment="1" applyProtection="1">
      <alignment horizontal="center" vertical="center"/>
      <protection locked="0"/>
    </xf>
    <xf numFmtId="0" fontId="2" fillId="0" borderId="6" xfId="1" applyFont="1" applyBorder="1" applyAlignment="1" applyProtection="1">
      <alignment horizontal="center" vertical="center"/>
      <protection locked="0"/>
    </xf>
    <xf numFmtId="0" fontId="5" fillId="0" borderId="94" xfId="1" applyFont="1" applyFill="1" applyBorder="1" applyAlignment="1" applyProtection="1">
      <alignment horizontal="left" vertical="center"/>
    </xf>
    <xf numFmtId="0" fontId="5" fillId="0" borderId="95" xfId="1" applyFont="1" applyFill="1" applyBorder="1" applyAlignment="1" applyProtection="1">
      <alignment horizontal="left" vertical="center"/>
    </xf>
    <xf numFmtId="0" fontId="5" fillId="0" borderId="51" xfId="1" applyFont="1" applyFill="1" applyBorder="1" applyAlignment="1" applyProtection="1">
      <alignment horizontal="left" vertical="center"/>
    </xf>
    <xf numFmtId="0" fontId="5" fillId="0" borderId="53" xfId="1" applyFont="1" applyFill="1" applyBorder="1" applyAlignment="1" applyProtection="1">
      <alignment horizontal="left" vertical="center"/>
    </xf>
    <xf numFmtId="0" fontId="2" fillId="0" borderId="90" xfId="1" applyFont="1" applyFill="1" applyBorder="1" applyAlignment="1" applyProtection="1">
      <alignment horizontal="center" vertical="center" textRotation="90" wrapText="1"/>
    </xf>
    <xf numFmtId="0" fontId="2" fillId="0" borderId="48" xfId="1" applyFont="1" applyFill="1" applyBorder="1" applyAlignment="1" applyProtection="1">
      <alignment horizontal="center" vertical="center" textRotation="90" wrapText="1"/>
    </xf>
    <xf numFmtId="49" fontId="2" fillId="0" borderId="11" xfId="1" applyNumberFormat="1" applyFont="1" applyFill="1" applyBorder="1" applyAlignment="1" applyProtection="1">
      <alignment horizontal="center" vertical="center" textRotation="90" wrapText="1"/>
    </xf>
    <xf numFmtId="0" fontId="2" fillId="0" borderId="15" xfId="1" applyFont="1" applyFill="1" applyBorder="1" applyAlignment="1" applyProtection="1">
      <alignment horizontal="center" vertical="center" wrapText="1"/>
    </xf>
    <xf numFmtId="49" fontId="2" fillId="0" borderId="11" xfId="1" applyNumberFormat="1" applyFont="1" applyFill="1" applyBorder="1" applyAlignment="1" applyProtection="1">
      <alignment horizontal="center" vertical="center" wrapText="1"/>
    </xf>
    <xf numFmtId="49" fontId="2" fillId="0" borderId="15" xfId="1" applyNumberFormat="1" applyFont="1" applyFill="1" applyBorder="1" applyAlignment="1" applyProtection="1">
      <alignment horizontal="center" vertical="center" wrapText="1"/>
    </xf>
    <xf numFmtId="49" fontId="2" fillId="0" borderId="21" xfId="1" applyNumberFormat="1" applyFont="1" applyFill="1" applyBorder="1" applyAlignment="1" applyProtection="1">
      <alignment horizontal="center" vertical="center" wrapText="1"/>
    </xf>
    <xf numFmtId="49" fontId="2" fillId="0" borderId="12" xfId="1" applyNumberFormat="1" applyFont="1" applyFill="1" applyBorder="1" applyAlignment="1" applyProtection="1">
      <alignment horizontal="center" vertical="center"/>
    </xf>
    <xf numFmtId="49" fontId="2" fillId="0" borderId="13" xfId="1" applyNumberFormat="1" applyFont="1" applyFill="1" applyBorder="1" applyAlignment="1" applyProtection="1">
      <alignment horizontal="center" vertical="center"/>
    </xf>
    <xf numFmtId="49" fontId="2" fillId="0" borderId="14" xfId="1" applyNumberFormat="1" applyFont="1" applyFill="1" applyBorder="1" applyAlignment="1" applyProtection="1">
      <alignment horizontal="center" vertical="center"/>
    </xf>
    <xf numFmtId="0" fontId="2" fillId="0" borderId="20" xfId="1" applyFont="1" applyFill="1" applyBorder="1" applyAlignment="1" applyProtection="1">
      <alignment horizontal="center" vertical="center" textRotation="90"/>
    </xf>
    <xf numFmtId="0" fontId="2" fillId="0" borderId="21" xfId="1" applyFont="1" applyFill="1" applyBorder="1" applyAlignment="1" applyProtection="1">
      <alignment horizontal="center" vertical="center" textRotation="90"/>
    </xf>
    <xf numFmtId="0" fontId="2" fillId="0" borderId="89" xfId="1" applyFont="1" applyFill="1" applyBorder="1" applyAlignment="1" applyProtection="1">
      <alignment horizontal="center" vertical="center" textRotation="90" wrapText="1"/>
    </xf>
    <xf numFmtId="0" fontId="2" fillId="0" borderId="22" xfId="1" applyFont="1" applyFill="1" applyBorder="1" applyAlignment="1" applyProtection="1">
      <alignment horizontal="center" vertical="center" textRotation="90" wrapText="1"/>
    </xf>
    <xf numFmtId="0" fontId="2" fillId="0" borderId="17" xfId="1" applyFont="1" applyFill="1" applyBorder="1" applyAlignment="1" applyProtection="1">
      <alignment horizontal="center" vertical="center" textRotation="90" wrapText="1"/>
    </xf>
    <xf numFmtId="0" fontId="2" fillId="0" borderId="23" xfId="1" applyFont="1" applyFill="1" applyBorder="1" applyAlignment="1" applyProtection="1">
      <alignment horizontal="center" vertical="center" textRotation="90" wrapText="1"/>
    </xf>
    <xf numFmtId="0" fontId="2" fillId="0" borderId="90" xfId="1" applyFont="1" applyFill="1" applyBorder="1" applyAlignment="1" applyProtection="1">
      <alignment horizontal="center" vertical="center" textRotation="90"/>
    </xf>
    <xf numFmtId="0" fontId="2" fillId="0" borderId="48" xfId="1" applyFont="1" applyFill="1" applyBorder="1" applyAlignment="1" applyProtection="1">
      <alignment horizontal="center" vertical="center" textRotation="90"/>
    </xf>
    <xf numFmtId="0" fontId="2" fillId="0" borderId="90" xfId="1" applyNumberFormat="1" applyFont="1" applyFill="1" applyBorder="1" applyAlignment="1" applyProtection="1">
      <alignment horizontal="center" vertical="center" textRotation="90" wrapText="1"/>
    </xf>
    <xf numFmtId="0" fontId="2" fillId="0" borderId="48" xfId="1" applyNumberFormat="1" applyFont="1" applyFill="1" applyBorder="1" applyAlignment="1" applyProtection="1">
      <alignment horizontal="center" vertical="center" textRotation="90" wrapText="1"/>
    </xf>
    <xf numFmtId="0" fontId="5" fillId="6" borderId="94" xfId="1" applyFont="1" applyFill="1" applyBorder="1" applyAlignment="1" applyProtection="1">
      <alignment horizontal="left" vertical="center"/>
    </xf>
    <xf numFmtId="0" fontId="5" fillId="6" borderId="95" xfId="1" applyFont="1" applyFill="1" applyBorder="1" applyAlignment="1" applyProtection="1">
      <alignment horizontal="left" vertical="center"/>
    </xf>
    <xf numFmtId="0" fontId="5" fillId="6" borderId="51" xfId="1" applyFont="1" applyFill="1" applyBorder="1" applyAlignment="1" applyProtection="1">
      <alignment horizontal="left" vertical="center"/>
    </xf>
    <xf numFmtId="0" fontId="5" fillId="6" borderId="53" xfId="1" applyFont="1" applyFill="1" applyBorder="1" applyAlignment="1" applyProtection="1">
      <alignment horizontal="left" vertical="center"/>
    </xf>
    <xf numFmtId="3" fontId="2" fillId="0" borderId="43" xfId="4" applyNumberFormat="1" applyFont="1" applyBorder="1" applyAlignment="1" applyProtection="1">
      <alignment horizontal="center" vertical="center" wrapText="1"/>
      <protection locked="0"/>
    </xf>
    <xf numFmtId="0" fontId="2" fillId="0" borderId="0" xfId="4" applyFont="1" applyBorder="1" applyAlignment="1">
      <alignment horizontal="left"/>
    </xf>
    <xf numFmtId="0" fontId="2" fillId="0" borderId="0" xfId="4" applyFont="1" applyAlignment="1">
      <alignment horizontal="left"/>
    </xf>
    <xf numFmtId="0" fontId="2" fillId="0" borderId="43" xfId="4" applyFont="1" applyBorder="1" applyAlignment="1" applyProtection="1">
      <alignment horizontal="left" vertical="center" wrapText="1"/>
      <protection locked="0"/>
    </xf>
    <xf numFmtId="0" fontId="2" fillId="0" borderId="43" xfId="4" applyFont="1" applyBorder="1" applyAlignment="1">
      <alignment horizontal="center" vertical="center" wrapText="1"/>
    </xf>
    <xf numFmtId="0" fontId="5" fillId="0" borderId="43" xfId="4" applyFont="1" applyBorder="1" applyAlignment="1">
      <alignment horizontal="right" wrapText="1"/>
    </xf>
    <xf numFmtId="0" fontId="2" fillId="0" borderId="43" xfId="4" applyFont="1" applyBorder="1" applyAlignment="1" applyProtection="1">
      <alignment horizontal="center" vertical="center" wrapText="1"/>
      <protection locked="0"/>
    </xf>
    <xf numFmtId="3" fontId="2" fillId="0" borderId="18" xfId="4" applyNumberFormat="1" applyFont="1" applyBorder="1" applyAlignment="1" applyProtection="1">
      <alignment horizontal="left" vertical="center" wrapText="1"/>
      <protection locked="0"/>
    </xf>
    <xf numFmtId="3" fontId="2" fillId="0" borderId="17" xfId="4" applyNumberFormat="1" applyFont="1" applyBorder="1" applyAlignment="1" applyProtection="1">
      <alignment horizontal="left" vertical="center" wrapText="1"/>
      <protection locked="0"/>
    </xf>
    <xf numFmtId="3" fontId="2" fillId="0" borderId="71" xfId="4" applyNumberFormat="1" applyFont="1" applyBorder="1" applyAlignment="1" applyProtection="1">
      <alignment horizontal="left" vertical="center" wrapText="1"/>
      <protection locked="0"/>
    </xf>
    <xf numFmtId="0" fontId="2" fillId="0" borderId="43" xfId="4" applyFont="1" applyBorder="1" applyAlignment="1" applyProtection="1">
      <alignment horizontal="center" vertical="center"/>
      <protection locked="0"/>
    </xf>
    <xf numFmtId="3" fontId="2" fillId="0" borderId="45" xfId="4" applyNumberFormat="1" applyFont="1" applyBorder="1" applyAlignment="1" applyProtection="1">
      <alignment horizontal="center" vertical="center" wrapText="1"/>
      <protection locked="0"/>
    </xf>
    <xf numFmtId="0" fontId="17" fillId="0" borderId="0" xfId="0" applyFont="1" applyAlignment="1">
      <alignment horizontal="left" wrapText="1"/>
    </xf>
    <xf numFmtId="0" fontId="17" fillId="0" borderId="100" xfId="0" applyFont="1" applyBorder="1" applyAlignment="1">
      <alignment horizontal="left" wrapText="1"/>
    </xf>
    <xf numFmtId="3" fontId="10" fillId="0" borderId="43" xfId="1" applyNumberFormat="1" applyFont="1" applyFill="1" applyBorder="1" applyAlignment="1" applyProtection="1">
      <alignment horizontal="center" vertical="center" wrapText="1"/>
      <protection locked="0"/>
    </xf>
    <xf numFmtId="0" fontId="9" fillId="0" borderId="0" xfId="4" applyFont="1" applyAlignment="1">
      <alignment horizontal="center"/>
    </xf>
    <xf numFmtId="0" fontId="23" fillId="0" borderId="0" xfId="6" applyFont="1" applyFill="1" applyAlignment="1">
      <alignment horizontal="center" wrapText="1"/>
    </xf>
    <xf numFmtId="0" fontId="25" fillId="0" borderId="118" xfId="6" applyFont="1" applyFill="1" applyBorder="1" applyAlignment="1">
      <alignment horizontal="left" vertical="center"/>
    </xf>
    <xf numFmtId="0" fontId="25" fillId="0" borderId="118" xfId="6" applyFont="1" applyFill="1" applyBorder="1" applyAlignment="1">
      <alignment horizontal="left" vertical="center" wrapText="1"/>
    </xf>
    <xf numFmtId="0" fontId="2" fillId="0" borderId="46" xfId="1" applyFont="1" applyBorder="1" applyAlignment="1" applyProtection="1">
      <alignment horizontal="left" vertical="center" wrapText="1"/>
      <protection locked="0"/>
    </xf>
    <xf numFmtId="0" fontId="2" fillId="0" borderId="45" xfId="1" applyFont="1" applyBorder="1" applyAlignment="1" applyProtection="1">
      <alignment horizontal="left" vertical="center" wrapText="1"/>
      <protection locked="0"/>
    </xf>
    <xf numFmtId="0" fontId="5" fillId="0" borderId="0" xfId="1" applyFont="1" applyFill="1" applyAlignment="1">
      <alignment horizontal="left" vertical="center"/>
    </xf>
    <xf numFmtId="0" fontId="2" fillId="0" borderId="0" xfId="1" applyFont="1" applyFill="1" applyAlignment="1">
      <alignment horizontal="left" vertical="center" wrapText="1"/>
    </xf>
    <xf numFmtId="0" fontId="2" fillId="0" borderId="43" xfId="1" applyFont="1" applyBorder="1" applyAlignment="1" applyProtection="1">
      <alignment horizontal="center" vertical="center" wrapText="1"/>
      <protection locked="0"/>
    </xf>
    <xf numFmtId="0" fontId="2" fillId="0" borderId="92" xfId="1" applyFont="1" applyBorder="1" applyAlignment="1" applyProtection="1">
      <alignment horizontal="left" vertical="center" wrapText="1"/>
      <protection locked="0"/>
    </xf>
    <xf numFmtId="0" fontId="2" fillId="0" borderId="91" xfId="1" applyFont="1" applyBorder="1" applyAlignment="1" applyProtection="1">
      <alignment horizontal="left" vertical="center" wrapText="1"/>
      <protection locked="0"/>
    </xf>
    <xf numFmtId="0" fontId="2" fillId="0" borderId="33" xfId="1" applyFont="1" applyBorder="1" applyAlignment="1" applyProtection="1">
      <alignment horizontal="left" vertical="center" wrapText="1"/>
      <protection locked="0"/>
    </xf>
    <xf numFmtId="0" fontId="2" fillId="0" borderId="19" xfId="1" applyFont="1" applyBorder="1" applyAlignment="1" applyProtection="1">
      <alignment horizontal="left" vertical="center" wrapText="1"/>
      <protection locked="0"/>
    </xf>
    <xf numFmtId="0" fontId="2" fillId="0" borderId="74" xfId="1" applyFont="1" applyBorder="1" applyAlignment="1" applyProtection="1">
      <alignment horizontal="left" vertical="center" wrapText="1"/>
      <protection locked="0"/>
    </xf>
    <xf numFmtId="0" fontId="2" fillId="0" borderId="73" xfId="1" applyFont="1" applyBorder="1" applyAlignment="1" applyProtection="1">
      <alignment horizontal="left" vertical="center" wrapText="1"/>
      <protection locked="0"/>
    </xf>
    <xf numFmtId="0" fontId="2" fillId="0" borderId="18" xfId="1" applyFont="1" applyBorder="1" applyAlignment="1" applyProtection="1">
      <alignment horizontal="center" vertical="center" wrapText="1"/>
      <protection locked="0"/>
    </xf>
    <xf numFmtId="0" fontId="2" fillId="0" borderId="17" xfId="1" applyFont="1" applyBorder="1" applyAlignment="1" applyProtection="1">
      <alignment horizontal="center" vertical="center" wrapText="1"/>
      <protection locked="0"/>
    </xf>
    <xf numFmtId="0" fontId="2" fillId="0" borderId="71" xfId="1" applyFont="1" applyBorder="1" applyAlignment="1" applyProtection="1">
      <alignment horizontal="center" vertical="center" wrapText="1"/>
      <protection locked="0"/>
    </xf>
    <xf numFmtId="3" fontId="2" fillId="0" borderId="33" xfId="1" applyNumberFormat="1" applyFont="1" applyBorder="1" applyAlignment="1" applyProtection="1">
      <alignment horizontal="center" vertical="center" wrapText="1"/>
      <protection locked="0"/>
    </xf>
    <xf numFmtId="3" fontId="2" fillId="0" borderId="74" xfId="1" applyNumberFormat="1" applyFont="1" applyBorder="1" applyAlignment="1" applyProtection="1">
      <alignment horizontal="center" vertical="center" wrapText="1"/>
      <protection locked="0"/>
    </xf>
    <xf numFmtId="3" fontId="2" fillId="0" borderId="18" xfId="1" applyNumberFormat="1" applyFont="1" applyBorder="1" applyAlignment="1" applyProtection="1">
      <alignment horizontal="center" vertical="center" wrapText="1"/>
      <protection locked="0"/>
    </xf>
    <xf numFmtId="3" fontId="2" fillId="0" borderId="17" xfId="1" applyNumberFormat="1" applyFont="1" applyBorder="1" applyAlignment="1" applyProtection="1">
      <alignment horizontal="center" vertical="center" wrapText="1"/>
      <protection locked="0"/>
    </xf>
    <xf numFmtId="3" fontId="2" fillId="0" borderId="71" xfId="1" applyNumberFormat="1" applyFont="1" applyBorder="1" applyAlignment="1" applyProtection="1">
      <alignment horizontal="center" vertical="center" wrapText="1"/>
      <protection locked="0"/>
    </xf>
    <xf numFmtId="0" fontId="2" fillId="0" borderId="43" xfId="1" applyFont="1" applyBorder="1" applyAlignment="1" applyProtection="1">
      <alignment horizontal="center" vertical="center"/>
      <protection locked="0"/>
    </xf>
    <xf numFmtId="3" fontId="2" fillId="0" borderId="43" xfId="1" applyNumberFormat="1" applyFont="1" applyBorder="1" applyAlignment="1" applyProtection="1">
      <alignment horizontal="center" vertical="center" wrapText="1"/>
      <protection locked="0"/>
    </xf>
    <xf numFmtId="3" fontId="2" fillId="6" borderId="18" xfId="1" applyNumberFormat="1" applyFont="1" applyFill="1" applyBorder="1" applyAlignment="1" applyProtection="1">
      <alignment horizontal="center" vertical="center" wrapText="1"/>
      <protection locked="0"/>
    </xf>
    <xf numFmtId="3" fontId="2" fillId="6" borderId="17" xfId="1" applyNumberFormat="1" applyFont="1" applyFill="1" applyBorder="1" applyAlignment="1" applyProtection="1">
      <alignment horizontal="center" vertical="center" wrapText="1"/>
      <protection locked="0"/>
    </xf>
    <xf numFmtId="3" fontId="2" fillId="6" borderId="71" xfId="1" applyNumberFormat="1" applyFont="1" applyFill="1" applyBorder="1" applyAlignment="1" applyProtection="1">
      <alignment horizontal="center" vertical="center" wrapText="1"/>
      <protection locked="0"/>
    </xf>
    <xf numFmtId="0" fontId="2" fillId="0" borderId="43" xfId="1" applyFont="1" applyFill="1" applyBorder="1" applyAlignment="1" applyProtection="1">
      <alignment horizontal="center" vertical="center" wrapText="1"/>
      <protection locked="0"/>
    </xf>
    <xf numFmtId="0" fontId="2" fillId="0" borderId="92" xfId="1" applyFont="1" applyFill="1" applyBorder="1" applyAlignment="1" applyProtection="1">
      <alignment horizontal="left" vertical="center" wrapText="1"/>
      <protection locked="0"/>
    </xf>
    <xf numFmtId="0" fontId="2" fillId="0" borderId="91" xfId="1" applyFont="1" applyFill="1" applyBorder="1" applyAlignment="1" applyProtection="1">
      <alignment horizontal="left" vertical="center" wrapText="1"/>
      <protection locked="0"/>
    </xf>
    <xf numFmtId="0" fontId="2" fillId="0" borderId="33" xfId="1" applyFont="1" applyFill="1" applyBorder="1" applyAlignment="1" applyProtection="1">
      <alignment horizontal="left" vertical="center" wrapText="1"/>
      <protection locked="0"/>
    </xf>
    <xf numFmtId="0" fontId="2" fillId="0" borderId="19" xfId="1" applyFont="1" applyFill="1" applyBorder="1" applyAlignment="1" applyProtection="1">
      <alignment horizontal="left" vertical="center" wrapText="1"/>
      <protection locked="0"/>
    </xf>
    <xf numFmtId="0" fontId="2" fillId="0" borderId="74" xfId="1" applyFont="1" applyFill="1" applyBorder="1" applyAlignment="1" applyProtection="1">
      <alignment horizontal="left" vertical="center" wrapText="1"/>
      <protection locked="0"/>
    </xf>
    <xf numFmtId="0" fontId="2" fillId="0" borderId="73" xfId="1" applyFont="1" applyFill="1" applyBorder="1" applyAlignment="1" applyProtection="1">
      <alignment horizontal="left" vertical="center" wrapText="1"/>
      <protection locked="0"/>
    </xf>
    <xf numFmtId="0" fontId="2" fillId="0" borderId="46" xfId="1" applyFont="1" applyFill="1" applyBorder="1" applyAlignment="1" applyProtection="1">
      <alignment horizontal="left" vertical="center" wrapText="1"/>
      <protection locked="0"/>
    </xf>
    <xf numFmtId="0" fontId="2" fillId="0" borderId="45" xfId="1" applyFont="1" applyFill="1" applyBorder="1" applyAlignment="1" applyProtection="1">
      <alignment horizontal="left" vertical="center" wrapText="1"/>
      <protection locked="0"/>
    </xf>
    <xf numFmtId="0" fontId="2" fillId="0" borderId="46" xfId="4" applyFont="1" applyBorder="1" applyAlignment="1">
      <alignment horizontal="center" vertical="center" wrapText="1"/>
    </xf>
    <xf numFmtId="0" fontId="2" fillId="0" borderId="45" xfId="4" applyFont="1" applyBorder="1" applyAlignment="1">
      <alignment horizontal="center" vertical="center" wrapText="1"/>
    </xf>
    <xf numFmtId="0" fontId="5" fillId="0" borderId="46" xfId="4" applyFont="1" applyBorder="1" applyAlignment="1">
      <alignment horizontal="right" vertical="center" wrapText="1"/>
    </xf>
    <xf numFmtId="0" fontId="5" fillId="0" borderId="5" xfId="4" applyFont="1" applyBorder="1" applyAlignment="1">
      <alignment horizontal="right" vertical="center" wrapText="1"/>
    </xf>
    <xf numFmtId="0" fontId="5" fillId="0" borderId="45" xfId="4" applyFont="1" applyBorder="1" applyAlignment="1">
      <alignment horizontal="right" vertical="center" wrapText="1"/>
    </xf>
    <xf numFmtId="0" fontId="2" fillId="0" borderId="0" xfId="4" applyFont="1" applyAlignment="1">
      <alignment horizontal="left" wrapText="1"/>
    </xf>
    <xf numFmtId="0" fontId="2" fillId="0" borderId="18" xfId="4" applyFont="1" applyBorder="1" applyAlignment="1" applyProtection="1">
      <alignment horizontal="center" vertical="center" wrapText="1"/>
      <protection locked="0"/>
    </xf>
    <xf numFmtId="0" fontId="2" fillId="0" borderId="71" xfId="4" applyFont="1" applyBorder="1" applyAlignment="1" applyProtection="1">
      <alignment horizontal="center" vertical="center" wrapText="1"/>
      <protection locked="0"/>
    </xf>
    <xf numFmtId="0" fontId="2" fillId="0" borderId="92" xfId="4" applyFont="1" applyBorder="1" applyAlignment="1" applyProtection="1">
      <alignment horizontal="left" vertical="center" wrapText="1"/>
      <protection locked="0"/>
    </xf>
    <xf numFmtId="0" fontId="2" fillId="0" borderId="91" xfId="4" applyFont="1" applyBorder="1" applyAlignment="1" applyProtection="1">
      <alignment horizontal="left" vertical="center" wrapText="1"/>
      <protection locked="0"/>
    </xf>
    <xf numFmtId="0" fontId="2" fillId="0" borderId="74" xfId="4" applyFont="1" applyBorder="1" applyAlignment="1" applyProtection="1">
      <alignment horizontal="left" vertical="center" wrapText="1"/>
      <protection locked="0"/>
    </xf>
    <xf numFmtId="0" fontId="2" fillId="0" borderId="73" xfId="4" applyFont="1" applyBorder="1" applyAlignment="1" applyProtection="1">
      <alignment horizontal="left" vertical="center" wrapText="1"/>
      <protection locked="0"/>
    </xf>
    <xf numFmtId="3" fontId="2" fillId="0" borderId="18" xfId="4" applyNumberFormat="1" applyFont="1" applyBorder="1" applyAlignment="1" applyProtection="1">
      <alignment horizontal="center" vertical="center" wrapText="1"/>
      <protection locked="0"/>
    </xf>
    <xf numFmtId="3" fontId="2" fillId="0" borderId="71" xfId="4" applyNumberFormat="1" applyFont="1" applyBorder="1" applyAlignment="1" applyProtection="1">
      <alignment horizontal="center" vertical="center" wrapText="1"/>
      <protection locked="0"/>
    </xf>
    <xf numFmtId="3" fontId="2" fillId="0" borderId="43" xfId="4" applyNumberFormat="1" applyFont="1" applyFill="1" applyBorder="1" applyAlignment="1">
      <alignment horizontal="center" vertical="center" wrapText="1"/>
    </xf>
    <xf numFmtId="0" fontId="2" fillId="0" borderId="43" xfId="1" applyFont="1" applyBorder="1" applyAlignment="1" applyProtection="1">
      <alignment horizontal="center" wrapText="1"/>
      <protection locked="0"/>
    </xf>
    <xf numFmtId="0" fontId="2" fillId="0" borderId="43" xfId="1" applyFont="1" applyBorder="1" applyAlignment="1" applyProtection="1">
      <alignment vertical="center" wrapText="1"/>
      <protection locked="0"/>
    </xf>
    <xf numFmtId="3" fontId="2" fillId="0" borderId="43" xfId="1" applyNumberFormat="1" applyFont="1" applyBorder="1" applyAlignment="1" applyProtection="1">
      <alignment horizontal="center" vertical="center" wrapText="1"/>
    </xf>
    <xf numFmtId="0" fontId="5" fillId="0" borderId="43" xfId="1" applyFont="1" applyBorder="1" applyAlignment="1">
      <alignment horizontal="right" wrapText="1"/>
    </xf>
    <xf numFmtId="3" fontId="2" fillId="6" borderId="43" xfId="1" applyNumberFormat="1" applyFont="1" applyFill="1" applyBorder="1" applyAlignment="1" applyProtection="1">
      <alignment horizontal="center" wrapText="1"/>
      <protection locked="0"/>
    </xf>
    <xf numFmtId="0" fontId="2" fillId="0" borderId="0" xfId="1" applyFont="1" applyAlignment="1">
      <alignment horizontal="left"/>
    </xf>
    <xf numFmtId="0" fontId="9" fillId="0" borderId="0" xfId="1" applyFont="1" applyAlignment="1">
      <alignment horizontal="center"/>
    </xf>
    <xf numFmtId="0" fontId="2" fillId="0" borderId="0" xfId="4" applyFont="1" applyFill="1" applyBorder="1" applyAlignment="1" applyProtection="1">
      <alignment horizontal="left" vertical="center" wrapText="1"/>
      <protection locked="0"/>
    </xf>
    <xf numFmtId="0" fontId="5" fillId="0" borderId="0" xfId="1" applyFont="1" applyFill="1" applyAlignment="1">
      <alignment horizontal="left"/>
    </xf>
    <xf numFmtId="49" fontId="2" fillId="0" borderId="43" xfId="1" applyNumberFormat="1" applyFont="1" applyBorder="1" applyAlignment="1" applyProtection="1">
      <alignment horizontal="center" vertical="center" wrapText="1"/>
      <protection locked="0"/>
    </xf>
    <xf numFmtId="3" fontId="2" fillId="0" borderId="43" xfId="2" applyNumberFormat="1" applyFont="1" applyBorder="1" applyAlignment="1" applyProtection="1">
      <alignment horizontal="center" vertical="center" wrapText="1"/>
      <protection locked="0"/>
    </xf>
    <xf numFmtId="49" fontId="2" fillId="0" borderId="43" xfId="1" applyNumberFormat="1" applyFont="1" applyFill="1" applyBorder="1" applyAlignment="1" applyProtection="1">
      <alignment horizontal="center" vertical="center" wrapText="1"/>
      <protection locked="0"/>
    </xf>
    <xf numFmtId="3" fontId="2" fillId="0" borderId="43" xfId="2" applyNumberFormat="1" applyFont="1" applyFill="1" applyBorder="1" applyAlignment="1" applyProtection="1">
      <alignment horizontal="center" vertical="center" wrapText="1"/>
      <protection locked="0"/>
    </xf>
    <xf numFmtId="164" fontId="2" fillId="0" borderId="43" xfId="3" applyFont="1" applyBorder="1" applyAlignment="1">
      <alignment horizontal="center" vertical="center" wrapText="1"/>
    </xf>
    <xf numFmtId="3" fontId="2" fillId="0" borderId="43" xfId="2" applyNumberFormat="1" applyFont="1" applyFill="1" applyBorder="1" applyAlignment="1">
      <alignment horizontal="center" vertical="center" wrapText="1"/>
    </xf>
    <xf numFmtId="3" fontId="2" fillId="0" borderId="43" xfId="2" applyNumberFormat="1" applyFont="1" applyBorder="1" applyAlignment="1">
      <alignment horizontal="center" vertical="center" wrapText="1"/>
    </xf>
    <xf numFmtId="0" fontId="2" fillId="0" borderId="43" xfId="1" quotePrefix="1" applyFont="1" applyBorder="1" applyAlignment="1" applyProtection="1">
      <alignment horizontal="center" vertical="center" wrapText="1"/>
      <protection locked="0"/>
    </xf>
    <xf numFmtId="3" fontId="2" fillId="0" borderId="43" xfId="2" applyNumberFormat="1" applyFont="1" applyBorder="1" applyAlignment="1">
      <alignment horizontal="center" wrapText="1"/>
    </xf>
    <xf numFmtId="49" fontId="2" fillId="0" borderId="43" xfId="1" applyNumberFormat="1" applyFont="1" applyBorder="1" applyAlignment="1" applyProtection="1">
      <alignment horizontal="center" wrapText="1"/>
      <protection locked="0"/>
    </xf>
    <xf numFmtId="3" fontId="10" fillId="0" borderId="43" xfId="2" applyNumberFormat="1" applyFont="1" applyBorder="1" applyAlignment="1">
      <alignment horizontal="center" vertical="center" wrapText="1"/>
    </xf>
    <xf numFmtId="49" fontId="2" fillId="0" borderId="43" xfId="1" applyNumberFormat="1" applyFont="1" applyFill="1" applyBorder="1" applyAlignment="1" applyProtection="1">
      <alignment horizontal="center" wrapText="1"/>
      <protection locked="0"/>
    </xf>
    <xf numFmtId="0" fontId="2" fillId="0" borderId="0" xfId="1" applyFont="1" applyBorder="1" applyAlignment="1" applyProtection="1">
      <alignment horizontal="left" wrapText="1"/>
      <protection locked="0"/>
    </xf>
    <xf numFmtId="0" fontId="9" fillId="0" borderId="0" xfId="1" applyFont="1" applyBorder="1" applyAlignment="1">
      <alignment horizontal="center"/>
    </xf>
    <xf numFmtId="0" fontId="2" fillId="0" borderId="0" xfId="1" applyFont="1" applyBorder="1" applyAlignment="1">
      <alignment horizontal="left"/>
    </xf>
    <xf numFmtId="0" fontId="11" fillId="0" borderId="0" xfId="1" applyFont="1" applyBorder="1" applyAlignment="1" applyProtection="1">
      <alignment horizontal="left"/>
      <protection locked="0"/>
    </xf>
    <xf numFmtId="0" fontId="2" fillId="0" borderId="0" xfId="1" applyFont="1" applyBorder="1" applyAlignment="1" applyProtection="1">
      <alignment horizontal="left"/>
      <protection locked="0"/>
    </xf>
    <xf numFmtId="49" fontId="5" fillId="0" borderId="100" xfId="1" applyNumberFormat="1" applyFont="1" applyBorder="1" applyAlignment="1" applyProtection="1">
      <alignment horizontal="left"/>
      <protection locked="0"/>
    </xf>
    <xf numFmtId="0" fontId="5" fillId="0" borderId="43" xfId="1" applyFont="1" applyBorder="1" applyAlignment="1" applyProtection="1">
      <alignment horizontal="center" vertical="center" wrapText="1"/>
      <protection locked="0"/>
    </xf>
    <xf numFmtId="0" fontId="2" fillId="0" borderId="43" xfId="1" applyFont="1" applyBorder="1" applyAlignment="1">
      <alignment horizontal="center" vertical="center" wrapText="1"/>
    </xf>
    <xf numFmtId="0" fontId="2" fillId="0" borderId="0" xfId="4" applyFont="1" applyBorder="1" applyAlignment="1" applyProtection="1">
      <alignment horizontal="left" wrapText="1"/>
      <protection locked="0"/>
    </xf>
    <xf numFmtId="3" fontId="2" fillId="0" borderId="43" xfId="4" applyNumberFormat="1" applyFont="1" applyBorder="1" applyAlignment="1">
      <alignment horizontal="center" vertical="center" wrapText="1"/>
    </xf>
    <xf numFmtId="0" fontId="9" fillId="0" borderId="0" xfId="4" applyFont="1" applyBorder="1" applyAlignment="1">
      <alignment horizontal="center"/>
    </xf>
    <xf numFmtId="49" fontId="2" fillId="0" borderId="43" xfId="4" applyNumberFormat="1" applyFont="1" applyBorder="1" applyAlignment="1" applyProtection="1">
      <alignment horizontal="center" vertical="center" wrapText="1"/>
      <protection locked="0"/>
    </xf>
    <xf numFmtId="49" fontId="2" fillId="0" borderId="43" xfId="4" applyNumberFormat="1" applyFont="1" applyBorder="1" applyAlignment="1" applyProtection="1">
      <alignment horizontal="center" vertical="center"/>
      <protection locked="0"/>
    </xf>
    <xf numFmtId="0" fontId="2" fillId="0" borderId="43" xfId="4" applyFont="1" applyBorder="1" applyAlignment="1" applyProtection="1">
      <alignment horizontal="left" vertical="center"/>
      <protection locked="0"/>
    </xf>
    <xf numFmtId="2" fontId="2" fillId="0" borderId="43" xfId="4" applyNumberFormat="1" applyFont="1" applyFill="1" applyBorder="1" applyAlignment="1" applyProtection="1">
      <alignment horizontal="center" vertical="center" wrapText="1"/>
      <protection locked="0"/>
    </xf>
    <xf numFmtId="0" fontId="5" fillId="0" borderId="43" xfId="4" applyFont="1" applyFill="1" applyBorder="1" applyAlignment="1" applyProtection="1">
      <alignment horizontal="left" vertical="center" wrapText="1"/>
      <protection locked="0"/>
    </xf>
    <xf numFmtId="3" fontId="2" fillId="0" borderId="43" xfId="4" applyNumberFormat="1" applyFont="1" applyFill="1" applyBorder="1" applyAlignment="1" applyProtection="1">
      <alignment horizontal="center" vertical="center" wrapText="1"/>
      <protection locked="0"/>
    </xf>
    <xf numFmtId="0" fontId="2" fillId="0" borderId="43" xfId="4" applyFont="1" applyFill="1" applyBorder="1" applyAlignment="1" applyProtection="1">
      <alignment horizontal="left" vertical="center" wrapText="1"/>
      <protection locked="0"/>
    </xf>
    <xf numFmtId="4" fontId="2" fillId="0" borderId="43" xfId="4" applyNumberFormat="1" applyFont="1" applyFill="1" applyBorder="1" applyAlignment="1">
      <alignment horizontal="center" vertical="center" wrapText="1"/>
    </xf>
    <xf numFmtId="49" fontId="2" fillId="0" borderId="43" xfId="4" applyNumberFormat="1" applyFont="1" applyFill="1" applyBorder="1" applyAlignment="1">
      <alignment horizontal="center" vertical="center" wrapText="1"/>
    </xf>
    <xf numFmtId="1" fontId="2" fillId="0" borderId="43" xfId="4" applyNumberFormat="1" applyFont="1" applyFill="1" applyBorder="1" applyAlignment="1" applyProtection="1">
      <alignment horizontal="center" vertical="center" wrapText="1"/>
      <protection locked="0"/>
    </xf>
    <xf numFmtId="0" fontId="2" fillId="0" borderId="0" xfId="4" applyFont="1" applyBorder="1" applyAlignment="1">
      <alignment horizontal="left" vertical="center" wrapText="1"/>
    </xf>
    <xf numFmtId="49" fontId="5" fillId="0" borderId="5" xfId="1" applyNumberFormat="1" applyFont="1" applyFill="1" applyBorder="1" applyAlignment="1" applyProtection="1">
      <alignment horizontal="center" vertical="center" wrapText="1"/>
      <protection locked="0"/>
    </xf>
    <xf numFmtId="49" fontId="5" fillId="0" borderId="6" xfId="1" applyNumberFormat="1" applyFont="1" applyFill="1" applyBorder="1" applyAlignment="1" applyProtection="1">
      <alignment horizontal="center" vertical="center" wrapText="1"/>
      <protection locked="0"/>
    </xf>
    <xf numFmtId="0" fontId="2" fillId="0" borderId="5" xfId="1" applyFont="1" applyFill="1" applyBorder="1" applyAlignment="1" applyProtection="1">
      <alignment horizontal="center" vertical="center"/>
      <protection locked="0"/>
    </xf>
    <xf numFmtId="0" fontId="2" fillId="0" borderId="6" xfId="1" applyFont="1" applyFill="1" applyBorder="1" applyAlignment="1" applyProtection="1">
      <alignment horizontal="center" vertical="center"/>
      <protection locked="0"/>
    </xf>
    <xf numFmtId="0" fontId="2" fillId="0" borderId="0" xfId="4" applyFont="1" applyAlignment="1">
      <alignment horizontal="left" vertical="center" wrapText="1"/>
    </xf>
    <xf numFmtId="0" fontId="2" fillId="0" borderId="46" xfId="4" applyFont="1" applyFill="1" applyBorder="1" applyAlignment="1" applyProtection="1">
      <alignment horizontal="left" vertical="center" wrapText="1"/>
      <protection locked="0"/>
    </xf>
    <xf numFmtId="0" fontId="2" fillId="0" borderId="45" xfId="4" applyFont="1" applyFill="1" applyBorder="1" applyAlignment="1" applyProtection="1">
      <alignment horizontal="left" vertical="center" wrapText="1"/>
      <protection locked="0"/>
    </xf>
    <xf numFmtId="0" fontId="5" fillId="0" borderId="46" xfId="4" applyFont="1" applyFill="1" applyBorder="1" applyAlignment="1">
      <alignment horizontal="right" vertical="center" wrapText="1"/>
    </xf>
    <xf numFmtId="0" fontId="5" fillId="0" borderId="5" xfId="4" applyFont="1" applyFill="1" applyBorder="1" applyAlignment="1">
      <alignment horizontal="right" vertical="center" wrapText="1"/>
    </xf>
    <xf numFmtId="0" fontId="5" fillId="0" borderId="45" xfId="4" applyFont="1" applyFill="1" applyBorder="1" applyAlignment="1">
      <alignment horizontal="right" vertical="center" wrapText="1"/>
    </xf>
    <xf numFmtId="3" fontId="2" fillId="0" borderId="18" xfId="4" applyNumberFormat="1" applyFont="1" applyFill="1" applyBorder="1" applyAlignment="1" applyProtection="1">
      <alignment horizontal="center" vertical="center" wrapText="1"/>
      <protection locked="0"/>
    </xf>
    <xf numFmtId="3" fontId="2" fillId="0" borderId="71" xfId="4" applyNumberFormat="1" applyFont="1" applyFill="1" applyBorder="1" applyAlignment="1" applyProtection="1">
      <alignment horizontal="center" vertical="center" wrapText="1"/>
      <protection locked="0"/>
    </xf>
    <xf numFmtId="0" fontId="2" fillId="0" borderId="46" xfId="4" applyFont="1" applyFill="1" applyBorder="1" applyAlignment="1">
      <alignment horizontal="center" vertical="center" wrapText="1"/>
    </xf>
    <xf numFmtId="0" fontId="2" fillId="0" borderId="45" xfId="4" applyFont="1" applyFill="1" applyBorder="1" applyAlignment="1">
      <alignment horizontal="center" vertical="center" wrapText="1"/>
    </xf>
    <xf numFmtId="0" fontId="2" fillId="0" borderId="17" xfId="4" applyFont="1" applyBorder="1" applyAlignment="1" applyProtection="1">
      <alignment horizontal="center" vertical="center" wrapText="1"/>
      <protection locked="0"/>
    </xf>
    <xf numFmtId="0" fontId="2" fillId="0" borderId="92" xfId="4" applyFont="1" applyFill="1" applyBorder="1" applyAlignment="1" applyProtection="1">
      <alignment horizontal="left" vertical="center" wrapText="1"/>
      <protection locked="0"/>
    </xf>
    <xf numFmtId="0" fontId="2" fillId="0" borderId="91" xfId="4" applyFont="1" applyFill="1" applyBorder="1" applyAlignment="1" applyProtection="1">
      <alignment horizontal="left" vertical="center" wrapText="1"/>
      <protection locked="0"/>
    </xf>
    <xf numFmtId="0" fontId="2" fillId="0" borderId="33" xfId="4" applyFont="1" applyFill="1" applyBorder="1" applyAlignment="1" applyProtection="1">
      <alignment horizontal="left" vertical="center" wrapText="1"/>
      <protection locked="0"/>
    </xf>
    <xf numFmtId="0" fontId="2" fillId="0" borderId="19" xfId="4" applyFont="1" applyFill="1" applyBorder="1" applyAlignment="1" applyProtection="1">
      <alignment horizontal="left" vertical="center" wrapText="1"/>
      <protection locked="0"/>
    </xf>
    <xf numFmtId="0" fontId="5" fillId="0" borderId="43" xfId="4" applyFont="1" applyBorder="1" applyAlignment="1">
      <alignment horizontal="right" vertical="center" wrapText="1"/>
    </xf>
    <xf numFmtId="0" fontId="2" fillId="0" borderId="18" xfId="4" applyFont="1" applyFill="1" applyBorder="1" applyAlignment="1" applyProtection="1">
      <alignment horizontal="center" vertical="center" wrapText="1"/>
      <protection locked="0"/>
    </xf>
    <xf numFmtId="0" fontId="2" fillId="0" borderId="71" xfId="4" applyFont="1" applyFill="1" applyBorder="1" applyAlignment="1" applyProtection="1">
      <alignment horizontal="center" vertical="center" wrapText="1"/>
      <protection locked="0"/>
    </xf>
    <xf numFmtId="0" fontId="2" fillId="0" borderId="74" xfId="4" applyFont="1" applyFill="1" applyBorder="1" applyAlignment="1" applyProtection="1">
      <alignment horizontal="left" vertical="center" wrapText="1"/>
      <protection locked="0"/>
    </xf>
    <xf numFmtId="0" fontId="2" fillId="0" borderId="73" xfId="4" applyFont="1" applyFill="1" applyBorder="1" applyAlignment="1" applyProtection="1">
      <alignment horizontal="left" vertical="center" wrapText="1"/>
      <protection locked="0"/>
    </xf>
    <xf numFmtId="0" fontId="2" fillId="0" borderId="5" xfId="4" applyFont="1" applyFill="1" applyBorder="1" applyAlignment="1">
      <alignment horizontal="left" vertical="center" wrapText="1"/>
    </xf>
    <xf numFmtId="0" fontId="2" fillId="0" borderId="45" xfId="4" applyFont="1" applyFill="1" applyBorder="1" applyAlignment="1">
      <alignment horizontal="left" vertical="center" wrapText="1"/>
    </xf>
    <xf numFmtId="0" fontId="2" fillId="0" borderId="43" xfId="4" applyFont="1" applyFill="1" applyBorder="1" applyAlignment="1">
      <alignment horizontal="center" vertical="center" wrapText="1"/>
    </xf>
    <xf numFmtId="0" fontId="5" fillId="0" borderId="43" xfId="4" applyFont="1" applyFill="1" applyBorder="1" applyAlignment="1">
      <alignment horizontal="right" vertical="center" wrapText="1"/>
    </xf>
    <xf numFmtId="0" fontId="2" fillId="0" borderId="43" xfId="4" applyFont="1" applyFill="1" applyBorder="1" applyAlignment="1" applyProtection="1">
      <alignment horizontal="center" vertical="center" wrapText="1"/>
      <protection locked="0"/>
    </xf>
    <xf numFmtId="3" fontId="2" fillId="0" borderId="17" xfId="4" applyNumberFormat="1" applyFont="1" applyFill="1" applyBorder="1" applyAlignment="1" applyProtection="1">
      <alignment horizontal="center" vertical="center" wrapText="1"/>
      <protection locked="0"/>
    </xf>
    <xf numFmtId="0" fontId="2" fillId="0" borderId="0" xfId="4" applyFont="1" applyFill="1" applyAlignment="1">
      <alignment horizontal="left" vertical="center"/>
    </xf>
    <xf numFmtId="0" fontId="9" fillId="0" borderId="0" xfId="4" applyFont="1" applyFill="1" applyAlignment="1">
      <alignment horizontal="center" vertical="center"/>
    </xf>
  </cellXfs>
  <cellStyles count="9">
    <cellStyle name="Currency 2" xfId="3"/>
    <cellStyle name="Normal" xfId="0" builtinId="0"/>
    <cellStyle name="Normal 11" xfId="4"/>
    <cellStyle name="Normal 11 2" xfId="5"/>
    <cellStyle name="Normal 2" xfId="1"/>
    <cellStyle name="Normal 2 2" xfId="6"/>
    <cellStyle name="Normal 2 3 2 2" xfId="8"/>
    <cellStyle name="Normal 3" xfId="7"/>
    <cellStyle name="Normal 3 2 2 2" xfI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300"/>
  <sheetViews>
    <sheetView showGridLines="0" view="pageLayout" zoomScaleNormal="100" workbookViewId="0">
      <selection activeCell="B1" sqref="B1"/>
    </sheetView>
  </sheetViews>
  <sheetFormatPr defaultRowHeight="12" outlineLevelCol="1" x14ac:dyDescent="0.25"/>
  <cols>
    <col min="1" max="1" width="10.85546875" style="296" customWidth="1"/>
    <col min="2" max="2" width="28" style="296" customWidth="1"/>
    <col min="3" max="3" width="8" style="296" customWidth="1"/>
    <col min="4" max="5" width="8.7109375" style="296" hidden="1" customWidth="1" outlineLevel="1"/>
    <col min="6" max="6" width="8.7109375" style="296" customWidth="1" collapsed="1"/>
    <col min="7" max="8" width="8.7109375" style="296" hidden="1" customWidth="1" outlineLevel="1"/>
    <col min="9" max="9" width="8.7109375" style="296" customWidth="1" collapsed="1"/>
    <col min="10" max="11" width="8.28515625" style="296" hidden="1" customWidth="1" outlineLevel="1"/>
    <col min="12" max="12" width="8.28515625" style="296" customWidth="1" collapsed="1"/>
    <col min="13" max="14" width="7.42578125" style="296" hidden="1" customWidth="1" outlineLevel="1"/>
    <col min="15" max="15" width="7.42578125" style="296" customWidth="1" collapsed="1"/>
    <col min="16" max="16" width="26.7109375" style="296" hidden="1" customWidth="1" outlineLevel="1"/>
    <col min="17" max="17" width="9.140625" style="2" collapsed="1"/>
    <col min="18" max="16384" width="9.140625" style="2"/>
  </cols>
  <sheetData>
    <row r="1" spans="1:17" x14ac:dyDescent="0.25">
      <c r="A1" s="1"/>
      <c r="B1" s="1"/>
      <c r="C1" s="1"/>
      <c r="D1" s="1"/>
      <c r="E1" s="1"/>
      <c r="F1" s="1"/>
      <c r="G1" s="1"/>
      <c r="H1" s="1"/>
      <c r="I1" s="1"/>
      <c r="J1" s="1"/>
      <c r="K1" s="1"/>
      <c r="L1" s="1"/>
      <c r="M1" s="1"/>
      <c r="N1" s="1"/>
      <c r="O1" s="528" t="s">
        <v>0</v>
      </c>
      <c r="P1" s="1"/>
    </row>
    <row r="2" spans="1:17" ht="35.25" customHeight="1" x14ac:dyDescent="0.25">
      <c r="A2" s="993" t="s">
        <v>1</v>
      </c>
      <c r="B2" s="994"/>
      <c r="C2" s="994"/>
      <c r="D2" s="994"/>
      <c r="E2" s="994"/>
      <c r="F2" s="994"/>
      <c r="G2" s="994"/>
      <c r="H2" s="994"/>
      <c r="I2" s="994"/>
      <c r="J2" s="994"/>
      <c r="K2" s="994"/>
      <c r="L2" s="994"/>
      <c r="M2" s="994"/>
      <c r="N2" s="994"/>
      <c r="O2" s="994"/>
      <c r="P2" s="995"/>
      <c r="Q2" s="565"/>
    </row>
    <row r="3" spans="1:17" ht="12.75" customHeight="1" x14ac:dyDescent="0.25">
      <c r="A3" s="3" t="s">
        <v>2</v>
      </c>
      <c r="B3" s="4"/>
      <c r="C3" s="991" t="s">
        <v>3</v>
      </c>
      <c r="D3" s="991"/>
      <c r="E3" s="991"/>
      <c r="F3" s="991"/>
      <c r="G3" s="991"/>
      <c r="H3" s="991"/>
      <c r="I3" s="991"/>
      <c r="J3" s="991"/>
      <c r="K3" s="991"/>
      <c r="L3" s="991"/>
      <c r="M3" s="991"/>
      <c r="N3" s="991"/>
      <c r="O3" s="991"/>
      <c r="P3" s="992"/>
      <c r="Q3" s="565"/>
    </row>
    <row r="4" spans="1:17" ht="12.75" customHeight="1" x14ac:dyDescent="0.25">
      <c r="A4" s="3" t="s">
        <v>4</v>
      </c>
      <c r="B4" s="4"/>
      <c r="C4" s="991" t="s">
        <v>5</v>
      </c>
      <c r="D4" s="991"/>
      <c r="E4" s="991"/>
      <c r="F4" s="991"/>
      <c r="G4" s="991"/>
      <c r="H4" s="991"/>
      <c r="I4" s="991"/>
      <c r="J4" s="991"/>
      <c r="K4" s="991"/>
      <c r="L4" s="991"/>
      <c r="M4" s="991"/>
      <c r="N4" s="991"/>
      <c r="O4" s="991"/>
      <c r="P4" s="992"/>
      <c r="Q4" s="565"/>
    </row>
    <row r="5" spans="1:17" ht="12.75" customHeight="1" x14ac:dyDescent="0.25">
      <c r="A5" s="5" t="s">
        <v>6</v>
      </c>
      <c r="B5" s="6"/>
      <c r="C5" s="996" t="s">
        <v>7</v>
      </c>
      <c r="D5" s="996"/>
      <c r="E5" s="996"/>
      <c r="F5" s="996"/>
      <c r="G5" s="996"/>
      <c r="H5" s="996"/>
      <c r="I5" s="996"/>
      <c r="J5" s="996"/>
      <c r="K5" s="996"/>
      <c r="L5" s="996"/>
      <c r="M5" s="996"/>
      <c r="N5" s="996"/>
      <c r="O5" s="996"/>
      <c r="P5" s="997"/>
      <c r="Q5" s="565"/>
    </row>
    <row r="6" spans="1:17" ht="12.75" customHeight="1" x14ac:dyDescent="0.25">
      <c r="A6" s="5" t="s">
        <v>8</v>
      </c>
      <c r="B6" s="6"/>
      <c r="C6" s="996" t="s">
        <v>9</v>
      </c>
      <c r="D6" s="996"/>
      <c r="E6" s="996"/>
      <c r="F6" s="996"/>
      <c r="G6" s="996"/>
      <c r="H6" s="996"/>
      <c r="I6" s="996"/>
      <c r="J6" s="996"/>
      <c r="K6" s="996"/>
      <c r="L6" s="996"/>
      <c r="M6" s="996"/>
      <c r="N6" s="996"/>
      <c r="O6" s="996"/>
      <c r="P6" s="997"/>
      <c r="Q6" s="565"/>
    </row>
    <row r="7" spans="1:17" x14ac:dyDescent="0.25">
      <c r="A7" s="5" t="s">
        <v>10</v>
      </c>
      <c r="B7" s="6"/>
      <c r="C7" s="991" t="s">
        <v>11</v>
      </c>
      <c r="D7" s="991"/>
      <c r="E7" s="991"/>
      <c r="F7" s="991"/>
      <c r="G7" s="991"/>
      <c r="H7" s="991"/>
      <c r="I7" s="991"/>
      <c r="J7" s="991"/>
      <c r="K7" s="991"/>
      <c r="L7" s="991"/>
      <c r="M7" s="991"/>
      <c r="N7" s="991"/>
      <c r="O7" s="991"/>
      <c r="P7" s="992"/>
      <c r="Q7" s="565"/>
    </row>
    <row r="8" spans="1:17" ht="12.75" customHeight="1" x14ac:dyDescent="0.25">
      <c r="A8" s="7" t="s">
        <v>12</v>
      </c>
      <c r="B8" s="6"/>
      <c r="C8" s="1006"/>
      <c r="D8" s="1006"/>
      <c r="E8" s="1006"/>
      <c r="F8" s="1006"/>
      <c r="G8" s="1006"/>
      <c r="H8" s="1006"/>
      <c r="I8" s="1006"/>
      <c r="J8" s="1006"/>
      <c r="K8" s="1006"/>
      <c r="L8" s="1006"/>
      <c r="M8" s="1006"/>
      <c r="N8" s="1006"/>
      <c r="O8" s="1006"/>
      <c r="P8" s="1007"/>
      <c r="Q8" s="565"/>
    </row>
    <row r="9" spans="1:17" ht="12.75" customHeight="1" x14ac:dyDescent="0.25">
      <c r="A9" s="5"/>
      <c r="B9" s="6" t="s">
        <v>13</v>
      </c>
      <c r="C9" s="996" t="s">
        <v>14</v>
      </c>
      <c r="D9" s="996"/>
      <c r="E9" s="996"/>
      <c r="F9" s="996"/>
      <c r="G9" s="996"/>
      <c r="H9" s="996"/>
      <c r="I9" s="996"/>
      <c r="J9" s="996"/>
      <c r="K9" s="996"/>
      <c r="L9" s="996"/>
      <c r="M9" s="996"/>
      <c r="N9" s="996"/>
      <c r="O9" s="996"/>
      <c r="P9" s="997"/>
      <c r="Q9" s="565"/>
    </row>
    <row r="10" spans="1:17" ht="12.75" customHeight="1" x14ac:dyDescent="0.25">
      <c r="A10" s="5"/>
      <c r="B10" s="6" t="s">
        <v>15</v>
      </c>
      <c r="C10" s="996"/>
      <c r="D10" s="996"/>
      <c r="E10" s="996"/>
      <c r="F10" s="996"/>
      <c r="G10" s="996"/>
      <c r="H10" s="996"/>
      <c r="I10" s="996"/>
      <c r="J10" s="996"/>
      <c r="K10" s="996"/>
      <c r="L10" s="996"/>
      <c r="M10" s="996"/>
      <c r="N10" s="996"/>
      <c r="O10" s="996"/>
      <c r="P10" s="997"/>
      <c r="Q10" s="565"/>
    </row>
    <row r="11" spans="1:17" ht="12.75" customHeight="1" x14ac:dyDescent="0.25">
      <c r="A11" s="5"/>
      <c r="B11" s="6" t="s">
        <v>16</v>
      </c>
      <c r="C11" s="1006"/>
      <c r="D11" s="1006"/>
      <c r="E11" s="1006"/>
      <c r="F11" s="1006"/>
      <c r="G11" s="1006"/>
      <c r="H11" s="1006"/>
      <c r="I11" s="1006"/>
      <c r="J11" s="1006"/>
      <c r="K11" s="1006"/>
      <c r="L11" s="1006"/>
      <c r="M11" s="1006"/>
      <c r="N11" s="1006"/>
      <c r="O11" s="1006"/>
      <c r="P11" s="1007"/>
      <c r="Q11" s="565"/>
    </row>
    <row r="12" spans="1:17" ht="12.75" customHeight="1" x14ac:dyDescent="0.25">
      <c r="A12" s="5"/>
      <c r="B12" s="6" t="s">
        <v>17</v>
      </c>
      <c r="C12" s="996" t="s">
        <v>18</v>
      </c>
      <c r="D12" s="996"/>
      <c r="E12" s="996"/>
      <c r="F12" s="996"/>
      <c r="G12" s="996"/>
      <c r="H12" s="996"/>
      <c r="I12" s="996"/>
      <c r="J12" s="996"/>
      <c r="K12" s="996"/>
      <c r="L12" s="996"/>
      <c r="M12" s="996"/>
      <c r="N12" s="996"/>
      <c r="O12" s="996"/>
      <c r="P12" s="997"/>
      <c r="Q12" s="565"/>
    </row>
    <row r="13" spans="1:17" ht="12.75" customHeight="1" x14ac:dyDescent="0.25">
      <c r="A13" s="5"/>
      <c r="B13" s="6" t="s">
        <v>19</v>
      </c>
      <c r="C13" s="996"/>
      <c r="D13" s="996"/>
      <c r="E13" s="996"/>
      <c r="F13" s="996"/>
      <c r="G13" s="996"/>
      <c r="H13" s="996"/>
      <c r="I13" s="996"/>
      <c r="J13" s="996"/>
      <c r="K13" s="996"/>
      <c r="L13" s="996"/>
      <c r="M13" s="996"/>
      <c r="N13" s="996"/>
      <c r="O13" s="996"/>
      <c r="P13" s="997"/>
      <c r="Q13" s="565"/>
    </row>
    <row r="14" spans="1:17" ht="12.75" customHeight="1" x14ac:dyDescent="0.25">
      <c r="A14" s="8"/>
      <c r="B14" s="9"/>
      <c r="C14" s="10"/>
      <c r="D14" s="10"/>
      <c r="E14" s="10"/>
      <c r="F14" s="10"/>
      <c r="G14" s="10"/>
      <c r="H14" s="10"/>
      <c r="I14" s="10"/>
      <c r="J14" s="10"/>
      <c r="K14" s="10"/>
      <c r="L14" s="10"/>
      <c r="M14" s="10"/>
      <c r="N14" s="10"/>
      <c r="O14" s="10"/>
      <c r="P14" s="11"/>
      <c r="Q14" s="565"/>
    </row>
    <row r="15" spans="1:17" s="12" customFormat="1" ht="12.75" customHeight="1" x14ac:dyDescent="0.25">
      <c r="A15" s="1014" t="s">
        <v>20</v>
      </c>
      <c r="B15" s="1016" t="s">
        <v>21</v>
      </c>
      <c r="C15" s="1019" t="s">
        <v>22</v>
      </c>
      <c r="D15" s="1020"/>
      <c r="E15" s="1020"/>
      <c r="F15" s="1020"/>
      <c r="G15" s="1020"/>
      <c r="H15" s="1020"/>
      <c r="I15" s="1020"/>
      <c r="J15" s="1020"/>
      <c r="K15" s="1020"/>
      <c r="L15" s="1020"/>
      <c r="M15" s="1020"/>
      <c r="N15" s="1020"/>
      <c r="O15" s="1020"/>
      <c r="P15" s="1021"/>
      <c r="Q15" s="566"/>
    </row>
    <row r="16" spans="1:17" s="12" customFormat="1" ht="12.75" customHeight="1" x14ac:dyDescent="0.25">
      <c r="A16" s="1015"/>
      <c r="B16" s="1017"/>
      <c r="C16" s="1022" t="s">
        <v>23</v>
      </c>
      <c r="D16" s="1024" t="s">
        <v>24</v>
      </c>
      <c r="E16" s="1026" t="s">
        <v>25</v>
      </c>
      <c r="F16" s="1028" t="s">
        <v>26</v>
      </c>
      <c r="G16" s="1000" t="s">
        <v>27</v>
      </c>
      <c r="H16" s="1002" t="s">
        <v>28</v>
      </c>
      <c r="I16" s="1030" t="s">
        <v>29</v>
      </c>
      <c r="J16" s="1000" t="s">
        <v>30</v>
      </c>
      <c r="K16" s="1002" t="s">
        <v>31</v>
      </c>
      <c r="L16" s="1012" t="s">
        <v>32</v>
      </c>
      <c r="M16" s="1000" t="s">
        <v>33</v>
      </c>
      <c r="N16" s="1002" t="s">
        <v>34</v>
      </c>
      <c r="O16" s="1004" t="s">
        <v>35</v>
      </c>
      <c r="P16" s="998" t="s">
        <v>36</v>
      </c>
      <c r="Q16" s="566"/>
    </row>
    <row r="17" spans="1:17" s="13" customFormat="1" ht="61.5" customHeight="1" thickBot="1" x14ac:dyDescent="0.3">
      <c r="A17" s="999"/>
      <c r="B17" s="1018"/>
      <c r="C17" s="1023"/>
      <c r="D17" s="1025"/>
      <c r="E17" s="1027"/>
      <c r="F17" s="1029"/>
      <c r="G17" s="1001"/>
      <c r="H17" s="1003"/>
      <c r="I17" s="1031"/>
      <c r="J17" s="1001"/>
      <c r="K17" s="1003"/>
      <c r="L17" s="1013"/>
      <c r="M17" s="1001"/>
      <c r="N17" s="1003"/>
      <c r="O17" s="1005"/>
      <c r="P17" s="999"/>
      <c r="Q17" s="353"/>
    </row>
    <row r="18" spans="1:17" s="13" customFormat="1" ht="9.75" customHeight="1" thickTop="1" x14ac:dyDescent="0.25">
      <c r="A18" s="14" t="s">
        <v>37</v>
      </c>
      <c r="B18" s="14">
        <v>2</v>
      </c>
      <c r="C18" s="14">
        <v>8</v>
      </c>
      <c r="D18" s="15"/>
      <c r="E18" s="16"/>
      <c r="F18" s="17">
        <v>9</v>
      </c>
      <c r="G18" s="15"/>
      <c r="H18" s="16"/>
      <c r="I18" s="17">
        <v>10</v>
      </c>
      <c r="J18" s="18"/>
      <c r="K18" s="16"/>
      <c r="L18" s="17">
        <v>11</v>
      </c>
      <c r="M18" s="15"/>
      <c r="N18" s="16"/>
      <c r="O18" s="17"/>
      <c r="P18" s="19">
        <v>12</v>
      </c>
    </row>
    <row r="19" spans="1:17" s="29" customFormat="1" hidden="1" x14ac:dyDescent="0.25">
      <c r="A19" s="20"/>
      <c r="B19" s="21" t="s">
        <v>38</v>
      </c>
      <c r="C19" s="170"/>
      <c r="D19" s="22"/>
      <c r="E19" s="23"/>
      <c r="F19" s="24"/>
      <c r="G19" s="25"/>
      <c r="H19" s="26"/>
      <c r="I19" s="24"/>
      <c r="J19" s="27"/>
      <c r="K19" s="26"/>
      <c r="L19" s="24"/>
      <c r="M19" s="25"/>
      <c r="N19" s="26"/>
      <c r="O19" s="24"/>
      <c r="P19" s="28"/>
    </row>
    <row r="20" spans="1:17" s="29" customFormat="1" ht="12.75" thickBot="1" x14ac:dyDescent="0.3">
      <c r="A20" s="30"/>
      <c r="B20" s="31" t="s">
        <v>39</v>
      </c>
      <c r="C20" s="529">
        <f>F20+I20+L20+O20</f>
        <v>965954</v>
      </c>
      <c r="D20" s="32">
        <f t="shared" ref="D20:E20" si="0">SUM(D21,D24,D25,D41,D43)</f>
        <v>931470</v>
      </c>
      <c r="E20" s="33">
        <f t="shared" si="0"/>
        <v>11000</v>
      </c>
      <c r="F20" s="34">
        <f>SUM(F21,F24,F25,F41,F43)</f>
        <v>942470</v>
      </c>
      <c r="G20" s="32">
        <f t="shared" ref="G20:H20" si="1">SUM(G21,G24,G43)</f>
        <v>0</v>
      </c>
      <c r="H20" s="33">
        <f t="shared" si="1"/>
        <v>0</v>
      </c>
      <c r="I20" s="34">
        <f>SUM(I21,I24,I43)</f>
        <v>0</v>
      </c>
      <c r="J20" s="35">
        <f t="shared" ref="J20:K20" si="2">SUM(J21,J26,J43)</f>
        <v>23484</v>
      </c>
      <c r="K20" s="33">
        <f t="shared" si="2"/>
        <v>0</v>
      </c>
      <c r="L20" s="34">
        <f>SUM(L21,L26,L43)</f>
        <v>23484</v>
      </c>
      <c r="M20" s="32">
        <f t="shared" ref="M20:O20" si="3">SUM(M21,M45)</f>
        <v>0</v>
      </c>
      <c r="N20" s="33">
        <f t="shared" si="3"/>
        <v>0</v>
      </c>
      <c r="O20" s="34">
        <f t="shared" si="3"/>
        <v>0</v>
      </c>
      <c r="P20" s="36"/>
    </row>
    <row r="21" spans="1:17" ht="12.75" thickTop="1" x14ac:dyDescent="0.25">
      <c r="A21" s="37"/>
      <c r="B21" s="38" t="s">
        <v>40</v>
      </c>
      <c r="C21" s="530">
        <f t="shared" ref="C21:C84" si="4">F21+I21+L21+O21</f>
        <v>10367</v>
      </c>
      <c r="D21" s="39">
        <f t="shared" ref="D21:E21" si="5">SUM(D22:D23)</f>
        <v>0</v>
      </c>
      <c r="E21" s="40">
        <f t="shared" si="5"/>
        <v>0</v>
      </c>
      <c r="F21" s="41">
        <f>SUM(F22:F23)</f>
        <v>0</v>
      </c>
      <c r="G21" s="39">
        <f t="shared" ref="G21:H21" si="6">SUM(G22:G23)</f>
        <v>0</v>
      </c>
      <c r="H21" s="40">
        <f t="shared" si="6"/>
        <v>0</v>
      </c>
      <c r="I21" s="41">
        <f>SUM(I22:I23)</f>
        <v>0</v>
      </c>
      <c r="J21" s="42">
        <f t="shared" ref="J21:K21" si="7">SUM(J22:J23)</f>
        <v>10367</v>
      </c>
      <c r="K21" s="40">
        <f t="shared" si="7"/>
        <v>0</v>
      </c>
      <c r="L21" s="41">
        <f>SUM(L22:L23)</f>
        <v>10367</v>
      </c>
      <c r="M21" s="39">
        <f t="shared" ref="M21:O21" si="8">SUM(M22:M23)</f>
        <v>0</v>
      </c>
      <c r="N21" s="40">
        <f t="shared" si="8"/>
        <v>0</v>
      </c>
      <c r="O21" s="41">
        <f t="shared" si="8"/>
        <v>0</v>
      </c>
      <c r="P21" s="43"/>
    </row>
    <row r="22" spans="1:17" hidden="1" x14ac:dyDescent="0.25">
      <c r="A22" s="44"/>
      <c r="B22" s="45" t="s">
        <v>41</v>
      </c>
      <c r="C22" s="531">
        <f t="shared" si="4"/>
        <v>0</v>
      </c>
      <c r="D22" s="46"/>
      <c r="E22" s="47"/>
      <c r="F22" s="48">
        <f>D22+E22</f>
        <v>0</v>
      </c>
      <c r="G22" s="46"/>
      <c r="H22" s="47"/>
      <c r="I22" s="48">
        <f>G22+H22</f>
        <v>0</v>
      </c>
      <c r="J22" s="49"/>
      <c r="K22" s="47"/>
      <c r="L22" s="48">
        <f>J22+K22</f>
        <v>0</v>
      </c>
      <c r="M22" s="46"/>
      <c r="N22" s="47"/>
      <c r="O22" s="48">
        <f>M22+N22</f>
        <v>0</v>
      </c>
      <c r="P22" s="50"/>
    </row>
    <row r="23" spans="1:17" x14ac:dyDescent="0.25">
      <c r="A23" s="51"/>
      <c r="B23" s="52" t="s">
        <v>42</v>
      </c>
      <c r="C23" s="532">
        <f t="shared" si="4"/>
        <v>10367</v>
      </c>
      <c r="D23" s="53"/>
      <c r="E23" s="54"/>
      <c r="F23" s="55">
        <f t="shared" ref="F23:F25" si="9">D23+E23</f>
        <v>0</v>
      </c>
      <c r="G23" s="53"/>
      <c r="H23" s="54"/>
      <c r="I23" s="55">
        <f t="shared" ref="I23:I24" si="10">G23+H23</f>
        <v>0</v>
      </c>
      <c r="J23" s="56">
        <f>11063-696</f>
        <v>10367</v>
      </c>
      <c r="K23" s="54"/>
      <c r="L23" s="55">
        <f>J23+K23</f>
        <v>10367</v>
      </c>
      <c r="M23" s="53"/>
      <c r="N23" s="54"/>
      <c r="O23" s="55">
        <f>M23+N23</f>
        <v>0</v>
      </c>
      <c r="P23" s="57"/>
    </row>
    <row r="24" spans="1:17" s="29" customFormat="1" ht="24.75" thickBot="1" x14ac:dyDescent="0.3">
      <c r="A24" s="58">
        <v>19300</v>
      </c>
      <c r="B24" s="58" t="s">
        <v>43</v>
      </c>
      <c r="C24" s="533">
        <f>F24+I24</f>
        <v>942470</v>
      </c>
      <c r="D24" s="59">
        <v>931470</v>
      </c>
      <c r="E24" s="60">
        <v>11000</v>
      </c>
      <c r="F24" s="61">
        <f t="shared" si="9"/>
        <v>942470</v>
      </c>
      <c r="G24" s="59"/>
      <c r="H24" s="62"/>
      <c r="I24" s="61">
        <f t="shared" si="10"/>
        <v>0</v>
      </c>
      <c r="J24" s="63" t="s">
        <v>44</v>
      </c>
      <c r="K24" s="64" t="s">
        <v>44</v>
      </c>
      <c r="L24" s="67" t="s">
        <v>44</v>
      </c>
      <c r="M24" s="65" t="s">
        <v>44</v>
      </c>
      <c r="N24" s="66" t="s">
        <v>44</v>
      </c>
      <c r="O24" s="67" t="s">
        <v>44</v>
      </c>
      <c r="P24" s="68"/>
    </row>
    <row r="25" spans="1:17" s="29" customFormat="1" ht="24.75" hidden="1" thickTop="1" x14ac:dyDescent="0.25">
      <c r="A25" s="69"/>
      <c r="B25" s="70" t="s">
        <v>45</v>
      </c>
      <c r="C25" s="534">
        <f>F25</f>
        <v>0</v>
      </c>
      <c r="D25" s="71"/>
      <c r="E25" s="72"/>
      <c r="F25" s="73">
        <f t="shared" si="9"/>
        <v>0</v>
      </c>
      <c r="G25" s="74" t="s">
        <v>44</v>
      </c>
      <c r="H25" s="75" t="s">
        <v>44</v>
      </c>
      <c r="I25" s="76" t="s">
        <v>44</v>
      </c>
      <c r="J25" s="77" t="s">
        <v>44</v>
      </c>
      <c r="K25" s="78" t="s">
        <v>44</v>
      </c>
      <c r="L25" s="76" t="s">
        <v>44</v>
      </c>
      <c r="M25" s="79" t="s">
        <v>44</v>
      </c>
      <c r="N25" s="78" t="s">
        <v>44</v>
      </c>
      <c r="O25" s="76" t="s">
        <v>44</v>
      </c>
      <c r="P25" s="80"/>
    </row>
    <row r="26" spans="1:17" s="29" customFormat="1" ht="36.75" thickTop="1" x14ac:dyDescent="0.25">
      <c r="A26" s="70">
        <v>21300</v>
      </c>
      <c r="B26" s="70" t="s">
        <v>46</v>
      </c>
      <c r="C26" s="534">
        <f>L26</f>
        <v>13117</v>
      </c>
      <c r="D26" s="79" t="s">
        <v>44</v>
      </c>
      <c r="E26" s="78" t="s">
        <v>44</v>
      </c>
      <c r="F26" s="76" t="s">
        <v>44</v>
      </c>
      <c r="G26" s="79" t="s">
        <v>44</v>
      </c>
      <c r="H26" s="78" t="s">
        <v>44</v>
      </c>
      <c r="I26" s="76" t="s">
        <v>44</v>
      </c>
      <c r="J26" s="77">
        <f t="shared" ref="J26:K26" si="11">SUM(J27,J31,J33,J36)</f>
        <v>13117</v>
      </c>
      <c r="K26" s="78">
        <f t="shared" si="11"/>
        <v>0</v>
      </c>
      <c r="L26" s="185">
        <f>SUM(L27,L31,L33,L36)</f>
        <v>13117</v>
      </c>
      <c r="M26" s="79" t="s">
        <v>44</v>
      </c>
      <c r="N26" s="78" t="s">
        <v>44</v>
      </c>
      <c r="O26" s="76" t="s">
        <v>44</v>
      </c>
      <c r="P26" s="80"/>
    </row>
    <row r="27" spans="1:17" s="29" customFormat="1" ht="24" hidden="1" x14ac:dyDescent="0.25">
      <c r="A27" s="81">
        <v>21350</v>
      </c>
      <c r="B27" s="70" t="s">
        <v>47</v>
      </c>
      <c r="C27" s="534">
        <f>L27</f>
        <v>0</v>
      </c>
      <c r="D27" s="79" t="s">
        <v>44</v>
      </c>
      <c r="E27" s="78" t="s">
        <v>44</v>
      </c>
      <c r="F27" s="76" t="s">
        <v>44</v>
      </c>
      <c r="G27" s="79" t="s">
        <v>44</v>
      </c>
      <c r="H27" s="78" t="s">
        <v>44</v>
      </c>
      <c r="I27" s="76" t="s">
        <v>44</v>
      </c>
      <c r="J27" s="77">
        <f t="shared" ref="J27:K27" si="12">SUM(J28:J30)</f>
        <v>0</v>
      </c>
      <c r="K27" s="78">
        <f t="shared" si="12"/>
        <v>0</v>
      </c>
      <c r="L27" s="185">
        <f>SUM(L28:L30)</f>
        <v>0</v>
      </c>
      <c r="M27" s="79" t="s">
        <v>44</v>
      </c>
      <c r="N27" s="78" t="s">
        <v>44</v>
      </c>
      <c r="O27" s="76" t="s">
        <v>44</v>
      </c>
      <c r="P27" s="80"/>
    </row>
    <row r="28" spans="1:17" hidden="1" x14ac:dyDescent="0.25">
      <c r="A28" s="44">
        <v>21351</v>
      </c>
      <c r="B28" s="82" t="s">
        <v>48</v>
      </c>
      <c r="C28" s="535">
        <f t="shared" ref="C28:C40" si="13">L28</f>
        <v>0</v>
      </c>
      <c r="D28" s="83" t="s">
        <v>44</v>
      </c>
      <c r="E28" s="84" t="s">
        <v>44</v>
      </c>
      <c r="F28" s="85" t="s">
        <v>44</v>
      </c>
      <c r="G28" s="83" t="s">
        <v>44</v>
      </c>
      <c r="H28" s="84" t="s">
        <v>44</v>
      </c>
      <c r="I28" s="85" t="s">
        <v>44</v>
      </c>
      <c r="J28" s="86"/>
      <c r="K28" s="87"/>
      <c r="L28" s="194">
        <f t="shared" ref="L28:L30" si="14">J28+K28</f>
        <v>0</v>
      </c>
      <c r="M28" s="88" t="s">
        <v>44</v>
      </c>
      <c r="N28" s="87" t="s">
        <v>44</v>
      </c>
      <c r="O28" s="85" t="s">
        <v>44</v>
      </c>
      <c r="P28" s="89"/>
    </row>
    <row r="29" spans="1:17" hidden="1" x14ac:dyDescent="0.25">
      <c r="A29" s="51">
        <v>21352</v>
      </c>
      <c r="B29" s="90" t="s">
        <v>49</v>
      </c>
      <c r="C29" s="536">
        <f t="shared" si="13"/>
        <v>0</v>
      </c>
      <c r="D29" s="91" t="s">
        <v>44</v>
      </c>
      <c r="E29" s="92" t="s">
        <v>44</v>
      </c>
      <c r="F29" s="93" t="s">
        <v>44</v>
      </c>
      <c r="G29" s="91" t="s">
        <v>44</v>
      </c>
      <c r="H29" s="92" t="s">
        <v>44</v>
      </c>
      <c r="I29" s="93" t="s">
        <v>44</v>
      </c>
      <c r="J29" s="94"/>
      <c r="K29" s="95"/>
      <c r="L29" s="199">
        <f t="shared" si="14"/>
        <v>0</v>
      </c>
      <c r="M29" s="96" t="s">
        <v>44</v>
      </c>
      <c r="N29" s="95" t="s">
        <v>44</v>
      </c>
      <c r="O29" s="93" t="s">
        <v>44</v>
      </c>
      <c r="P29" s="97"/>
    </row>
    <row r="30" spans="1:17" ht="24" hidden="1" x14ac:dyDescent="0.25">
      <c r="A30" s="51">
        <v>21359</v>
      </c>
      <c r="B30" s="90" t="s">
        <v>50</v>
      </c>
      <c r="C30" s="536">
        <f t="shared" si="13"/>
        <v>0</v>
      </c>
      <c r="D30" s="91" t="s">
        <v>44</v>
      </c>
      <c r="E30" s="92" t="s">
        <v>44</v>
      </c>
      <c r="F30" s="93" t="s">
        <v>44</v>
      </c>
      <c r="G30" s="91" t="s">
        <v>44</v>
      </c>
      <c r="H30" s="92" t="s">
        <v>44</v>
      </c>
      <c r="I30" s="93" t="s">
        <v>44</v>
      </c>
      <c r="J30" s="94"/>
      <c r="K30" s="95"/>
      <c r="L30" s="199">
        <f t="shared" si="14"/>
        <v>0</v>
      </c>
      <c r="M30" s="96" t="s">
        <v>44</v>
      </c>
      <c r="N30" s="95" t="s">
        <v>44</v>
      </c>
      <c r="O30" s="93" t="s">
        <v>44</v>
      </c>
      <c r="P30" s="97"/>
    </row>
    <row r="31" spans="1:17" s="29" customFormat="1" ht="36" hidden="1" x14ac:dyDescent="0.25">
      <c r="A31" s="81">
        <v>21370</v>
      </c>
      <c r="B31" s="70" t="s">
        <v>51</v>
      </c>
      <c r="C31" s="534">
        <f t="shared" si="13"/>
        <v>0</v>
      </c>
      <c r="D31" s="79" t="s">
        <v>44</v>
      </c>
      <c r="E31" s="78" t="s">
        <v>44</v>
      </c>
      <c r="F31" s="76" t="s">
        <v>44</v>
      </c>
      <c r="G31" s="79" t="s">
        <v>44</v>
      </c>
      <c r="H31" s="78" t="s">
        <v>44</v>
      </c>
      <c r="I31" s="76" t="s">
        <v>44</v>
      </c>
      <c r="J31" s="77">
        <f t="shared" ref="J31:K31" si="15">SUM(J32)</f>
        <v>0</v>
      </c>
      <c r="K31" s="78">
        <f t="shared" si="15"/>
        <v>0</v>
      </c>
      <c r="L31" s="185">
        <f>SUM(L32)</f>
        <v>0</v>
      </c>
      <c r="M31" s="79" t="s">
        <v>44</v>
      </c>
      <c r="N31" s="78" t="s">
        <v>44</v>
      </c>
      <c r="O31" s="76" t="s">
        <v>44</v>
      </c>
      <c r="P31" s="80"/>
    </row>
    <row r="32" spans="1:17" ht="36" hidden="1" x14ac:dyDescent="0.25">
      <c r="A32" s="98">
        <v>21379</v>
      </c>
      <c r="B32" s="99" t="s">
        <v>52</v>
      </c>
      <c r="C32" s="537">
        <f t="shared" si="13"/>
        <v>0</v>
      </c>
      <c r="D32" s="100" t="s">
        <v>44</v>
      </c>
      <c r="E32" s="101" t="s">
        <v>44</v>
      </c>
      <c r="F32" s="102" t="s">
        <v>44</v>
      </c>
      <c r="G32" s="100" t="s">
        <v>44</v>
      </c>
      <c r="H32" s="101" t="s">
        <v>44</v>
      </c>
      <c r="I32" s="102" t="s">
        <v>44</v>
      </c>
      <c r="J32" s="103"/>
      <c r="K32" s="104"/>
      <c r="L32" s="248">
        <f>J32+K32</f>
        <v>0</v>
      </c>
      <c r="M32" s="105" t="s">
        <v>44</v>
      </c>
      <c r="N32" s="104" t="s">
        <v>44</v>
      </c>
      <c r="O32" s="102" t="s">
        <v>44</v>
      </c>
      <c r="P32" s="106"/>
    </row>
    <row r="33" spans="1:16" s="29" customFormat="1" hidden="1" x14ac:dyDescent="0.25">
      <c r="A33" s="81">
        <v>21380</v>
      </c>
      <c r="B33" s="70" t="s">
        <v>53</v>
      </c>
      <c r="C33" s="534">
        <f t="shared" si="13"/>
        <v>0</v>
      </c>
      <c r="D33" s="79" t="s">
        <v>44</v>
      </c>
      <c r="E33" s="78" t="s">
        <v>44</v>
      </c>
      <c r="F33" s="76" t="s">
        <v>44</v>
      </c>
      <c r="G33" s="79" t="s">
        <v>44</v>
      </c>
      <c r="H33" s="78" t="s">
        <v>44</v>
      </c>
      <c r="I33" s="76" t="s">
        <v>44</v>
      </c>
      <c r="J33" s="77">
        <f t="shared" ref="J33:K33" si="16">SUM(J34:J35)</f>
        <v>0</v>
      </c>
      <c r="K33" s="78">
        <f t="shared" si="16"/>
        <v>0</v>
      </c>
      <c r="L33" s="185">
        <f>SUM(L34:L35)</f>
        <v>0</v>
      </c>
      <c r="M33" s="79" t="s">
        <v>44</v>
      </c>
      <c r="N33" s="78" t="s">
        <v>44</v>
      </c>
      <c r="O33" s="76" t="s">
        <v>44</v>
      </c>
      <c r="P33" s="80"/>
    </row>
    <row r="34" spans="1:16" hidden="1" x14ac:dyDescent="0.25">
      <c r="A34" s="45">
        <v>21381</v>
      </c>
      <c r="B34" s="82" t="s">
        <v>54</v>
      </c>
      <c r="C34" s="535">
        <f t="shared" si="13"/>
        <v>0</v>
      </c>
      <c r="D34" s="83" t="s">
        <v>44</v>
      </c>
      <c r="E34" s="84" t="s">
        <v>44</v>
      </c>
      <c r="F34" s="85" t="s">
        <v>44</v>
      </c>
      <c r="G34" s="83" t="s">
        <v>44</v>
      </c>
      <c r="H34" s="84" t="s">
        <v>44</v>
      </c>
      <c r="I34" s="85" t="s">
        <v>44</v>
      </c>
      <c r="J34" s="86"/>
      <c r="K34" s="87"/>
      <c r="L34" s="194">
        <f t="shared" ref="L34:L35" si="17">J34+K34</f>
        <v>0</v>
      </c>
      <c r="M34" s="88" t="s">
        <v>44</v>
      </c>
      <c r="N34" s="87" t="s">
        <v>44</v>
      </c>
      <c r="O34" s="85" t="s">
        <v>44</v>
      </c>
      <c r="P34" s="89"/>
    </row>
    <row r="35" spans="1:16" ht="24" hidden="1" x14ac:dyDescent="0.25">
      <c r="A35" s="52">
        <v>21383</v>
      </c>
      <c r="B35" s="90" t="s">
        <v>55</v>
      </c>
      <c r="C35" s="536">
        <f t="shared" si="13"/>
        <v>0</v>
      </c>
      <c r="D35" s="91" t="s">
        <v>44</v>
      </c>
      <c r="E35" s="92" t="s">
        <v>44</v>
      </c>
      <c r="F35" s="93" t="s">
        <v>44</v>
      </c>
      <c r="G35" s="91" t="s">
        <v>44</v>
      </c>
      <c r="H35" s="92" t="s">
        <v>44</v>
      </c>
      <c r="I35" s="93" t="s">
        <v>44</v>
      </c>
      <c r="J35" s="94"/>
      <c r="K35" s="95"/>
      <c r="L35" s="199">
        <f t="shared" si="17"/>
        <v>0</v>
      </c>
      <c r="M35" s="96" t="s">
        <v>44</v>
      </c>
      <c r="N35" s="95" t="s">
        <v>44</v>
      </c>
      <c r="O35" s="93" t="s">
        <v>44</v>
      </c>
      <c r="P35" s="97"/>
    </row>
    <row r="36" spans="1:16" s="29" customFormat="1" ht="25.5" customHeight="1" x14ac:dyDescent="0.25">
      <c r="A36" s="81">
        <v>21390</v>
      </c>
      <c r="B36" s="70" t="s">
        <v>56</v>
      </c>
      <c r="C36" s="534">
        <f t="shared" si="13"/>
        <v>13117</v>
      </c>
      <c r="D36" s="79" t="s">
        <v>44</v>
      </c>
      <c r="E36" s="78" t="s">
        <v>44</v>
      </c>
      <c r="F36" s="76" t="s">
        <v>44</v>
      </c>
      <c r="G36" s="79" t="s">
        <v>44</v>
      </c>
      <c r="H36" s="78" t="s">
        <v>44</v>
      </c>
      <c r="I36" s="76" t="s">
        <v>44</v>
      </c>
      <c r="J36" s="77">
        <f t="shared" ref="J36:K36" si="18">SUM(J37:J40)</f>
        <v>13117</v>
      </c>
      <c r="K36" s="78">
        <f t="shared" si="18"/>
        <v>0</v>
      </c>
      <c r="L36" s="185">
        <f>SUM(L37:L40)</f>
        <v>13117</v>
      </c>
      <c r="M36" s="79" t="s">
        <v>44</v>
      </c>
      <c r="N36" s="78" t="s">
        <v>44</v>
      </c>
      <c r="O36" s="76" t="s">
        <v>44</v>
      </c>
      <c r="P36" s="80"/>
    </row>
    <row r="37" spans="1:16" ht="24" hidden="1" x14ac:dyDescent="0.25">
      <c r="A37" s="45">
        <v>21391</v>
      </c>
      <c r="B37" s="82" t="s">
        <v>57</v>
      </c>
      <c r="C37" s="535">
        <f t="shared" si="13"/>
        <v>0</v>
      </c>
      <c r="D37" s="83" t="s">
        <v>44</v>
      </c>
      <c r="E37" s="84" t="s">
        <v>44</v>
      </c>
      <c r="F37" s="85" t="s">
        <v>44</v>
      </c>
      <c r="G37" s="83" t="s">
        <v>44</v>
      </c>
      <c r="H37" s="84" t="s">
        <v>44</v>
      </c>
      <c r="I37" s="85" t="s">
        <v>44</v>
      </c>
      <c r="J37" s="86"/>
      <c r="K37" s="87"/>
      <c r="L37" s="194">
        <f t="shared" ref="L37:L40" si="19">J37+K37</f>
        <v>0</v>
      </c>
      <c r="M37" s="88" t="s">
        <v>44</v>
      </c>
      <c r="N37" s="87" t="s">
        <v>44</v>
      </c>
      <c r="O37" s="85" t="s">
        <v>44</v>
      </c>
      <c r="P37" s="89"/>
    </row>
    <row r="38" spans="1:16" hidden="1" x14ac:dyDescent="0.25">
      <c r="A38" s="52">
        <v>21393</v>
      </c>
      <c r="B38" s="90" t="s">
        <v>58</v>
      </c>
      <c r="C38" s="536">
        <f t="shared" si="13"/>
        <v>0</v>
      </c>
      <c r="D38" s="91" t="s">
        <v>44</v>
      </c>
      <c r="E38" s="92" t="s">
        <v>44</v>
      </c>
      <c r="F38" s="93" t="s">
        <v>44</v>
      </c>
      <c r="G38" s="91" t="s">
        <v>44</v>
      </c>
      <c r="H38" s="92" t="s">
        <v>44</v>
      </c>
      <c r="I38" s="93" t="s">
        <v>44</v>
      </c>
      <c r="J38" s="94"/>
      <c r="K38" s="95"/>
      <c r="L38" s="199">
        <f t="shared" si="19"/>
        <v>0</v>
      </c>
      <c r="M38" s="96" t="s">
        <v>44</v>
      </c>
      <c r="N38" s="95" t="s">
        <v>44</v>
      </c>
      <c r="O38" s="93" t="s">
        <v>44</v>
      </c>
      <c r="P38" s="97"/>
    </row>
    <row r="39" spans="1:16" hidden="1" x14ac:dyDescent="0.25">
      <c r="A39" s="52">
        <v>21395</v>
      </c>
      <c r="B39" s="90" t="s">
        <v>59</v>
      </c>
      <c r="C39" s="536">
        <f t="shared" si="13"/>
        <v>0</v>
      </c>
      <c r="D39" s="91" t="s">
        <v>44</v>
      </c>
      <c r="E39" s="92" t="s">
        <v>44</v>
      </c>
      <c r="F39" s="93" t="s">
        <v>44</v>
      </c>
      <c r="G39" s="91" t="s">
        <v>44</v>
      </c>
      <c r="H39" s="92" t="s">
        <v>44</v>
      </c>
      <c r="I39" s="93" t="s">
        <v>44</v>
      </c>
      <c r="J39" s="94"/>
      <c r="K39" s="95"/>
      <c r="L39" s="199">
        <f t="shared" si="19"/>
        <v>0</v>
      </c>
      <c r="M39" s="96" t="s">
        <v>44</v>
      </c>
      <c r="N39" s="95" t="s">
        <v>44</v>
      </c>
      <c r="O39" s="93" t="s">
        <v>44</v>
      </c>
      <c r="P39" s="97"/>
    </row>
    <row r="40" spans="1:16" ht="24" x14ac:dyDescent="0.25">
      <c r="A40" s="107">
        <v>21399</v>
      </c>
      <c r="B40" s="108" t="s">
        <v>60</v>
      </c>
      <c r="C40" s="538">
        <f t="shared" si="13"/>
        <v>13117</v>
      </c>
      <c r="D40" s="109" t="s">
        <v>44</v>
      </c>
      <c r="E40" s="110" t="s">
        <v>44</v>
      </c>
      <c r="F40" s="111" t="s">
        <v>44</v>
      </c>
      <c r="G40" s="109" t="s">
        <v>44</v>
      </c>
      <c r="H40" s="110" t="s">
        <v>44</v>
      </c>
      <c r="I40" s="111" t="s">
        <v>44</v>
      </c>
      <c r="J40" s="112">
        <v>13117</v>
      </c>
      <c r="K40" s="113"/>
      <c r="L40" s="222">
        <f t="shared" si="19"/>
        <v>13117</v>
      </c>
      <c r="M40" s="114" t="s">
        <v>44</v>
      </c>
      <c r="N40" s="113" t="s">
        <v>44</v>
      </c>
      <c r="O40" s="111" t="s">
        <v>44</v>
      </c>
      <c r="P40" s="115"/>
    </row>
    <row r="41" spans="1:16" s="29" customFormat="1" ht="26.25" hidden="1" customHeight="1" x14ac:dyDescent="0.25">
      <c r="A41" s="116">
        <v>21420</v>
      </c>
      <c r="B41" s="117" t="s">
        <v>61</v>
      </c>
      <c r="C41" s="539">
        <f>F41</f>
        <v>0</v>
      </c>
      <c r="D41" s="118">
        <f t="shared" ref="D41:E41" si="20">SUM(D42)</f>
        <v>0</v>
      </c>
      <c r="E41" s="119">
        <f t="shared" si="20"/>
        <v>0</v>
      </c>
      <c r="F41" s="120">
        <f>SUM(F42)</f>
        <v>0</v>
      </c>
      <c r="G41" s="118" t="s">
        <v>44</v>
      </c>
      <c r="H41" s="119" t="s">
        <v>44</v>
      </c>
      <c r="I41" s="121" t="s">
        <v>44</v>
      </c>
      <c r="J41" s="122" t="s">
        <v>44</v>
      </c>
      <c r="K41" s="123" t="s">
        <v>44</v>
      </c>
      <c r="L41" s="121" t="s">
        <v>44</v>
      </c>
      <c r="M41" s="124" t="s">
        <v>44</v>
      </c>
      <c r="N41" s="123" t="s">
        <v>44</v>
      </c>
      <c r="O41" s="121" t="s">
        <v>44</v>
      </c>
      <c r="P41" s="125"/>
    </row>
    <row r="42" spans="1:16" s="29" customFormat="1" ht="26.25" hidden="1" customHeight="1" x14ac:dyDescent="0.25">
      <c r="A42" s="107">
        <v>21429</v>
      </c>
      <c r="B42" s="108" t="s">
        <v>62</v>
      </c>
      <c r="C42" s="538">
        <f>F42</f>
        <v>0</v>
      </c>
      <c r="D42" s="126"/>
      <c r="E42" s="127"/>
      <c r="F42" s="128">
        <f>D42+E42</f>
        <v>0</v>
      </c>
      <c r="G42" s="129" t="s">
        <v>44</v>
      </c>
      <c r="H42" s="130" t="s">
        <v>44</v>
      </c>
      <c r="I42" s="111" t="s">
        <v>44</v>
      </c>
      <c r="J42" s="131" t="s">
        <v>44</v>
      </c>
      <c r="K42" s="110" t="s">
        <v>44</v>
      </c>
      <c r="L42" s="111" t="s">
        <v>44</v>
      </c>
      <c r="M42" s="109" t="s">
        <v>44</v>
      </c>
      <c r="N42" s="110" t="s">
        <v>44</v>
      </c>
      <c r="O42" s="111" t="s">
        <v>44</v>
      </c>
      <c r="P42" s="115"/>
    </row>
    <row r="43" spans="1:16" s="29" customFormat="1" ht="24" hidden="1" x14ac:dyDescent="0.25">
      <c r="A43" s="81">
        <v>21490</v>
      </c>
      <c r="B43" s="70" t="s">
        <v>63</v>
      </c>
      <c r="C43" s="540">
        <f>F43+I43+L43</f>
        <v>0</v>
      </c>
      <c r="D43" s="132">
        <f t="shared" ref="D43:E43" si="21">D44</f>
        <v>0</v>
      </c>
      <c r="E43" s="133">
        <f t="shared" si="21"/>
        <v>0</v>
      </c>
      <c r="F43" s="73">
        <f>F44</f>
        <v>0</v>
      </c>
      <c r="G43" s="132">
        <f t="shared" ref="G43:L43" si="22">G44</f>
        <v>0</v>
      </c>
      <c r="H43" s="133">
        <f t="shared" si="22"/>
        <v>0</v>
      </c>
      <c r="I43" s="73">
        <f t="shared" si="22"/>
        <v>0</v>
      </c>
      <c r="J43" s="134">
        <f t="shared" si="22"/>
        <v>0</v>
      </c>
      <c r="K43" s="133">
        <f t="shared" si="22"/>
        <v>0</v>
      </c>
      <c r="L43" s="73">
        <f t="shared" si="22"/>
        <v>0</v>
      </c>
      <c r="M43" s="79" t="s">
        <v>44</v>
      </c>
      <c r="N43" s="78" t="s">
        <v>44</v>
      </c>
      <c r="O43" s="76" t="s">
        <v>44</v>
      </c>
      <c r="P43" s="80"/>
    </row>
    <row r="44" spans="1:16" s="29" customFormat="1" ht="24" hidden="1" x14ac:dyDescent="0.25">
      <c r="A44" s="52">
        <v>21499</v>
      </c>
      <c r="B44" s="90" t="s">
        <v>64</v>
      </c>
      <c r="C44" s="541">
        <f>F44+I44+L44</f>
        <v>0</v>
      </c>
      <c r="D44" s="135"/>
      <c r="E44" s="136"/>
      <c r="F44" s="48">
        <f>D44+E44</f>
        <v>0</v>
      </c>
      <c r="G44" s="46"/>
      <c r="H44" s="47"/>
      <c r="I44" s="48">
        <f>G44+H44</f>
        <v>0</v>
      </c>
      <c r="J44" s="86"/>
      <c r="K44" s="87"/>
      <c r="L44" s="48">
        <f>J44+K44</f>
        <v>0</v>
      </c>
      <c r="M44" s="105" t="s">
        <v>44</v>
      </c>
      <c r="N44" s="104" t="s">
        <v>44</v>
      </c>
      <c r="O44" s="102" t="s">
        <v>44</v>
      </c>
      <c r="P44" s="106"/>
    </row>
    <row r="45" spans="1:16" ht="12.75" hidden="1" customHeight="1" x14ac:dyDescent="0.25">
      <c r="A45" s="137">
        <v>23000</v>
      </c>
      <c r="B45" s="138" t="s">
        <v>65</v>
      </c>
      <c r="C45" s="540">
        <f>O45</f>
        <v>0</v>
      </c>
      <c r="D45" s="139" t="s">
        <v>44</v>
      </c>
      <c r="E45" s="140" t="s">
        <v>44</v>
      </c>
      <c r="F45" s="111" t="s">
        <v>44</v>
      </c>
      <c r="G45" s="109" t="s">
        <v>44</v>
      </c>
      <c r="H45" s="110" t="s">
        <v>44</v>
      </c>
      <c r="I45" s="111" t="s">
        <v>44</v>
      </c>
      <c r="J45" s="131" t="s">
        <v>44</v>
      </c>
      <c r="K45" s="110" t="s">
        <v>44</v>
      </c>
      <c r="L45" s="111" t="s">
        <v>44</v>
      </c>
      <c r="M45" s="139">
        <f t="shared" ref="M45:O45" si="23">SUM(M46:M47)</f>
        <v>0</v>
      </c>
      <c r="N45" s="140">
        <f t="shared" si="23"/>
        <v>0</v>
      </c>
      <c r="O45" s="128">
        <f t="shared" si="23"/>
        <v>0</v>
      </c>
      <c r="P45" s="141"/>
    </row>
    <row r="46" spans="1:16" ht="24" hidden="1" x14ac:dyDescent="0.25">
      <c r="A46" s="142">
        <v>23410</v>
      </c>
      <c r="B46" s="143" t="s">
        <v>66</v>
      </c>
      <c r="C46" s="539">
        <f t="shared" ref="C46:C47" si="24">O46</f>
        <v>0</v>
      </c>
      <c r="D46" s="118" t="s">
        <v>44</v>
      </c>
      <c r="E46" s="119" t="s">
        <v>44</v>
      </c>
      <c r="F46" s="121" t="s">
        <v>44</v>
      </c>
      <c r="G46" s="124" t="s">
        <v>44</v>
      </c>
      <c r="H46" s="123" t="s">
        <v>44</v>
      </c>
      <c r="I46" s="121" t="s">
        <v>44</v>
      </c>
      <c r="J46" s="122" t="s">
        <v>44</v>
      </c>
      <c r="K46" s="123" t="s">
        <v>44</v>
      </c>
      <c r="L46" s="121" t="s">
        <v>44</v>
      </c>
      <c r="M46" s="144"/>
      <c r="N46" s="145"/>
      <c r="O46" s="120">
        <f t="shared" ref="O46:O47" si="25">M46+N46</f>
        <v>0</v>
      </c>
      <c r="P46" s="146"/>
    </row>
    <row r="47" spans="1:16" ht="24" hidden="1" x14ac:dyDescent="0.25">
      <c r="A47" s="142">
        <v>23510</v>
      </c>
      <c r="B47" s="143" t="s">
        <v>67</v>
      </c>
      <c r="C47" s="539">
        <f t="shared" si="24"/>
        <v>0</v>
      </c>
      <c r="D47" s="118" t="s">
        <v>44</v>
      </c>
      <c r="E47" s="119" t="s">
        <v>44</v>
      </c>
      <c r="F47" s="121" t="s">
        <v>44</v>
      </c>
      <c r="G47" s="124" t="s">
        <v>44</v>
      </c>
      <c r="H47" s="123" t="s">
        <v>44</v>
      </c>
      <c r="I47" s="121" t="s">
        <v>44</v>
      </c>
      <c r="J47" s="122" t="s">
        <v>44</v>
      </c>
      <c r="K47" s="123" t="s">
        <v>44</v>
      </c>
      <c r="L47" s="121" t="s">
        <v>44</v>
      </c>
      <c r="M47" s="144"/>
      <c r="N47" s="145"/>
      <c r="O47" s="120">
        <f t="shared" si="25"/>
        <v>0</v>
      </c>
      <c r="P47" s="146"/>
    </row>
    <row r="48" spans="1:16" hidden="1" x14ac:dyDescent="0.25">
      <c r="A48" s="147"/>
      <c r="B48" s="143"/>
      <c r="C48" s="542"/>
      <c r="D48" s="148"/>
      <c r="E48" s="149"/>
      <c r="F48" s="121"/>
      <c r="G48" s="124"/>
      <c r="H48" s="123"/>
      <c r="I48" s="121"/>
      <c r="J48" s="122"/>
      <c r="K48" s="123"/>
      <c r="L48" s="120"/>
      <c r="M48" s="118"/>
      <c r="N48" s="119"/>
      <c r="O48" s="120"/>
      <c r="P48" s="146"/>
    </row>
    <row r="49" spans="1:16" s="29" customFormat="1" hidden="1" x14ac:dyDescent="0.25">
      <c r="A49" s="150"/>
      <c r="B49" s="151" t="s">
        <v>68</v>
      </c>
      <c r="C49" s="543"/>
      <c r="D49" s="152"/>
      <c r="E49" s="153"/>
      <c r="F49" s="154"/>
      <c r="G49" s="152"/>
      <c r="H49" s="153"/>
      <c r="I49" s="154"/>
      <c r="J49" s="155"/>
      <c r="K49" s="153"/>
      <c r="L49" s="154"/>
      <c r="M49" s="152"/>
      <c r="N49" s="153"/>
      <c r="O49" s="154"/>
      <c r="P49" s="156"/>
    </row>
    <row r="50" spans="1:16" s="29" customFormat="1" ht="12.75" thickBot="1" x14ac:dyDescent="0.3">
      <c r="A50" s="157"/>
      <c r="B50" s="30" t="s">
        <v>69</v>
      </c>
      <c r="C50" s="544">
        <f t="shared" si="4"/>
        <v>965954</v>
      </c>
      <c r="D50" s="158">
        <f t="shared" ref="D50:E50" si="26">SUM(D51,D269)</f>
        <v>931470</v>
      </c>
      <c r="E50" s="159">
        <f t="shared" si="26"/>
        <v>11000</v>
      </c>
      <c r="F50" s="160">
        <f>SUM(F51,F269)</f>
        <v>942470</v>
      </c>
      <c r="G50" s="158">
        <f t="shared" ref="G50:O50" si="27">SUM(G51,G269)</f>
        <v>0</v>
      </c>
      <c r="H50" s="159">
        <f t="shared" si="27"/>
        <v>0</v>
      </c>
      <c r="I50" s="160">
        <f t="shared" si="27"/>
        <v>0</v>
      </c>
      <c r="J50" s="161">
        <f t="shared" si="27"/>
        <v>23484</v>
      </c>
      <c r="K50" s="159">
        <f t="shared" si="27"/>
        <v>0</v>
      </c>
      <c r="L50" s="160">
        <f t="shared" si="27"/>
        <v>23484</v>
      </c>
      <c r="M50" s="158">
        <f t="shared" si="27"/>
        <v>0</v>
      </c>
      <c r="N50" s="159">
        <f t="shared" si="27"/>
        <v>0</v>
      </c>
      <c r="O50" s="160">
        <f t="shared" si="27"/>
        <v>0</v>
      </c>
      <c r="P50" s="162"/>
    </row>
    <row r="51" spans="1:16" s="29" customFormat="1" ht="36.75" thickTop="1" x14ac:dyDescent="0.25">
      <c r="A51" s="163"/>
      <c r="B51" s="164" t="s">
        <v>70</v>
      </c>
      <c r="C51" s="545">
        <f t="shared" si="4"/>
        <v>965954</v>
      </c>
      <c r="D51" s="165">
        <f t="shared" ref="D51:E51" si="28">SUM(D52,D181)</f>
        <v>931470</v>
      </c>
      <c r="E51" s="166">
        <f t="shared" si="28"/>
        <v>11000</v>
      </c>
      <c r="F51" s="167">
        <f>SUM(F52,F181)</f>
        <v>942470</v>
      </c>
      <c r="G51" s="165">
        <f t="shared" ref="G51:H51" si="29">SUM(G52,G181)</f>
        <v>0</v>
      </c>
      <c r="H51" s="166">
        <f t="shared" si="29"/>
        <v>0</v>
      </c>
      <c r="I51" s="167">
        <f>SUM(I52,I181)</f>
        <v>0</v>
      </c>
      <c r="J51" s="168">
        <f t="shared" ref="J51:K51" si="30">SUM(J52,J181)</f>
        <v>23484</v>
      </c>
      <c r="K51" s="166">
        <f t="shared" si="30"/>
        <v>0</v>
      </c>
      <c r="L51" s="167">
        <f>SUM(L52,L181)</f>
        <v>23484</v>
      </c>
      <c r="M51" s="165">
        <f t="shared" ref="M51:O51" si="31">SUM(M52,M181)</f>
        <v>0</v>
      </c>
      <c r="N51" s="166">
        <f t="shared" si="31"/>
        <v>0</v>
      </c>
      <c r="O51" s="167">
        <f t="shared" si="31"/>
        <v>0</v>
      </c>
      <c r="P51" s="169"/>
    </row>
    <row r="52" spans="1:16" s="29" customFormat="1" ht="24" x14ac:dyDescent="0.25">
      <c r="A52" s="170"/>
      <c r="B52" s="20" t="s">
        <v>71</v>
      </c>
      <c r="C52" s="546">
        <f t="shared" si="4"/>
        <v>946454</v>
      </c>
      <c r="D52" s="171">
        <f t="shared" ref="D52:E52" si="32">SUM(D53,D75,D160,D174)</f>
        <v>911970</v>
      </c>
      <c r="E52" s="172">
        <f t="shared" si="32"/>
        <v>11000</v>
      </c>
      <c r="F52" s="173">
        <f>SUM(F53,F75,F160,F174)</f>
        <v>922970</v>
      </c>
      <c r="G52" s="171">
        <f t="shared" ref="G52:H52" si="33">SUM(G53,G75,G160,G174)</f>
        <v>0</v>
      </c>
      <c r="H52" s="172">
        <f t="shared" si="33"/>
        <v>0</v>
      </c>
      <c r="I52" s="173">
        <f>SUM(I53,I75,I160,I174)</f>
        <v>0</v>
      </c>
      <c r="J52" s="174">
        <f t="shared" ref="J52:K52" si="34">SUM(J53,J75,J160,J174)</f>
        <v>23484</v>
      </c>
      <c r="K52" s="172">
        <f t="shared" si="34"/>
        <v>0</v>
      </c>
      <c r="L52" s="173">
        <f>SUM(L53,L75,L160,L174)</f>
        <v>23484</v>
      </c>
      <c r="M52" s="171">
        <f t="shared" ref="M52:O52" si="35">SUM(M53,M75,M160,M174)</f>
        <v>0</v>
      </c>
      <c r="N52" s="172">
        <f t="shared" si="35"/>
        <v>0</v>
      </c>
      <c r="O52" s="173">
        <f t="shared" si="35"/>
        <v>0</v>
      </c>
      <c r="P52" s="175"/>
    </row>
    <row r="53" spans="1:16" s="29" customFormat="1" x14ac:dyDescent="0.25">
      <c r="A53" s="176">
        <v>1000</v>
      </c>
      <c r="B53" s="176" t="s">
        <v>72</v>
      </c>
      <c r="C53" s="547">
        <f t="shared" si="4"/>
        <v>773439</v>
      </c>
      <c r="D53" s="177">
        <f t="shared" ref="D53:E53" si="36">SUM(D54,D67)</f>
        <v>773439</v>
      </c>
      <c r="E53" s="178">
        <f t="shared" si="36"/>
        <v>0</v>
      </c>
      <c r="F53" s="179">
        <f>SUM(F54,F67)</f>
        <v>773439</v>
      </c>
      <c r="G53" s="177">
        <f t="shared" ref="G53:H53" si="37">SUM(G54,G67)</f>
        <v>0</v>
      </c>
      <c r="H53" s="178">
        <f t="shared" si="37"/>
        <v>0</v>
      </c>
      <c r="I53" s="179">
        <f>SUM(I54,I67)</f>
        <v>0</v>
      </c>
      <c r="J53" s="180">
        <f t="shared" ref="J53:K53" si="38">SUM(J54,J67)</f>
        <v>0</v>
      </c>
      <c r="K53" s="178">
        <f t="shared" si="38"/>
        <v>0</v>
      </c>
      <c r="L53" s="179">
        <f>SUM(L54,L67)</f>
        <v>0</v>
      </c>
      <c r="M53" s="177">
        <f t="shared" ref="M53:O53" si="39">SUM(M54,M67)</f>
        <v>0</v>
      </c>
      <c r="N53" s="178">
        <f t="shared" si="39"/>
        <v>0</v>
      </c>
      <c r="O53" s="179">
        <f t="shared" si="39"/>
        <v>0</v>
      </c>
      <c r="P53" s="181"/>
    </row>
    <row r="54" spans="1:16" x14ac:dyDescent="0.25">
      <c r="A54" s="70">
        <v>1100</v>
      </c>
      <c r="B54" s="182" t="s">
        <v>73</v>
      </c>
      <c r="C54" s="534">
        <f t="shared" si="4"/>
        <v>598068</v>
      </c>
      <c r="D54" s="183">
        <f t="shared" ref="D54:E54" si="40">SUM(D55,D58,D66)</f>
        <v>598068</v>
      </c>
      <c r="E54" s="184">
        <f t="shared" si="40"/>
        <v>0</v>
      </c>
      <c r="F54" s="185">
        <f>SUM(F55,F58,F66)</f>
        <v>598068</v>
      </c>
      <c r="G54" s="183">
        <f t="shared" ref="G54:H54" si="41">SUM(G55,G58,G66)</f>
        <v>0</v>
      </c>
      <c r="H54" s="184">
        <f t="shared" si="41"/>
        <v>0</v>
      </c>
      <c r="I54" s="185">
        <f>SUM(I55,I58,I66)</f>
        <v>0</v>
      </c>
      <c r="J54" s="186">
        <f t="shared" ref="J54:K54" si="42">SUM(J55,J58,J66)</f>
        <v>0</v>
      </c>
      <c r="K54" s="184">
        <f t="shared" si="42"/>
        <v>0</v>
      </c>
      <c r="L54" s="185">
        <f>SUM(L55,L58,L66)</f>
        <v>0</v>
      </c>
      <c r="M54" s="183">
        <f t="shared" ref="M54:O54" si="43">SUM(M55,M58,M66)</f>
        <v>0</v>
      </c>
      <c r="N54" s="184">
        <f t="shared" si="43"/>
        <v>0</v>
      </c>
      <c r="O54" s="185">
        <f t="shared" si="43"/>
        <v>0</v>
      </c>
      <c r="P54" s="187"/>
    </row>
    <row r="55" spans="1:16" x14ac:dyDescent="0.25">
      <c r="A55" s="188">
        <v>1110</v>
      </c>
      <c r="B55" s="143" t="s">
        <v>74</v>
      </c>
      <c r="C55" s="542">
        <f t="shared" si="4"/>
        <v>567254</v>
      </c>
      <c r="D55" s="148">
        <f t="shared" ref="D55:E55" si="44">SUM(D56:D57)</f>
        <v>567254</v>
      </c>
      <c r="E55" s="149">
        <f t="shared" si="44"/>
        <v>0</v>
      </c>
      <c r="F55" s="189">
        <f>SUM(F56:F57)</f>
        <v>567254</v>
      </c>
      <c r="G55" s="148">
        <f t="shared" ref="G55:H55" si="45">SUM(G56:G57)</f>
        <v>0</v>
      </c>
      <c r="H55" s="149">
        <f t="shared" si="45"/>
        <v>0</v>
      </c>
      <c r="I55" s="189">
        <f>SUM(I56:I57)</f>
        <v>0</v>
      </c>
      <c r="J55" s="190">
        <f t="shared" ref="J55:K55" si="46">SUM(J56:J57)</f>
        <v>0</v>
      </c>
      <c r="K55" s="149">
        <f t="shared" si="46"/>
        <v>0</v>
      </c>
      <c r="L55" s="189">
        <f>SUM(L56:L57)</f>
        <v>0</v>
      </c>
      <c r="M55" s="148">
        <f t="shared" ref="M55:O55" si="47">SUM(M56:M57)</f>
        <v>0</v>
      </c>
      <c r="N55" s="149">
        <f t="shared" si="47"/>
        <v>0</v>
      </c>
      <c r="O55" s="189">
        <f t="shared" si="47"/>
        <v>0</v>
      </c>
      <c r="P55" s="191"/>
    </row>
    <row r="56" spans="1:16" x14ac:dyDescent="0.25">
      <c r="A56" s="45">
        <v>1111</v>
      </c>
      <c r="B56" s="82" t="s">
        <v>75</v>
      </c>
      <c r="C56" s="535">
        <f t="shared" si="4"/>
        <v>386001</v>
      </c>
      <c r="D56" s="192">
        <v>386001</v>
      </c>
      <c r="E56" s="193"/>
      <c r="F56" s="194">
        <f t="shared" ref="F56:F57" si="48">D56+E56</f>
        <v>386001</v>
      </c>
      <c r="G56" s="192"/>
      <c r="H56" s="193"/>
      <c r="I56" s="194">
        <f t="shared" ref="I56:I57" si="49">G56+H56</f>
        <v>0</v>
      </c>
      <c r="J56" s="195"/>
      <c r="K56" s="193"/>
      <c r="L56" s="194">
        <f t="shared" ref="L56:L57" si="50">J56+K56</f>
        <v>0</v>
      </c>
      <c r="M56" s="192"/>
      <c r="N56" s="193"/>
      <c r="O56" s="194">
        <f t="shared" ref="O56:O57" si="51">M56+N56</f>
        <v>0</v>
      </c>
      <c r="P56" s="196"/>
    </row>
    <row r="57" spans="1:16" ht="24" customHeight="1" x14ac:dyDescent="0.25">
      <c r="A57" s="52">
        <v>1119</v>
      </c>
      <c r="B57" s="90" t="s">
        <v>76</v>
      </c>
      <c r="C57" s="536">
        <f t="shared" si="4"/>
        <v>181253</v>
      </c>
      <c r="D57" s="197">
        <v>181253</v>
      </c>
      <c r="E57" s="198"/>
      <c r="F57" s="199">
        <f t="shared" si="48"/>
        <v>181253</v>
      </c>
      <c r="G57" s="197"/>
      <c r="H57" s="198"/>
      <c r="I57" s="199">
        <f t="shared" si="49"/>
        <v>0</v>
      </c>
      <c r="J57" s="200"/>
      <c r="K57" s="198"/>
      <c r="L57" s="199">
        <f t="shared" si="50"/>
        <v>0</v>
      </c>
      <c r="M57" s="197"/>
      <c r="N57" s="198"/>
      <c r="O57" s="199">
        <f t="shared" si="51"/>
        <v>0</v>
      </c>
      <c r="P57" s="201"/>
    </row>
    <row r="58" spans="1:16" x14ac:dyDescent="0.25">
      <c r="A58" s="202">
        <v>1140</v>
      </c>
      <c r="B58" s="90" t="s">
        <v>77</v>
      </c>
      <c r="C58" s="536">
        <f t="shared" si="4"/>
        <v>30814</v>
      </c>
      <c r="D58" s="203">
        <f t="shared" ref="D58:E58" si="52">SUM(D59:D65)</f>
        <v>30814</v>
      </c>
      <c r="E58" s="204">
        <f t="shared" si="52"/>
        <v>0</v>
      </c>
      <c r="F58" s="199">
        <f>SUM(F59:F65)</f>
        <v>30814</v>
      </c>
      <c r="G58" s="203">
        <f t="shared" ref="G58:H58" si="53">SUM(G59:G65)</f>
        <v>0</v>
      </c>
      <c r="H58" s="204">
        <f t="shared" si="53"/>
        <v>0</v>
      </c>
      <c r="I58" s="199">
        <f>SUM(I59:I65)</f>
        <v>0</v>
      </c>
      <c r="J58" s="205">
        <f t="shared" ref="J58:K58" si="54">SUM(J59:J65)</f>
        <v>0</v>
      </c>
      <c r="K58" s="204">
        <f t="shared" si="54"/>
        <v>0</v>
      </c>
      <c r="L58" s="199">
        <f>SUM(L59:L65)</f>
        <v>0</v>
      </c>
      <c r="M58" s="203">
        <f t="shared" ref="M58:O58" si="55">SUM(M59:M65)</f>
        <v>0</v>
      </c>
      <c r="N58" s="204">
        <f t="shared" si="55"/>
        <v>0</v>
      </c>
      <c r="O58" s="199">
        <f t="shared" si="55"/>
        <v>0</v>
      </c>
      <c r="P58" s="201"/>
    </row>
    <row r="59" spans="1:16" hidden="1" x14ac:dyDescent="0.25">
      <c r="A59" s="52">
        <v>1141</v>
      </c>
      <c r="B59" s="90" t="s">
        <v>78</v>
      </c>
      <c r="C59" s="536">
        <f t="shared" si="4"/>
        <v>0</v>
      </c>
      <c r="D59" s="197"/>
      <c r="E59" s="198"/>
      <c r="F59" s="199">
        <f t="shared" ref="F59:F66" si="56">D59+E59</f>
        <v>0</v>
      </c>
      <c r="G59" s="197"/>
      <c r="H59" s="198"/>
      <c r="I59" s="199">
        <f t="shared" ref="I59:I66" si="57">G59+H59</f>
        <v>0</v>
      </c>
      <c r="J59" s="200"/>
      <c r="K59" s="198"/>
      <c r="L59" s="199">
        <f t="shared" ref="L59:L66" si="58">J59+K59</f>
        <v>0</v>
      </c>
      <c r="M59" s="197"/>
      <c r="N59" s="198"/>
      <c r="O59" s="199">
        <f t="shared" ref="O59:O66" si="59">M59+N59</f>
        <v>0</v>
      </c>
      <c r="P59" s="201"/>
    </row>
    <row r="60" spans="1:16" ht="24.75" customHeight="1" x14ac:dyDescent="0.25">
      <c r="A60" s="52">
        <v>1142</v>
      </c>
      <c r="B60" s="90" t="s">
        <v>79</v>
      </c>
      <c r="C60" s="536">
        <f t="shared" si="4"/>
        <v>1300</v>
      </c>
      <c r="D60" s="197">
        <v>1300</v>
      </c>
      <c r="E60" s="198"/>
      <c r="F60" s="199">
        <f t="shared" si="56"/>
        <v>1300</v>
      </c>
      <c r="G60" s="197"/>
      <c r="H60" s="198"/>
      <c r="I60" s="199">
        <f t="shared" si="57"/>
        <v>0</v>
      </c>
      <c r="J60" s="200"/>
      <c r="K60" s="198"/>
      <c r="L60" s="199">
        <f t="shared" si="58"/>
        <v>0</v>
      </c>
      <c r="M60" s="197"/>
      <c r="N60" s="198"/>
      <c r="O60" s="199">
        <f t="shared" si="59"/>
        <v>0</v>
      </c>
      <c r="P60" s="201"/>
    </row>
    <row r="61" spans="1:16" ht="24" hidden="1" x14ac:dyDescent="0.25">
      <c r="A61" s="52">
        <v>1145</v>
      </c>
      <c r="B61" s="90" t="s">
        <v>80</v>
      </c>
      <c r="C61" s="536">
        <f t="shared" si="4"/>
        <v>0</v>
      </c>
      <c r="D61" s="197"/>
      <c r="E61" s="198"/>
      <c r="F61" s="199">
        <f t="shared" si="56"/>
        <v>0</v>
      </c>
      <c r="G61" s="197"/>
      <c r="H61" s="198"/>
      <c r="I61" s="199">
        <f t="shared" si="57"/>
        <v>0</v>
      </c>
      <c r="J61" s="200"/>
      <c r="K61" s="198"/>
      <c r="L61" s="199">
        <f t="shared" si="58"/>
        <v>0</v>
      </c>
      <c r="M61" s="197"/>
      <c r="N61" s="198"/>
      <c r="O61" s="199">
        <f t="shared" si="59"/>
        <v>0</v>
      </c>
      <c r="P61" s="201"/>
    </row>
    <row r="62" spans="1:16" ht="27.75" customHeight="1" x14ac:dyDescent="0.25">
      <c r="A62" s="52">
        <v>1146</v>
      </c>
      <c r="B62" s="90" t="s">
        <v>81</v>
      </c>
      <c r="C62" s="536">
        <f t="shared" si="4"/>
        <v>6536</v>
      </c>
      <c r="D62" s="197">
        <v>6536</v>
      </c>
      <c r="E62" s="198"/>
      <c r="F62" s="199">
        <f t="shared" si="56"/>
        <v>6536</v>
      </c>
      <c r="G62" s="197"/>
      <c r="H62" s="198"/>
      <c r="I62" s="199">
        <f t="shared" si="57"/>
        <v>0</v>
      </c>
      <c r="J62" s="200"/>
      <c r="K62" s="198"/>
      <c r="L62" s="199">
        <f t="shared" si="58"/>
        <v>0</v>
      </c>
      <c r="M62" s="197"/>
      <c r="N62" s="198"/>
      <c r="O62" s="199">
        <f t="shared" si="59"/>
        <v>0</v>
      </c>
      <c r="P62" s="201"/>
    </row>
    <row r="63" spans="1:16" x14ac:dyDescent="0.25">
      <c r="A63" s="52">
        <v>1147</v>
      </c>
      <c r="B63" s="90" t="s">
        <v>82</v>
      </c>
      <c r="C63" s="536">
        <f t="shared" si="4"/>
        <v>19880</v>
      </c>
      <c r="D63" s="197">
        <v>19880</v>
      </c>
      <c r="E63" s="198"/>
      <c r="F63" s="199">
        <f t="shared" si="56"/>
        <v>19880</v>
      </c>
      <c r="G63" s="197"/>
      <c r="H63" s="198"/>
      <c r="I63" s="199">
        <f t="shared" si="57"/>
        <v>0</v>
      </c>
      <c r="J63" s="200"/>
      <c r="K63" s="198"/>
      <c r="L63" s="199">
        <f t="shared" si="58"/>
        <v>0</v>
      </c>
      <c r="M63" s="197"/>
      <c r="N63" s="198"/>
      <c r="O63" s="199">
        <f t="shared" si="59"/>
        <v>0</v>
      </c>
      <c r="P63" s="201"/>
    </row>
    <row r="64" spans="1:16" x14ac:dyDescent="0.25">
      <c r="A64" s="52">
        <v>1148</v>
      </c>
      <c r="B64" s="90" t="s">
        <v>83</v>
      </c>
      <c r="C64" s="536">
        <f t="shared" si="4"/>
        <v>3098</v>
      </c>
      <c r="D64" s="197">
        <v>3098</v>
      </c>
      <c r="E64" s="198"/>
      <c r="F64" s="199">
        <f t="shared" si="56"/>
        <v>3098</v>
      </c>
      <c r="G64" s="197"/>
      <c r="H64" s="198"/>
      <c r="I64" s="199">
        <f t="shared" si="57"/>
        <v>0</v>
      </c>
      <c r="J64" s="200"/>
      <c r="K64" s="198"/>
      <c r="L64" s="199">
        <f t="shared" si="58"/>
        <v>0</v>
      </c>
      <c r="M64" s="197"/>
      <c r="N64" s="198"/>
      <c r="O64" s="199">
        <f t="shared" si="59"/>
        <v>0</v>
      </c>
      <c r="P64" s="201"/>
    </row>
    <row r="65" spans="1:16" ht="24" hidden="1" customHeight="1" x14ac:dyDescent="0.25">
      <c r="A65" s="52">
        <v>1149</v>
      </c>
      <c r="B65" s="90" t="s">
        <v>84</v>
      </c>
      <c r="C65" s="536">
        <f t="shared" si="4"/>
        <v>0</v>
      </c>
      <c r="D65" s="197"/>
      <c r="E65" s="198"/>
      <c r="F65" s="199">
        <f t="shared" si="56"/>
        <v>0</v>
      </c>
      <c r="G65" s="197"/>
      <c r="H65" s="198"/>
      <c r="I65" s="199">
        <f t="shared" si="57"/>
        <v>0</v>
      </c>
      <c r="J65" s="200"/>
      <c r="K65" s="198"/>
      <c r="L65" s="199">
        <f t="shared" si="58"/>
        <v>0</v>
      </c>
      <c r="M65" s="197"/>
      <c r="N65" s="198"/>
      <c r="O65" s="199">
        <f t="shared" si="59"/>
        <v>0</v>
      </c>
      <c r="P65" s="201"/>
    </row>
    <row r="66" spans="1:16" ht="36" hidden="1" x14ac:dyDescent="0.25">
      <c r="A66" s="188">
        <v>1150</v>
      </c>
      <c r="B66" s="143" t="s">
        <v>85</v>
      </c>
      <c r="C66" s="542">
        <f t="shared" si="4"/>
        <v>0</v>
      </c>
      <c r="D66" s="206"/>
      <c r="E66" s="207"/>
      <c r="F66" s="189">
        <f t="shared" si="56"/>
        <v>0</v>
      </c>
      <c r="G66" s="206"/>
      <c r="H66" s="207"/>
      <c r="I66" s="189">
        <f t="shared" si="57"/>
        <v>0</v>
      </c>
      <c r="J66" s="208"/>
      <c r="K66" s="207"/>
      <c r="L66" s="189">
        <f t="shared" si="58"/>
        <v>0</v>
      </c>
      <c r="M66" s="206"/>
      <c r="N66" s="207"/>
      <c r="O66" s="189">
        <f t="shared" si="59"/>
        <v>0</v>
      </c>
      <c r="P66" s="191"/>
    </row>
    <row r="67" spans="1:16" ht="36" x14ac:dyDescent="0.25">
      <c r="A67" s="70">
        <v>1200</v>
      </c>
      <c r="B67" s="182" t="s">
        <v>86</v>
      </c>
      <c r="C67" s="534">
        <f t="shared" si="4"/>
        <v>175371</v>
      </c>
      <c r="D67" s="183">
        <f t="shared" ref="D67:E67" si="60">SUM(D68:D69)</f>
        <v>175371</v>
      </c>
      <c r="E67" s="184">
        <f t="shared" si="60"/>
        <v>0</v>
      </c>
      <c r="F67" s="185">
        <f>SUM(F68:F69)</f>
        <v>175371</v>
      </c>
      <c r="G67" s="183">
        <f t="shared" ref="G67:H67" si="61">SUM(G68:G69)</f>
        <v>0</v>
      </c>
      <c r="H67" s="184">
        <f t="shared" si="61"/>
        <v>0</v>
      </c>
      <c r="I67" s="185">
        <f>SUM(I68:I69)</f>
        <v>0</v>
      </c>
      <c r="J67" s="186">
        <f t="shared" ref="J67:K67" si="62">SUM(J68:J69)</f>
        <v>0</v>
      </c>
      <c r="K67" s="184">
        <f t="shared" si="62"/>
        <v>0</v>
      </c>
      <c r="L67" s="185">
        <f>SUM(L68:L69)</f>
        <v>0</v>
      </c>
      <c r="M67" s="183">
        <f t="shared" ref="M67:O67" si="63">SUM(M68:M69)</f>
        <v>0</v>
      </c>
      <c r="N67" s="184">
        <f t="shared" si="63"/>
        <v>0</v>
      </c>
      <c r="O67" s="185">
        <f t="shared" si="63"/>
        <v>0</v>
      </c>
      <c r="P67" s="209"/>
    </row>
    <row r="68" spans="1:16" ht="24" x14ac:dyDescent="0.25">
      <c r="A68" s="210">
        <v>1210</v>
      </c>
      <c r="B68" s="82" t="s">
        <v>87</v>
      </c>
      <c r="C68" s="535">
        <f t="shared" si="4"/>
        <v>146074</v>
      </c>
      <c r="D68" s="192">
        <v>146074</v>
      </c>
      <c r="E68" s="193"/>
      <c r="F68" s="194">
        <f>D68+E68</f>
        <v>146074</v>
      </c>
      <c r="G68" s="192"/>
      <c r="H68" s="193"/>
      <c r="I68" s="194">
        <f>G68+H68</f>
        <v>0</v>
      </c>
      <c r="J68" s="195"/>
      <c r="K68" s="193"/>
      <c r="L68" s="194">
        <f>J68+K68</f>
        <v>0</v>
      </c>
      <c r="M68" s="192"/>
      <c r="N68" s="193"/>
      <c r="O68" s="194">
        <f t="shared" ref="O68" si="64">M68+N68</f>
        <v>0</v>
      </c>
      <c r="P68" s="196"/>
    </row>
    <row r="69" spans="1:16" ht="24" x14ac:dyDescent="0.25">
      <c r="A69" s="202">
        <v>1220</v>
      </c>
      <c r="B69" s="90" t="s">
        <v>88</v>
      </c>
      <c r="C69" s="536">
        <f t="shared" si="4"/>
        <v>29297</v>
      </c>
      <c r="D69" s="203">
        <f t="shared" ref="D69:E69" si="65">SUM(D70:D74)</f>
        <v>29297</v>
      </c>
      <c r="E69" s="204">
        <f t="shared" si="65"/>
        <v>0</v>
      </c>
      <c r="F69" s="199">
        <f>SUM(F70:F74)</f>
        <v>29297</v>
      </c>
      <c r="G69" s="203">
        <f t="shared" ref="G69:H69" si="66">SUM(G70:G74)</f>
        <v>0</v>
      </c>
      <c r="H69" s="204">
        <f t="shared" si="66"/>
        <v>0</v>
      </c>
      <c r="I69" s="199">
        <f>SUM(I70:I74)</f>
        <v>0</v>
      </c>
      <c r="J69" s="205">
        <f t="shared" ref="J69:K69" si="67">SUM(J70:J74)</f>
        <v>0</v>
      </c>
      <c r="K69" s="204">
        <f t="shared" si="67"/>
        <v>0</v>
      </c>
      <c r="L69" s="199">
        <f>SUM(L70:L74)</f>
        <v>0</v>
      </c>
      <c r="M69" s="203">
        <f t="shared" ref="M69:O69" si="68">SUM(M70:M74)</f>
        <v>0</v>
      </c>
      <c r="N69" s="204">
        <f t="shared" si="68"/>
        <v>0</v>
      </c>
      <c r="O69" s="199">
        <f t="shared" si="68"/>
        <v>0</v>
      </c>
      <c r="P69" s="201"/>
    </row>
    <row r="70" spans="1:16" ht="60" x14ac:dyDescent="0.25">
      <c r="A70" s="52">
        <v>1221</v>
      </c>
      <c r="B70" s="90" t="s">
        <v>89</v>
      </c>
      <c r="C70" s="536">
        <f t="shared" si="4"/>
        <v>19354</v>
      </c>
      <c r="D70" s="197">
        <v>19354</v>
      </c>
      <c r="E70" s="198"/>
      <c r="F70" s="199">
        <f t="shared" ref="F70:F74" si="69">D70+E70</f>
        <v>19354</v>
      </c>
      <c r="G70" s="197"/>
      <c r="H70" s="198"/>
      <c r="I70" s="199">
        <f t="shared" ref="I70:I74" si="70">G70+H70</f>
        <v>0</v>
      </c>
      <c r="J70" s="200"/>
      <c r="K70" s="198"/>
      <c r="L70" s="199">
        <f t="shared" ref="L70:L74" si="71">J70+K70</f>
        <v>0</v>
      </c>
      <c r="M70" s="197"/>
      <c r="N70" s="198"/>
      <c r="O70" s="199">
        <f t="shared" ref="O70:O74" si="72">M70+N70</f>
        <v>0</v>
      </c>
      <c r="P70" s="201"/>
    </row>
    <row r="71" spans="1:16" hidden="1" x14ac:dyDescent="0.25">
      <c r="A71" s="52">
        <v>1223</v>
      </c>
      <c r="B71" s="90" t="s">
        <v>90</v>
      </c>
      <c r="C71" s="536">
        <f t="shared" si="4"/>
        <v>0</v>
      </c>
      <c r="D71" s="197"/>
      <c r="E71" s="198"/>
      <c r="F71" s="199">
        <f t="shared" si="69"/>
        <v>0</v>
      </c>
      <c r="G71" s="197"/>
      <c r="H71" s="198"/>
      <c r="I71" s="199">
        <f t="shared" si="70"/>
        <v>0</v>
      </c>
      <c r="J71" s="200"/>
      <c r="K71" s="198"/>
      <c r="L71" s="199">
        <f t="shared" si="71"/>
        <v>0</v>
      </c>
      <c r="M71" s="197"/>
      <c r="N71" s="198"/>
      <c r="O71" s="199">
        <f t="shared" si="72"/>
        <v>0</v>
      </c>
      <c r="P71" s="201"/>
    </row>
    <row r="72" spans="1:16" ht="24" hidden="1" x14ac:dyDescent="0.25">
      <c r="A72" s="52">
        <v>1225</v>
      </c>
      <c r="B72" s="90" t="s">
        <v>91</v>
      </c>
      <c r="C72" s="536">
        <f t="shared" si="4"/>
        <v>0</v>
      </c>
      <c r="D72" s="197"/>
      <c r="E72" s="198"/>
      <c r="F72" s="199">
        <f t="shared" si="69"/>
        <v>0</v>
      </c>
      <c r="G72" s="197"/>
      <c r="H72" s="198"/>
      <c r="I72" s="199">
        <f t="shared" si="70"/>
        <v>0</v>
      </c>
      <c r="J72" s="200"/>
      <c r="K72" s="198"/>
      <c r="L72" s="199">
        <f t="shared" si="71"/>
        <v>0</v>
      </c>
      <c r="M72" s="197"/>
      <c r="N72" s="198"/>
      <c r="O72" s="199">
        <f t="shared" si="72"/>
        <v>0</v>
      </c>
      <c r="P72" s="201"/>
    </row>
    <row r="73" spans="1:16" ht="36" x14ac:dyDescent="0.25">
      <c r="A73" s="52">
        <v>1227</v>
      </c>
      <c r="B73" s="90" t="s">
        <v>92</v>
      </c>
      <c r="C73" s="536">
        <f t="shared" si="4"/>
        <v>3843</v>
      </c>
      <c r="D73" s="197">
        <v>3843</v>
      </c>
      <c r="E73" s="198"/>
      <c r="F73" s="199">
        <f t="shared" si="69"/>
        <v>3843</v>
      </c>
      <c r="G73" s="197"/>
      <c r="H73" s="198"/>
      <c r="I73" s="199">
        <f t="shared" si="70"/>
        <v>0</v>
      </c>
      <c r="J73" s="200"/>
      <c r="K73" s="198"/>
      <c r="L73" s="199">
        <f t="shared" si="71"/>
        <v>0</v>
      </c>
      <c r="M73" s="197"/>
      <c r="N73" s="198"/>
      <c r="O73" s="199">
        <f t="shared" si="72"/>
        <v>0</v>
      </c>
      <c r="P73" s="201"/>
    </row>
    <row r="74" spans="1:16" ht="60" x14ac:dyDescent="0.25">
      <c r="A74" s="52">
        <v>1228</v>
      </c>
      <c r="B74" s="90" t="s">
        <v>93</v>
      </c>
      <c r="C74" s="536">
        <f t="shared" si="4"/>
        <v>6100</v>
      </c>
      <c r="D74" s="197">
        <v>6100</v>
      </c>
      <c r="E74" s="198"/>
      <c r="F74" s="199">
        <f t="shared" si="69"/>
        <v>6100</v>
      </c>
      <c r="G74" s="197"/>
      <c r="H74" s="198"/>
      <c r="I74" s="199">
        <f t="shared" si="70"/>
        <v>0</v>
      </c>
      <c r="J74" s="200"/>
      <c r="K74" s="198"/>
      <c r="L74" s="199">
        <f t="shared" si="71"/>
        <v>0</v>
      </c>
      <c r="M74" s="197"/>
      <c r="N74" s="198"/>
      <c r="O74" s="199">
        <f t="shared" si="72"/>
        <v>0</v>
      </c>
      <c r="P74" s="211"/>
    </row>
    <row r="75" spans="1:16" x14ac:dyDescent="0.25">
      <c r="A75" s="176">
        <v>2000</v>
      </c>
      <c r="B75" s="176" t="s">
        <v>94</v>
      </c>
      <c r="C75" s="547">
        <f t="shared" si="4"/>
        <v>173015</v>
      </c>
      <c r="D75" s="177">
        <f t="shared" ref="D75:O75" si="73">SUM(D76,D83,D120,D151,D152)</f>
        <v>138531</v>
      </c>
      <c r="E75" s="178">
        <f t="shared" si="73"/>
        <v>11000</v>
      </c>
      <c r="F75" s="179">
        <f t="shared" si="73"/>
        <v>149531</v>
      </c>
      <c r="G75" s="177">
        <f t="shared" si="73"/>
        <v>0</v>
      </c>
      <c r="H75" s="178">
        <f t="shared" si="73"/>
        <v>0</v>
      </c>
      <c r="I75" s="179">
        <f t="shared" si="73"/>
        <v>0</v>
      </c>
      <c r="J75" s="180">
        <f t="shared" si="73"/>
        <v>23484</v>
      </c>
      <c r="K75" s="178">
        <f t="shared" si="73"/>
        <v>0</v>
      </c>
      <c r="L75" s="179">
        <f t="shared" si="73"/>
        <v>23484</v>
      </c>
      <c r="M75" s="177">
        <f t="shared" si="73"/>
        <v>0</v>
      </c>
      <c r="N75" s="178">
        <f t="shared" si="73"/>
        <v>0</v>
      </c>
      <c r="O75" s="179">
        <f t="shared" si="73"/>
        <v>0</v>
      </c>
      <c r="P75" s="181"/>
    </row>
    <row r="76" spans="1:16" ht="24" x14ac:dyDescent="0.25">
      <c r="A76" s="70">
        <v>2100</v>
      </c>
      <c r="B76" s="182" t="s">
        <v>95</v>
      </c>
      <c r="C76" s="534">
        <f t="shared" si="4"/>
        <v>64426</v>
      </c>
      <c r="D76" s="183">
        <f t="shared" ref="D76:E76" si="74">SUM(D77,D80)</f>
        <v>64426</v>
      </c>
      <c r="E76" s="184">
        <f t="shared" si="74"/>
        <v>0</v>
      </c>
      <c r="F76" s="185">
        <f>SUM(F77,F80)</f>
        <v>64426</v>
      </c>
      <c r="G76" s="183">
        <f t="shared" ref="G76:H76" si="75">SUM(G77,G80)</f>
        <v>0</v>
      </c>
      <c r="H76" s="184">
        <f t="shared" si="75"/>
        <v>0</v>
      </c>
      <c r="I76" s="185">
        <f>SUM(I77,I80)</f>
        <v>0</v>
      </c>
      <c r="J76" s="186">
        <f t="shared" ref="J76:K76" si="76">SUM(J77,J80)</f>
        <v>0</v>
      </c>
      <c r="K76" s="184">
        <f t="shared" si="76"/>
        <v>0</v>
      </c>
      <c r="L76" s="185">
        <f>SUM(L77,L80)</f>
        <v>0</v>
      </c>
      <c r="M76" s="183">
        <f t="shared" ref="M76:O76" si="77">SUM(M77,M80)</f>
        <v>0</v>
      </c>
      <c r="N76" s="184">
        <f t="shared" si="77"/>
        <v>0</v>
      </c>
      <c r="O76" s="185">
        <f t="shared" si="77"/>
        <v>0</v>
      </c>
      <c r="P76" s="209"/>
    </row>
    <row r="77" spans="1:16" ht="24" x14ac:dyDescent="0.25">
      <c r="A77" s="210">
        <v>2110</v>
      </c>
      <c r="B77" s="82" t="s">
        <v>96</v>
      </c>
      <c r="C77" s="535">
        <f t="shared" si="4"/>
        <v>830</v>
      </c>
      <c r="D77" s="212">
        <f t="shared" ref="D77:E77" si="78">SUM(D78:D79)</f>
        <v>830</v>
      </c>
      <c r="E77" s="213">
        <f t="shared" si="78"/>
        <v>0</v>
      </c>
      <c r="F77" s="194">
        <f>SUM(F78:F79)</f>
        <v>830</v>
      </c>
      <c r="G77" s="212">
        <f t="shared" ref="G77:H77" si="79">SUM(G78:G79)</f>
        <v>0</v>
      </c>
      <c r="H77" s="213">
        <f t="shared" si="79"/>
        <v>0</v>
      </c>
      <c r="I77" s="194">
        <f>SUM(I78:I79)</f>
        <v>0</v>
      </c>
      <c r="J77" s="214">
        <f t="shared" ref="J77:K77" si="80">SUM(J78:J79)</f>
        <v>0</v>
      </c>
      <c r="K77" s="213">
        <f t="shared" si="80"/>
        <v>0</v>
      </c>
      <c r="L77" s="194">
        <f>SUM(L78:L79)</f>
        <v>0</v>
      </c>
      <c r="M77" s="212">
        <f t="shared" ref="M77:O77" si="81">SUM(M78:M79)</f>
        <v>0</v>
      </c>
      <c r="N77" s="213">
        <f t="shared" si="81"/>
        <v>0</v>
      </c>
      <c r="O77" s="194">
        <f t="shared" si="81"/>
        <v>0</v>
      </c>
      <c r="P77" s="196"/>
    </row>
    <row r="78" spans="1:16" x14ac:dyDescent="0.25">
      <c r="A78" s="52">
        <v>2111</v>
      </c>
      <c r="B78" s="90" t="s">
        <v>97</v>
      </c>
      <c r="C78" s="536">
        <f t="shared" si="4"/>
        <v>245</v>
      </c>
      <c r="D78" s="197">
        <v>245</v>
      </c>
      <c r="E78" s="198"/>
      <c r="F78" s="199">
        <f t="shared" ref="F78:F79" si="82">D78+E78</f>
        <v>245</v>
      </c>
      <c r="G78" s="197"/>
      <c r="H78" s="198"/>
      <c r="I78" s="199">
        <f t="shared" ref="I78:I79" si="83">G78+H78</f>
        <v>0</v>
      </c>
      <c r="J78" s="200"/>
      <c r="K78" s="198"/>
      <c r="L78" s="199">
        <f t="shared" ref="L78:L79" si="84">J78+K78</f>
        <v>0</v>
      </c>
      <c r="M78" s="197"/>
      <c r="N78" s="198"/>
      <c r="O78" s="199">
        <f t="shared" ref="O78:O79" si="85">M78+N78</f>
        <v>0</v>
      </c>
      <c r="P78" s="201"/>
    </row>
    <row r="79" spans="1:16" ht="24" x14ac:dyDescent="0.25">
      <c r="A79" s="52">
        <v>2112</v>
      </c>
      <c r="B79" s="90" t="s">
        <v>98</v>
      </c>
      <c r="C79" s="536">
        <f t="shared" si="4"/>
        <v>585</v>
      </c>
      <c r="D79" s="197">
        <v>585</v>
      </c>
      <c r="E79" s="198"/>
      <c r="F79" s="199">
        <f t="shared" si="82"/>
        <v>585</v>
      </c>
      <c r="G79" s="197"/>
      <c r="H79" s="198"/>
      <c r="I79" s="199">
        <f t="shared" si="83"/>
        <v>0</v>
      </c>
      <c r="J79" s="200"/>
      <c r="K79" s="198"/>
      <c r="L79" s="199">
        <f t="shared" si="84"/>
        <v>0</v>
      </c>
      <c r="M79" s="197"/>
      <c r="N79" s="198"/>
      <c r="O79" s="199">
        <f t="shared" si="85"/>
        <v>0</v>
      </c>
      <c r="P79" s="201"/>
    </row>
    <row r="80" spans="1:16" ht="24" x14ac:dyDescent="0.25">
      <c r="A80" s="202">
        <v>2120</v>
      </c>
      <c r="B80" s="90" t="s">
        <v>99</v>
      </c>
      <c r="C80" s="536">
        <f t="shared" si="4"/>
        <v>63596</v>
      </c>
      <c r="D80" s="203">
        <f t="shared" ref="D80:E80" si="86">SUM(D81:D82)</f>
        <v>63596</v>
      </c>
      <c r="E80" s="204">
        <f t="shared" si="86"/>
        <v>0</v>
      </c>
      <c r="F80" s="199">
        <f>SUM(F81:F82)</f>
        <v>63596</v>
      </c>
      <c r="G80" s="203">
        <f t="shared" ref="G80:H80" si="87">SUM(G81:G82)</f>
        <v>0</v>
      </c>
      <c r="H80" s="204">
        <f t="shared" si="87"/>
        <v>0</v>
      </c>
      <c r="I80" s="199">
        <f>SUM(I81:I82)</f>
        <v>0</v>
      </c>
      <c r="J80" s="205">
        <f t="shared" ref="J80:K80" si="88">SUM(J81:J82)</f>
        <v>0</v>
      </c>
      <c r="K80" s="204">
        <f t="shared" si="88"/>
        <v>0</v>
      </c>
      <c r="L80" s="199">
        <f>SUM(L81:L82)</f>
        <v>0</v>
      </c>
      <c r="M80" s="203">
        <f t="shared" ref="M80:O80" si="89">SUM(M81:M82)</f>
        <v>0</v>
      </c>
      <c r="N80" s="204">
        <f t="shared" si="89"/>
        <v>0</v>
      </c>
      <c r="O80" s="199">
        <f t="shared" si="89"/>
        <v>0</v>
      </c>
      <c r="P80" s="201"/>
    </row>
    <row r="81" spans="1:16" x14ac:dyDescent="0.25">
      <c r="A81" s="52">
        <v>2121</v>
      </c>
      <c r="B81" s="90" t="s">
        <v>97</v>
      </c>
      <c r="C81" s="536">
        <f t="shared" si="4"/>
        <v>13100</v>
      </c>
      <c r="D81" s="197">
        <v>13100</v>
      </c>
      <c r="E81" s="198"/>
      <c r="F81" s="199">
        <f t="shared" ref="F81:F82" si="90">D81+E81</f>
        <v>13100</v>
      </c>
      <c r="G81" s="197"/>
      <c r="H81" s="198"/>
      <c r="I81" s="199">
        <f t="shared" ref="I81:I82" si="91">G81+H81</f>
        <v>0</v>
      </c>
      <c r="J81" s="200"/>
      <c r="K81" s="198"/>
      <c r="L81" s="199">
        <f t="shared" ref="L81:L82" si="92">J81+K81</f>
        <v>0</v>
      </c>
      <c r="M81" s="197"/>
      <c r="N81" s="198"/>
      <c r="O81" s="199">
        <f t="shared" ref="O81:O82" si="93">M81+N81</f>
        <v>0</v>
      </c>
      <c r="P81" s="201"/>
    </row>
    <row r="82" spans="1:16" ht="24" x14ac:dyDescent="0.25">
      <c r="A82" s="52">
        <v>2122</v>
      </c>
      <c r="B82" s="90" t="s">
        <v>98</v>
      </c>
      <c r="C82" s="536">
        <f t="shared" si="4"/>
        <v>50496</v>
      </c>
      <c r="D82" s="197">
        <v>50496</v>
      </c>
      <c r="E82" s="198"/>
      <c r="F82" s="199">
        <f t="shared" si="90"/>
        <v>50496</v>
      </c>
      <c r="G82" s="197"/>
      <c r="H82" s="198"/>
      <c r="I82" s="199">
        <f t="shared" si="91"/>
        <v>0</v>
      </c>
      <c r="J82" s="200"/>
      <c r="K82" s="198"/>
      <c r="L82" s="199">
        <f t="shared" si="92"/>
        <v>0</v>
      </c>
      <c r="M82" s="197"/>
      <c r="N82" s="198"/>
      <c r="O82" s="199">
        <f t="shared" si="93"/>
        <v>0</v>
      </c>
      <c r="P82" s="201"/>
    </row>
    <row r="83" spans="1:16" x14ac:dyDescent="0.25">
      <c r="A83" s="70">
        <v>2200</v>
      </c>
      <c r="B83" s="182" t="s">
        <v>100</v>
      </c>
      <c r="C83" s="534">
        <f t="shared" si="4"/>
        <v>57285</v>
      </c>
      <c r="D83" s="183">
        <f t="shared" ref="D83:E83" si="94">SUM(D84,D85,D91,D99,D107,D108,D114,D119)</f>
        <v>41785</v>
      </c>
      <c r="E83" s="184">
        <f t="shared" si="94"/>
        <v>11000</v>
      </c>
      <c r="F83" s="185">
        <f>SUM(F84,F85,F91,F99,F107,F108,F114,F119)</f>
        <v>52785</v>
      </c>
      <c r="G83" s="183">
        <f t="shared" ref="G83:H83" si="95">SUM(G84,G85,G91,G99,G107,G108,G114,G119)</f>
        <v>0</v>
      </c>
      <c r="H83" s="184">
        <f t="shared" si="95"/>
        <v>0</v>
      </c>
      <c r="I83" s="185">
        <f>SUM(I84,I85,I91,I99,I107,I108,I114,I119)</f>
        <v>0</v>
      </c>
      <c r="J83" s="186">
        <f t="shared" ref="J83:K83" si="96">SUM(J84,J85,J91,J99,J107,J108,J114,J119)</f>
        <v>4500</v>
      </c>
      <c r="K83" s="184">
        <f t="shared" si="96"/>
        <v>0</v>
      </c>
      <c r="L83" s="185">
        <f>SUM(L84,L85,L91,L99,L107,L108,L114,L119)</f>
        <v>4500</v>
      </c>
      <c r="M83" s="183">
        <f t="shared" ref="M83:O83" si="97">SUM(M84,M85,M91,M99,M107,M108,M114,M119)</f>
        <v>0</v>
      </c>
      <c r="N83" s="184">
        <f t="shared" si="97"/>
        <v>0</v>
      </c>
      <c r="O83" s="185">
        <f t="shared" si="97"/>
        <v>0</v>
      </c>
      <c r="P83" s="215"/>
    </row>
    <row r="84" spans="1:16" ht="18" customHeight="1" x14ac:dyDescent="0.25">
      <c r="A84" s="188">
        <v>2210</v>
      </c>
      <c r="B84" s="143" t="s">
        <v>101</v>
      </c>
      <c r="C84" s="542">
        <f t="shared" si="4"/>
        <v>26500</v>
      </c>
      <c r="D84" s="206">
        <v>15500</v>
      </c>
      <c r="E84" s="216">
        <v>11000</v>
      </c>
      <c r="F84" s="189">
        <f>D84+E84</f>
        <v>26500</v>
      </c>
      <c r="G84" s="206"/>
      <c r="H84" s="207"/>
      <c r="I84" s="189">
        <f>G84+H84</f>
        <v>0</v>
      </c>
      <c r="J84" s="208"/>
      <c r="K84" s="207"/>
      <c r="L84" s="189">
        <f>J84+K84</f>
        <v>0</v>
      </c>
      <c r="M84" s="206"/>
      <c r="N84" s="207"/>
      <c r="O84" s="189">
        <f t="shared" ref="O84" si="98">M84+N84</f>
        <v>0</v>
      </c>
      <c r="P84" s="217" t="s">
        <v>102</v>
      </c>
    </row>
    <row r="85" spans="1:16" ht="24" hidden="1" x14ac:dyDescent="0.25">
      <c r="A85" s="202">
        <v>2220</v>
      </c>
      <c r="B85" s="90" t="s">
        <v>103</v>
      </c>
      <c r="C85" s="536">
        <f t="shared" ref="C85:C148" si="99">F85+I85+L85+O85</f>
        <v>0</v>
      </c>
      <c r="D85" s="203">
        <f t="shared" ref="D85:E85" si="100">SUM(D86:D90)</f>
        <v>0</v>
      </c>
      <c r="E85" s="204">
        <f t="shared" si="100"/>
        <v>0</v>
      </c>
      <c r="F85" s="199">
        <f>SUM(F86:F90)</f>
        <v>0</v>
      </c>
      <c r="G85" s="203">
        <f t="shared" ref="G85:H85" si="101">SUM(G86:G90)</f>
        <v>0</v>
      </c>
      <c r="H85" s="204">
        <f t="shared" si="101"/>
        <v>0</v>
      </c>
      <c r="I85" s="199">
        <f>SUM(I86:I90)</f>
        <v>0</v>
      </c>
      <c r="J85" s="205">
        <f t="shared" ref="J85:K85" si="102">SUM(J86:J90)</f>
        <v>0</v>
      </c>
      <c r="K85" s="204">
        <f t="shared" si="102"/>
        <v>0</v>
      </c>
      <c r="L85" s="199">
        <f>SUM(L86:L90)</f>
        <v>0</v>
      </c>
      <c r="M85" s="203">
        <f t="shared" ref="M85:O85" si="103">SUM(M86:M90)</f>
        <v>0</v>
      </c>
      <c r="N85" s="204">
        <f t="shared" si="103"/>
        <v>0</v>
      </c>
      <c r="O85" s="199">
        <f t="shared" si="103"/>
        <v>0</v>
      </c>
      <c r="P85" s="201"/>
    </row>
    <row r="86" spans="1:16" hidden="1" x14ac:dyDescent="0.25">
      <c r="A86" s="52">
        <v>2221</v>
      </c>
      <c r="B86" s="90" t="s">
        <v>104</v>
      </c>
      <c r="C86" s="536">
        <f t="shared" si="99"/>
        <v>0</v>
      </c>
      <c r="D86" s="197"/>
      <c r="E86" s="198"/>
      <c r="F86" s="199">
        <f t="shared" ref="F86:F90" si="104">D86+E86</f>
        <v>0</v>
      </c>
      <c r="G86" s="197"/>
      <c r="H86" s="198"/>
      <c r="I86" s="199">
        <f t="shared" ref="I86:I90" si="105">G86+H86</f>
        <v>0</v>
      </c>
      <c r="J86" s="200"/>
      <c r="K86" s="198"/>
      <c r="L86" s="199">
        <f t="shared" ref="L86:L90" si="106">J86+K86</f>
        <v>0</v>
      </c>
      <c r="M86" s="197"/>
      <c r="N86" s="198"/>
      <c r="O86" s="199">
        <f t="shared" ref="O86:O90" si="107">M86+N86</f>
        <v>0</v>
      </c>
      <c r="P86" s="201"/>
    </row>
    <row r="87" spans="1:16" ht="24" hidden="1" x14ac:dyDescent="0.25">
      <c r="A87" s="52">
        <v>2222</v>
      </c>
      <c r="B87" s="90" t="s">
        <v>105</v>
      </c>
      <c r="C87" s="536">
        <f t="shared" si="99"/>
        <v>0</v>
      </c>
      <c r="D87" s="197"/>
      <c r="E87" s="198"/>
      <c r="F87" s="199">
        <f t="shared" si="104"/>
        <v>0</v>
      </c>
      <c r="G87" s="197"/>
      <c r="H87" s="198"/>
      <c r="I87" s="199">
        <f t="shared" si="105"/>
        <v>0</v>
      </c>
      <c r="J87" s="200"/>
      <c r="K87" s="198"/>
      <c r="L87" s="199">
        <f t="shared" si="106"/>
        <v>0</v>
      </c>
      <c r="M87" s="197"/>
      <c r="N87" s="198"/>
      <c r="O87" s="199">
        <f t="shared" si="107"/>
        <v>0</v>
      </c>
      <c r="P87" s="201"/>
    </row>
    <row r="88" spans="1:16" hidden="1" x14ac:dyDescent="0.25">
      <c r="A88" s="52">
        <v>2223</v>
      </c>
      <c r="B88" s="90" t="s">
        <v>106</v>
      </c>
      <c r="C88" s="536">
        <f t="shared" si="99"/>
        <v>0</v>
      </c>
      <c r="D88" s="197"/>
      <c r="E88" s="198"/>
      <c r="F88" s="199">
        <f t="shared" si="104"/>
        <v>0</v>
      </c>
      <c r="G88" s="197"/>
      <c r="H88" s="198"/>
      <c r="I88" s="199">
        <f t="shared" si="105"/>
        <v>0</v>
      </c>
      <c r="J88" s="200"/>
      <c r="K88" s="198"/>
      <c r="L88" s="199">
        <f t="shared" si="106"/>
        <v>0</v>
      </c>
      <c r="M88" s="197"/>
      <c r="N88" s="198"/>
      <c r="O88" s="199">
        <f t="shared" si="107"/>
        <v>0</v>
      </c>
      <c r="P88" s="201"/>
    </row>
    <row r="89" spans="1:16" ht="48" hidden="1" x14ac:dyDescent="0.25">
      <c r="A89" s="52">
        <v>2224</v>
      </c>
      <c r="B89" s="90" t="s">
        <v>107</v>
      </c>
      <c r="C89" s="536">
        <f t="shared" si="99"/>
        <v>0</v>
      </c>
      <c r="D89" s="197"/>
      <c r="E89" s="198"/>
      <c r="F89" s="199">
        <f t="shared" si="104"/>
        <v>0</v>
      </c>
      <c r="G89" s="197"/>
      <c r="H89" s="198"/>
      <c r="I89" s="199">
        <f t="shared" si="105"/>
        <v>0</v>
      </c>
      <c r="J89" s="200"/>
      <c r="K89" s="198"/>
      <c r="L89" s="199">
        <f t="shared" si="106"/>
        <v>0</v>
      </c>
      <c r="M89" s="197"/>
      <c r="N89" s="198"/>
      <c r="O89" s="199">
        <f t="shared" si="107"/>
        <v>0</v>
      </c>
      <c r="P89" s="201"/>
    </row>
    <row r="90" spans="1:16" ht="24" hidden="1" x14ac:dyDescent="0.25">
      <c r="A90" s="52">
        <v>2229</v>
      </c>
      <c r="B90" s="90" t="s">
        <v>108</v>
      </c>
      <c r="C90" s="536">
        <f t="shared" si="99"/>
        <v>0</v>
      </c>
      <c r="D90" s="197"/>
      <c r="E90" s="198"/>
      <c r="F90" s="199">
        <f t="shared" si="104"/>
        <v>0</v>
      </c>
      <c r="G90" s="197"/>
      <c r="H90" s="198"/>
      <c r="I90" s="199">
        <f t="shared" si="105"/>
        <v>0</v>
      </c>
      <c r="J90" s="200"/>
      <c r="K90" s="198"/>
      <c r="L90" s="199">
        <f t="shared" si="106"/>
        <v>0</v>
      </c>
      <c r="M90" s="197"/>
      <c r="N90" s="198"/>
      <c r="O90" s="199">
        <f t="shared" si="107"/>
        <v>0</v>
      </c>
      <c r="P90" s="201"/>
    </row>
    <row r="91" spans="1:16" ht="16.5" customHeight="1" x14ac:dyDescent="0.25">
      <c r="A91" s="202">
        <v>2230</v>
      </c>
      <c r="B91" s="90" t="s">
        <v>109</v>
      </c>
      <c r="C91" s="536">
        <f t="shared" si="99"/>
        <v>30785</v>
      </c>
      <c r="D91" s="203">
        <f t="shared" ref="D91:E91" si="108">SUM(D92:D98)</f>
        <v>26285</v>
      </c>
      <c r="E91" s="204">
        <f t="shared" si="108"/>
        <v>0</v>
      </c>
      <c r="F91" s="199">
        <f>SUM(F92:F98)</f>
        <v>26285</v>
      </c>
      <c r="G91" s="203">
        <f t="shared" ref="G91:H91" si="109">SUM(G92:G98)</f>
        <v>0</v>
      </c>
      <c r="H91" s="204">
        <f t="shared" si="109"/>
        <v>0</v>
      </c>
      <c r="I91" s="199">
        <f>SUM(I92:I98)</f>
        <v>0</v>
      </c>
      <c r="J91" s="205">
        <f t="shared" ref="J91:K91" si="110">SUM(J92:J98)</f>
        <v>4500</v>
      </c>
      <c r="K91" s="204">
        <f t="shared" si="110"/>
        <v>0</v>
      </c>
      <c r="L91" s="199">
        <f>SUM(L92:L98)</f>
        <v>4500</v>
      </c>
      <c r="M91" s="203">
        <f t="shared" ref="M91:O91" si="111">SUM(M92:M98)</f>
        <v>0</v>
      </c>
      <c r="N91" s="204">
        <f t="shared" si="111"/>
        <v>0</v>
      </c>
      <c r="O91" s="199">
        <f t="shared" si="111"/>
        <v>0</v>
      </c>
      <c r="P91" s="201"/>
    </row>
    <row r="92" spans="1:16" ht="24" x14ac:dyDescent="0.25">
      <c r="A92" s="52">
        <v>2231</v>
      </c>
      <c r="B92" s="90" t="s">
        <v>110</v>
      </c>
      <c r="C92" s="536">
        <f t="shared" si="99"/>
        <v>7000</v>
      </c>
      <c r="D92" s="197">
        <v>4000</v>
      </c>
      <c r="E92" s="198"/>
      <c r="F92" s="199">
        <f t="shared" ref="F92:F98" si="112">D92+E92</f>
        <v>4000</v>
      </c>
      <c r="G92" s="197"/>
      <c r="H92" s="198"/>
      <c r="I92" s="199">
        <f t="shared" ref="I92:I98" si="113">G92+H92</f>
        <v>0</v>
      </c>
      <c r="J92" s="200">
        <v>3000</v>
      </c>
      <c r="K92" s="198"/>
      <c r="L92" s="199">
        <f t="shared" ref="L92:L98" si="114">J92+K92</f>
        <v>3000</v>
      </c>
      <c r="M92" s="197"/>
      <c r="N92" s="198"/>
      <c r="O92" s="199">
        <f t="shared" ref="O92:O98" si="115">M92+N92</f>
        <v>0</v>
      </c>
      <c r="P92" s="201"/>
    </row>
    <row r="93" spans="1:16" ht="24.75" customHeight="1" x14ac:dyDescent="0.25">
      <c r="A93" s="52">
        <v>2232</v>
      </c>
      <c r="B93" s="90" t="s">
        <v>111</v>
      </c>
      <c r="C93" s="536">
        <f t="shared" si="99"/>
        <v>4000</v>
      </c>
      <c r="D93" s="197">
        <v>4000</v>
      </c>
      <c r="E93" s="198"/>
      <c r="F93" s="199">
        <f t="shared" si="112"/>
        <v>4000</v>
      </c>
      <c r="G93" s="197"/>
      <c r="H93" s="198"/>
      <c r="I93" s="199">
        <f t="shared" si="113"/>
        <v>0</v>
      </c>
      <c r="J93" s="200"/>
      <c r="K93" s="198"/>
      <c r="L93" s="199">
        <f t="shared" si="114"/>
        <v>0</v>
      </c>
      <c r="M93" s="197"/>
      <c r="N93" s="198"/>
      <c r="O93" s="199">
        <f t="shared" si="115"/>
        <v>0</v>
      </c>
      <c r="P93" s="201"/>
    </row>
    <row r="94" spans="1:16" ht="24" hidden="1" x14ac:dyDescent="0.25">
      <c r="A94" s="45">
        <v>2233</v>
      </c>
      <c r="B94" s="82" t="s">
        <v>112</v>
      </c>
      <c r="C94" s="535">
        <f t="shared" si="99"/>
        <v>0</v>
      </c>
      <c r="D94" s="192"/>
      <c r="E94" s="193"/>
      <c r="F94" s="194">
        <f t="shared" si="112"/>
        <v>0</v>
      </c>
      <c r="G94" s="192"/>
      <c r="H94" s="193"/>
      <c r="I94" s="194">
        <f t="shared" si="113"/>
        <v>0</v>
      </c>
      <c r="J94" s="195"/>
      <c r="K94" s="193"/>
      <c r="L94" s="194">
        <f t="shared" si="114"/>
        <v>0</v>
      </c>
      <c r="M94" s="192"/>
      <c r="N94" s="193"/>
      <c r="O94" s="194">
        <f t="shared" si="115"/>
        <v>0</v>
      </c>
      <c r="P94" s="196"/>
    </row>
    <row r="95" spans="1:16" ht="36" hidden="1" x14ac:dyDescent="0.25">
      <c r="A95" s="52">
        <v>2234</v>
      </c>
      <c r="B95" s="90" t="s">
        <v>113</v>
      </c>
      <c r="C95" s="536">
        <f t="shared" si="99"/>
        <v>0</v>
      </c>
      <c r="D95" s="197"/>
      <c r="E95" s="198"/>
      <c r="F95" s="199">
        <f t="shared" si="112"/>
        <v>0</v>
      </c>
      <c r="G95" s="197"/>
      <c r="H95" s="198"/>
      <c r="I95" s="199">
        <f t="shared" si="113"/>
        <v>0</v>
      </c>
      <c r="J95" s="200"/>
      <c r="K95" s="198"/>
      <c r="L95" s="199">
        <f t="shared" si="114"/>
        <v>0</v>
      </c>
      <c r="M95" s="197"/>
      <c r="N95" s="198"/>
      <c r="O95" s="199">
        <f t="shared" si="115"/>
        <v>0</v>
      </c>
      <c r="P95" s="201"/>
    </row>
    <row r="96" spans="1:16" ht="24" x14ac:dyDescent="0.25">
      <c r="A96" s="52">
        <v>2235</v>
      </c>
      <c r="B96" s="90" t="s">
        <v>114</v>
      </c>
      <c r="C96" s="536">
        <f t="shared" si="99"/>
        <v>11000</v>
      </c>
      <c r="D96" s="197">
        <v>11000</v>
      </c>
      <c r="E96" s="198"/>
      <c r="F96" s="199">
        <f t="shared" si="112"/>
        <v>11000</v>
      </c>
      <c r="G96" s="197"/>
      <c r="H96" s="198"/>
      <c r="I96" s="199">
        <f t="shared" si="113"/>
        <v>0</v>
      </c>
      <c r="J96" s="200"/>
      <c r="K96" s="198"/>
      <c r="L96" s="199">
        <f t="shared" si="114"/>
        <v>0</v>
      </c>
      <c r="M96" s="197"/>
      <c r="N96" s="198"/>
      <c r="O96" s="199">
        <f t="shared" si="115"/>
        <v>0</v>
      </c>
      <c r="P96" s="201"/>
    </row>
    <row r="97" spans="1:16" hidden="1" x14ac:dyDescent="0.25">
      <c r="A97" s="52">
        <v>2236</v>
      </c>
      <c r="B97" s="90" t="s">
        <v>115</v>
      </c>
      <c r="C97" s="536">
        <f t="shared" si="99"/>
        <v>0</v>
      </c>
      <c r="D97" s="197"/>
      <c r="E97" s="198"/>
      <c r="F97" s="199">
        <f t="shared" si="112"/>
        <v>0</v>
      </c>
      <c r="G97" s="197"/>
      <c r="H97" s="198"/>
      <c r="I97" s="199">
        <f t="shared" si="113"/>
        <v>0</v>
      </c>
      <c r="J97" s="200"/>
      <c r="K97" s="198"/>
      <c r="L97" s="199">
        <f t="shared" si="114"/>
        <v>0</v>
      </c>
      <c r="M97" s="197"/>
      <c r="N97" s="198"/>
      <c r="O97" s="199">
        <f t="shared" si="115"/>
        <v>0</v>
      </c>
      <c r="P97" s="201"/>
    </row>
    <row r="98" spans="1:16" x14ac:dyDescent="0.25">
      <c r="A98" s="52">
        <v>2239</v>
      </c>
      <c r="B98" s="90" t="s">
        <v>116</v>
      </c>
      <c r="C98" s="536">
        <f t="shared" si="99"/>
        <v>8785</v>
      </c>
      <c r="D98" s="197">
        <v>7285</v>
      </c>
      <c r="E98" s="198"/>
      <c r="F98" s="199">
        <f t="shared" si="112"/>
        <v>7285</v>
      </c>
      <c r="G98" s="197"/>
      <c r="H98" s="198"/>
      <c r="I98" s="199">
        <f t="shared" si="113"/>
        <v>0</v>
      </c>
      <c r="J98" s="200">
        <v>1500</v>
      </c>
      <c r="K98" s="198"/>
      <c r="L98" s="199">
        <f t="shared" si="114"/>
        <v>1500</v>
      </c>
      <c r="M98" s="197"/>
      <c r="N98" s="198"/>
      <c r="O98" s="199">
        <f t="shared" si="115"/>
        <v>0</v>
      </c>
      <c r="P98" s="201"/>
    </row>
    <row r="99" spans="1:16" ht="36" hidden="1" x14ac:dyDescent="0.25">
      <c r="A99" s="202">
        <v>2240</v>
      </c>
      <c r="B99" s="90" t="s">
        <v>117</v>
      </c>
      <c r="C99" s="536">
        <f t="shared" si="99"/>
        <v>0</v>
      </c>
      <c r="D99" s="203">
        <f t="shared" ref="D99:E99" si="116">SUM(D100:D106)</f>
        <v>0</v>
      </c>
      <c r="E99" s="204">
        <f t="shared" si="116"/>
        <v>0</v>
      </c>
      <c r="F99" s="199">
        <f>SUM(F100:F106)</f>
        <v>0</v>
      </c>
      <c r="G99" s="203">
        <f t="shared" ref="G99:H99" si="117">SUM(G100:G106)</f>
        <v>0</v>
      </c>
      <c r="H99" s="204">
        <f t="shared" si="117"/>
        <v>0</v>
      </c>
      <c r="I99" s="199">
        <f>SUM(I100:I106)</f>
        <v>0</v>
      </c>
      <c r="J99" s="205">
        <f t="shared" ref="J99:K99" si="118">SUM(J100:J106)</f>
        <v>0</v>
      </c>
      <c r="K99" s="204">
        <f t="shared" si="118"/>
        <v>0</v>
      </c>
      <c r="L99" s="199">
        <f>SUM(L100:L106)</f>
        <v>0</v>
      </c>
      <c r="M99" s="203">
        <f t="shared" ref="M99:O99" si="119">SUM(M100:M106)</f>
        <v>0</v>
      </c>
      <c r="N99" s="204">
        <f t="shared" si="119"/>
        <v>0</v>
      </c>
      <c r="O99" s="199">
        <f t="shared" si="119"/>
        <v>0</v>
      </c>
      <c r="P99" s="201"/>
    </row>
    <row r="100" spans="1:16" hidden="1" x14ac:dyDescent="0.25">
      <c r="A100" s="52">
        <v>2241</v>
      </c>
      <c r="B100" s="90" t="s">
        <v>118</v>
      </c>
      <c r="C100" s="536">
        <f t="shared" si="99"/>
        <v>0</v>
      </c>
      <c r="D100" s="197"/>
      <c r="E100" s="198"/>
      <c r="F100" s="199">
        <f t="shared" ref="F100:F107" si="120">D100+E100</f>
        <v>0</v>
      </c>
      <c r="G100" s="197"/>
      <c r="H100" s="198"/>
      <c r="I100" s="199">
        <f t="shared" ref="I100:I107" si="121">G100+H100</f>
        <v>0</v>
      </c>
      <c r="J100" s="200"/>
      <c r="K100" s="198"/>
      <c r="L100" s="199">
        <f t="shared" ref="L100:L107" si="122">J100+K100</f>
        <v>0</v>
      </c>
      <c r="M100" s="197"/>
      <c r="N100" s="198"/>
      <c r="O100" s="199">
        <f t="shared" ref="O100:O107" si="123">M100+N100</f>
        <v>0</v>
      </c>
      <c r="P100" s="201"/>
    </row>
    <row r="101" spans="1:16" ht="24" hidden="1" x14ac:dyDescent="0.25">
      <c r="A101" s="52">
        <v>2242</v>
      </c>
      <c r="B101" s="90" t="s">
        <v>119</v>
      </c>
      <c r="C101" s="536">
        <f t="shared" si="99"/>
        <v>0</v>
      </c>
      <c r="D101" s="197"/>
      <c r="E101" s="198"/>
      <c r="F101" s="199">
        <f t="shared" si="120"/>
        <v>0</v>
      </c>
      <c r="G101" s="197"/>
      <c r="H101" s="198"/>
      <c r="I101" s="199">
        <f t="shared" si="121"/>
        <v>0</v>
      </c>
      <c r="J101" s="200"/>
      <c r="K101" s="198"/>
      <c r="L101" s="199">
        <f t="shared" si="122"/>
        <v>0</v>
      </c>
      <c r="M101" s="197"/>
      <c r="N101" s="198"/>
      <c r="O101" s="199">
        <f t="shared" si="123"/>
        <v>0</v>
      </c>
      <c r="P101" s="201"/>
    </row>
    <row r="102" spans="1:16" ht="24" hidden="1" x14ac:dyDescent="0.25">
      <c r="A102" s="52">
        <v>2243</v>
      </c>
      <c r="B102" s="90" t="s">
        <v>120</v>
      </c>
      <c r="C102" s="536">
        <f t="shared" si="99"/>
        <v>0</v>
      </c>
      <c r="D102" s="197"/>
      <c r="E102" s="198"/>
      <c r="F102" s="199">
        <f t="shared" si="120"/>
        <v>0</v>
      </c>
      <c r="G102" s="197"/>
      <c r="H102" s="198"/>
      <c r="I102" s="199">
        <f t="shared" si="121"/>
        <v>0</v>
      </c>
      <c r="J102" s="200"/>
      <c r="K102" s="198"/>
      <c r="L102" s="199">
        <f t="shared" si="122"/>
        <v>0</v>
      </c>
      <c r="M102" s="197"/>
      <c r="N102" s="198"/>
      <c r="O102" s="199">
        <f t="shared" si="123"/>
        <v>0</v>
      </c>
      <c r="P102" s="201"/>
    </row>
    <row r="103" spans="1:16" hidden="1" x14ac:dyDescent="0.25">
      <c r="A103" s="52">
        <v>2244</v>
      </c>
      <c r="B103" s="90" t="s">
        <v>121</v>
      </c>
      <c r="C103" s="536">
        <f t="shared" si="99"/>
        <v>0</v>
      </c>
      <c r="D103" s="197"/>
      <c r="E103" s="198"/>
      <c r="F103" s="199">
        <f t="shared" si="120"/>
        <v>0</v>
      </c>
      <c r="G103" s="197"/>
      <c r="H103" s="198"/>
      <c r="I103" s="199">
        <f t="shared" si="121"/>
        <v>0</v>
      </c>
      <c r="J103" s="200"/>
      <c r="K103" s="198"/>
      <c r="L103" s="199">
        <f t="shared" si="122"/>
        <v>0</v>
      </c>
      <c r="M103" s="197"/>
      <c r="N103" s="198"/>
      <c r="O103" s="199">
        <f t="shared" si="123"/>
        <v>0</v>
      </c>
      <c r="P103" s="201"/>
    </row>
    <row r="104" spans="1:16" ht="24" hidden="1" x14ac:dyDescent="0.25">
      <c r="A104" s="52">
        <v>2246</v>
      </c>
      <c r="B104" s="90" t="s">
        <v>122</v>
      </c>
      <c r="C104" s="536">
        <f t="shared" si="99"/>
        <v>0</v>
      </c>
      <c r="D104" s="197"/>
      <c r="E104" s="198"/>
      <c r="F104" s="199">
        <f t="shared" si="120"/>
        <v>0</v>
      </c>
      <c r="G104" s="197"/>
      <c r="H104" s="198"/>
      <c r="I104" s="199">
        <f t="shared" si="121"/>
        <v>0</v>
      </c>
      <c r="J104" s="200"/>
      <c r="K104" s="198"/>
      <c r="L104" s="199">
        <f t="shared" si="122"/>
        <v>0</v>
      </c>
      <c r="M104" s="197"/>
      <c r="N104" s="198"/>
      <c r="O104" s="199">
        <f t="shared" si="123"/>
        <v>0</v>
      </c>
      <c r="P104" s="201"/>
    </row>
    <row r="105" spans="1:16" hidden="1" x14ac:dyDescent="0.25">
      <c r="A105" s="52">
        <v>2247</v>
      </c>
      <c r="B105" s="90" t="s">
        <v>123</v>
      </c>
      <c r="C105" s="536">
        <f t="shared" si="99"/>
        <v>0</v>
      </c>
      <c r="D105" s="197"/>
      <c r="E105" s="198"/>
      <c r="F105" s="199">
        <f t="shared" si="120"/>
        <v>0</v>
      </c>
      <c r="G105" s="197"/>
      <c r="H105" s="198"/>
      <c r="I105" s="199">
        <f t="shared" si="121"/>
        <v>0</v>
      </c>
      <c r="J105" s="200"/>
      <c r="K105" s="198"/>
      <c r="L105" s="199">
        <f t="shared" si="122"/>
        <v>0</v>
      </c>
      <c r="M105" s="197"/>
      <c r="N105" s="198"/>
      <c r="O105" s="199">
        <f t="shared" si="123"/>
        <v>0</v>
      </c>
      <c r="P105" s="201"/>
    </row>
    <row r="106" spans="1:16" ht="24" hidden="1" x14ac:dyDescent="0.25">
      <c r="A106" s="52">
        <v>2249</v>
      </c>
      <c r="B106" s="90" t="s">
        <v>124</v>
      </c>
      <c r="C106" s="536">
        <f t="shared" si="99"/>
        <v>0</v>
      </c>
      <c r="D106" s="197"/>
      <c r="E106" s="198"/>
      <c r="F106" s="199">
        <f t="shared" si="120"/>
        <v>0</v>
      </c>
      <c r="G106" s="197"/>
      <c r="H106" s="198"/>
      <c r="I106" s="199">
        <f t="shared" si="121"/>
        <v>0</v>
      </c>
      <c r="J106" s="200"/>
      <c r="K106" s="198"/>
      <c r="L106" s="199">
        <f t="shared" si="122"/>
        <v>0</v>
      </c>
      <c r="M106" s="197"/>
      <c r="N106" s="198"/>
      <c r="O106" s="199">
        <f t="shared" si="123"/>
        <v>0</v>
      </c>
      <c r="P106" s="201"/>
    </row>
    <row r="107" spans="1:16" hidden="1" x14ac:dyDescent="0.25">
      <c r="A107" s="202">
        <v>2250</v>
      </c>
      <c r="B107" s="90" t="s">
        <v>125</v>
      </c>
      <c r="C107" s="536">
        <f t="shared" si="99"/>
        <v>0</v>
      </c>
      <c r="D107" s="197"/>
      <c r="E107" s="198"/>
      <c r="F107" s="199">
        <f t="shared" si="120"/>
        <v>0</v>
      </c>
      <c r="G107" s="197"/>
      <c r="H107" s="198"/>
      <c r="I107" s="199">
        <f t="shared" si="121"/>
        <v>0</v>
      </c>
      <c r="J107" s="200"/>
      <c r="K107" s="198"/>
      <c r="L107" s="199">
        <f t="shared" si="122"/>
        <v>0</v>
      </c>
      <c r="M107" s="197"/>
      <c r="N107" s="198"/>
      <c r="O107" s="199">
        <f t="shared" si="123"/>
        <v>0</v>
      </c>
      <c r="P107" s="201"/>
    </row>
    <row r="108" spans="1:16" hidden="1" x14ac:dyDescent="0.25">
      <c r="A108" s="202">
        <v>2260</v>
      </c>
      <c r="B108" s="90" t="s">
        <v>126</v>
      </c>
      <c r="C108" s="536">
        <f t="shared" si="99"/>
        <v>0</v>
      </c>
      <c r="D108" s="203">
        <f t="shared" ref="D108:E108" si="124">SUM(D109:D113)</f>
        <v>0</v>
      </c>
      <c r="E108" s="204">
        <f t="shared" si="124"/>
        <v>0</v>
      </c>
      <c r="F108" s="199">
        <f>SUM(F109:F113)</f>
        <v>0</v>
      </c>
      <c r="G108" s="203">
        <f t="shared" ref="G108:H108" si="125">SUM(G109:G113)</f>
        <v>0</v>
      </c>
      <c r="H108" s="204">
        <f t="shared" si="125"/>
        <v>0</v>
      </c>
      <c r="I108" s="199">
        <f>SUM(I109:I113)</f>
        <v>0</v>
      </c>
      <c r="J108" s="205">
        <f t="shared" ref="J108:K108" si="126">SUM(J109:J113)</f>
        <v>0</v>
      </c>
      <c r="K108" s="204">
        <f t="shared" si="126"/>
        <v>0</v>
      </c>
      <c r="L108" s="199">
        <f>SUM(L109:L113)</f>
        <v>0</v>
      </c>
      <c r="M108" s="203">
        <f t="shared" ref="M108:O108" si="127">SUM(M109:M113)</f>
        <v>0</v>
      </c>
      <c r="N108" s="204">
        <f t="shared" si="127"/>
        <v>0</v>
      </c>
      <c r="O108" s="199">
        <f t="shared" si="127"/>
        <v>0</v>
      </c>
      <c r="P108" s="201"/>
    </row>
    <row r="109" spans="1:16" hidden="1" x14ac:dyDescent="0.25">
      <c r="A109" s="52">
        <v>2261</v>
      </c>
      <c r="B109" s="90" t="s">
        <v>127</v>
      </c>
      <c r="C109" s="536">
        <f t="shared" si="99"/>
        <v>0</v>
      </c>
      <c r="D109" s="197"/>
      <c r="E109" s="198"/>
      <c r="F109" s="199">
        <f t="shared" ref="F109:F113" si="128">D109+E109</f>
        <v>0</v>
      </c>
      <c r="G109" s="197"/>
      <c r="H109" s="198"/>
      <c r="I109" s="199">
        <f t="shared" ref="I109:I113" si="129">G109+H109</f>
        <v>0</v>
      </c>
      <c r="J109" s="200"/>
      <c r="K109" s="198"/>
      <c r="L109" s="199">
        <f t="shared" ref="L109:L113" si="130">J109+K109</f>
        <v>0</v>
      </c>
      <c r="M109" s="197"/>
      <c r="N109" s="198"/>
      <c r="O109" s="199">
        <f t="shared" ref="O109:O113" si="131">M109+N109</f>
        <v>0</v>
      </c>
      <c r="P109" s="201"/>
    </row>
    <row r="110" spans="1:16" hidden="1" x14ac:dyDescent="0.25">
      <c r="A110" s="52">
        <v>2262</v>
      </c>
      <c r="B110" s="90" t="s">
        <v>128</v>
      </c>
      <c r="C110" s="536">
        <f t="shared" si="99"/>
        <v>0</v>
      </c>
      <c r="D110" s="197"/>
      <c r="E110" s="198"/>
      <c r="F110" s="199">
        <f t="shared" si="128"/>
        <v>0</v>
      </c>
      <c r="G110" s="197"/>
      <c r="H110" s="198"/>
      <c r="I110" s="199">
        <f t="shared" si="129"/>
        <v>0</v>
      </c>
      <c r="J110" s="200"/>
      <c r="K110" s="198"/>
      <c r="L110" s="199">
        <f t="shared" si="130"/>
        <v>0</v>
      </c>
      <c r="M110" s="197"/>
      <c r="N110" s="198"/>
      <c r="O110" s="199">
        <f t="shared" si="131"/>
        <v>0</v>
      </c>
      <c r="P110" s="201"/>
    </row>
    <row r="111" spans="1:16" hidden="1" x14ac:dyDescent="0.25">
      <c r="A111" s="52">
        <v>2263</v>
      </c>
      <c r="B111" s="90" t="s">
        <v>129</v>
      </c>
      <c r="C111" s="536">
        <f t="shared" si="99"/>
        <v>0</v>
      </c>
      <c r="D111" s="197"/>
      <c r="E111" s="198"/>
      <c r="F111" s="199">
        <f t="shared" si="128"/>
        <v>0</v>
      </c>
      <c r="G111" s="197"/>
      <c r="H111" s="198"/>
      <c r="I111" s="199">
        <f t="shared" si="129"/>
        <v>0</v>
      </c>
      <c r="J111" s="200"/>
      <c r="K111" s="198"/>
      <c r="L111" s="199">
        <f t="shared" si="130"/>
        <v>0</v>
      </c>
      <c r="M111" s="197"/>
      <c r="N111" s="198"/>
      <c r="O111" s="199">
        <f t="shared" si="131"/>
        <v>0</v>
      </c>
      <c r="P111" s="201"/>
    </row>
    <row r="112" spans="1:16" ht="24" hidden="1" x14ac:dyDescent="0.25">
      <c r="A112" s="52">
        <v>2264</v>
      </c>
      <c r="B112" s="90" t="s">
        <v>130</v>
      </c>
      <c r="C112" s="536">
        <f t="shared" si="99"/>
        <v>0</v>
      </c>
      <c r="D112" s="197"/>
      <c r="E112" s="198"/>
      <c r="F112" s="199">
        <f t="shared" si="128"/>
        <v>0</v>
      </c>
      <c r="G112" s="197"/>
      <c r="H112" s="198"/>
      <c r="I112" s="199">
        <f t="shared" si="129"/>
        <v>0</v>
      </c>
      <c r="J112" s="200"/>
      <c r="K112" s="198"/>
      <c r="L112" s="199">
        <f t="shared" si="130"/>
        <v>0</v>
      </c>
      <c r="M112" s="197"/>
      <c r="N112" s="198"/>
      <c r="O112" s="199">
        <f t="shared" si="131"/>
        <v>0</v>
      </c>
      <c r="P112" s="201"/>
    </row>
    <row r="113" spans="1:16" hidden="1" x14ac:dyDescent="0.25">
      <c r="A113" s="52">
        <v>2269</v>
      </c>
      <c r="B113" s="90" t="s">
        <v>131</v>
      </c>
      <c r="C113" s="536">
        <f t="shared" si="99"/>
        <v>0</v>
      </c>
      <c r="D113" s="197"/>
      <c r="E113" s="198"/>
      <c r="F113" s="199">
        <f t="shared" si="128"/>
        <v>0</v>
      </c>
      <c r="G113" s="197"/>
      <c r="H113" s="198"/>
      <c r="I113" s="199">
        <f t="shared" si="129"/>
        <v>0</v>
      </c>
      <c r="J113" s="200"/>
      <c r="K113" s="198"/>
      <c r="L113" s="199">
        <f t="shared" si="130"/>
        <v>0</v>
      </c>
      <c r="M113" s="197"/>
      <c r="N113" s="198"/>
      <c r="O113" s="199">
        <f t="shared" si="131"/>
        <v>0</v>
      </c>
      <c r="P113" s="201"/>
    </row>
    <row r="114" spans="1:16" hidden="1" x14ac:dyDescent="0.25">
      <c r="A114" s="202">
        <v>2270</v>
      </c>
      <c r="B114" s="90" t="s">
        <v>132</v>
      </c>
      <c r="C114" s="536">
        <f t="shared" si="99"/>
        <v>0</v>
      </c>
      <c r="D114" s="203">
        <f t="shared" ref="D114:E114" si="132">SUM(D115:D118)</f>
        <v>0</v>
      </c>
      <c r="E114" s="204">
        <f t="shared" si="132"/>
        <v>0</v>
      </c>
      <c r="F114" s="199">
        <f>SUM(F115:F118)</f>
        <v>0</v>
      </c>
      <c r="G114" s="203">
        <f t="shared" ref="G114:H114" si="133">SUM(G115:G118)</f>
        <v>0</v>
      </c>
      <c r="H114" s="204">
        <f t="shared" si="133"/>
        <v>0</v>
      </c>
      <c r="I114" s="199">
        <f>SUM(I115:I118)</f>
        <v>0</v>
      </c>
      <c r="J114" s="205">
        <f t="shared" ref="J114:K114" si="134">SUM(J115:J118)</f>
        <v>0</v>
      </c>
      <c r="K114" s="204">
        <f t="shared" si="134"/>
        <v>0</v>
      </c>
      <c r="L114" s="199">
        <f>SUM(L115:L118)</f>
        <v>0</v>
      </c>
      <c r="M114" s="203">
        <f t="shared" ref="M114:O114" si="135">SUM(M115:M118)</f>
        <v>0</v>
      </c>
      <c r="N114" s="204">
        <f t="shared" si="135"/>
        <v>0</v>
      </c>
      <c r="O114" s="199">
        <f t="shared" si="135"/>
        <v>0</v>
      </c>
      <c r="P114" s="201"/>
    </row>
    <row r="115" spans="1:16" hidden="1" x14ac:dyDescent="0.25">
      <c r="A115" s="52">
        <v>2272</v>
      </c>
      <c r="B115" s="218" t="s">
        <v>133</v>
      </c>
      <c r="C115" s="536">
        <f t="shared" si="99"/>
        <v>0</v>
      </c>
      <c r="D115" s="197"/>
      <c r="E115" s="198"/>
      <c r="F115" s="199">
        <f t="shared" ref="F115:F119" si="136">D115+E115</f>
        <v>0</v>
      </c>
      <c r="G115" s="197"/>
      <c r="H115" s="198"/>
      <c r="I115" s="199">
        <f t="shared" ref="I115:I119" si="137">G115+H115</f>
        <v>0</v>
      </c>
      <c r="J115" s="200"/>
      <c r="K115" s="198"/>
      <c r="L115" s="199">
        <f t="shared" ref="L115:L119" si="138">J115+K115</f>
        <v>0</v>
      </c>
      <c r="M115" s="197"/>
      <c r="N115" s="198"/>
      <c r="O115" s="199">
        <f t="shared" ref="O115:O119" si="139">M115+N115</f>
        <v>0</v>
      </c>
      <c r="P115" s="201"/>
    </row>
    <row r="116" spans="1:16" ht="24" hidden="1" x14ac:dyDescent="0.25">
      <c r="A116" s="52">
        <v>2274</v>
      </c>
      <c r="B116" s="219" t="s">
        <v>134</v>
      </c>
      <c r="C116" s="536">
        <f t="shared" si="99"/>
        <v>0</v>
      </c>
      <c r="D116" s="197"/>
      <c r="E116" s="198"/>
      <c r="F116" s="199">
        <f t="shared" si="136"/>
        <v>0</v>
      </c>
      <c r="G116" s="197"/>
      <c r="H116" s="198"/>
      <c r="I116" s="199">
        <f t="shared" si="137"/>
        <v>0</v>
      </c>
      <c r="J116" s="200"/>
      <c r="K116" s="198"/>
      <c r="L116" s="199">
        <f t="shared" si="138"/>
        <v>0</v>
      </c>
      <c r="M116" s="197"/>
      <c r="N116" s="198"/>
      <c r="O116" s="199">
        <f t="shared" si="139"/>
        <v>0</v>
      </c>
      <c r="P116" s="201"/>
    </row>
    <row r="117" spans="1:16" ht="24" hidden="1" x14ac:dyDescent="0.25">
      <c r="A117" s="52">
        <v>2275</v>
      </c>
      <c r="B117" s="90" t="s">
        <v>135</v>
      </c>
      <c r="C117" s="536">
        <f t="shared" si="99"/>
        <v>0</v>
      </c>
      <c r="D117" s="197"/>
      <c r="E117" s="198"/>
      <c r="F117" s="199">
        <f t="shared" si="136"/>
        <v>0</v>
      </c>
      <c r="G117" s="197"/>
      <c r="H117" s="198"/>
      <c r="I117" s="199">
        <f t="shared" si="137"/>
        <v>0</v>
      </c>
      <c r="J117" s="200"/>
      <c r="K117" s="198"/>
      <c r="L117" s="199">
        <f t="shared" si="138"/>
        <v>0</v>
      </c>
      <c r="M117" s="197"/>
      <c r="N117" s="198"/>
      <c r="O117" s="199">
        <f t="shared" si="139"/>
        <v>0</v>
      </c>
      <c r="P117" s="201"/>
    </row>
    <row r="118" spans="1:16" ht="36" hidden="1" x14ac:dyDescent="0.25">
      <c r="A118" s="52">
        <v>2276</v>
      </c>
      <c r="B118" s="90" t="s">
        <v>136</v>
      </c>
      <c r="C118" s="536">
        <f t="shared" si="99"/>
        <v>0</v>
      </c>
      <c r="D118" s="197"/>
      <c r="E118" s="198"/>
      <c r="F118" s="199">
        <f t="shared" si="136"/>
        <v>0</v>
      </c>
      <c r="G118" s="197"/>
      <c r="H118" s="198"/>
      <c r="I118" s="199">
        <f t="shared" si="137"/>
        <v>0</v>
      </c>
      <c r="J118" s="200"/>
      <c r="K118" s="198"/>
      <c r="L118" s="199">
        <f t="shared" si="138"/>
        <v>0</v>
      </c>
      <c r="M118" s="197"/>
      <c r="N118" s="198"/>
      <c r="O118" s="199">
        <f t="shared" si="139"/>
        <v>0</v>
      </c>
      <c r="P118" s="201"/>
    </row>
    <row r="119" spans="1:16" ht="48" hidden="1" x14ac:dyDescent="0.25">
      <c r="A119" s="202">
        <v>2280</v>
      </c>
      <c r="B119" s="90" t="s">
        <v>137</v>
      </c>
      <c r="C119" s="536">
        <f t="shared" si="99"/>
        <v>0</v>
      </c>
      <c r="D119" s="197"/>
      <c r="E119" s="198"/>
      <c r="F119" s="199">
        <f t="shared" si="136"/>
        <v>0</v>
      </c>
      <c r="G119" s="197"/>
      <c r="H119" s="198"/>
      <c r="I119" s="199">
        <f t="shared" si="137"/>
        <v>0</v>
      </c>
      <c r="J119" s="200"/>
      <c r="K119" s="198"/>
      <c r="L119" s="199">
        <f t="shared" si="138"/>
        <v>0</v>
      </c>
      <c r="M119" s="197"/>
      <c r="N119" s="198"/>
      <c r="O119" s="199">
        <f t="shared" si="139"/>
        <v>0</v>
      </c>
      <c r="P119" s="201"/>
    </row>
    <row r="120" spans="1:16" ht="38.25" customHeight="1" x14ac:dyDescent="0.25">
      <c r="A120" s="138">
        <v>2300</v>
      </c>
      <c r="B120" s="108" t="s">
        <v>138</v>
      </c>
      <c r="C120" s="538">
        <f t="shared" si="99"/>
        <v>49300</v>
      </c>
      <c r="D120" s="220">
        <f t="shared" ref="D120:E120" si="140">SUM(D121,D126,D130,D131,D134,D138,D146,D147,D150)</f>
        <v>32320</v>
      </c>
      <c r="E120" s="221">
        <f t="shared" si="140"/>
        <v>0</v>
      </c>
      <c r="F120" s="222">
        <f>SUM(F121,F126,F130,F131,F134,F138,F146,F147,F150)</f>
        <v>32320</v>
      </c>
      <c r="G120" s="220">
        <f t="shared" ref="G120:H120" si="141">SUM(G121,G126,G130,G131,G134,G138,G146,G147,G150)</f>
        <v>0</v>
      </c>
      <c r="H120" s="221">
        <f t="shared" si="141"/>
        <v>0</v>
      </c>
      <c r="I120" s="222">
        <f>SUM(I121,I126,I130,I131,I134,I138,I146,I147,I150)</f>
        <v>0</v>
      </c>
      <c r="J120" s="223">
        <f t="shared" ref="J120:K120" si="142">SUM(J121,J126,J130,J131,J134,J138,J146,J147,J150)</f>
        <v>16980</v>
      </c>
      <c r="K120" s="221">
        <f t="shared" si="142"/>
        <v>0</v>
      </c>
      <c r="L120" s="222">
        <f>SUM(L121,L126,L130,L131,L134,L138,L146,L147,L150)</f>
        <v>16980</v>
      </c>
      <c r="M120" s="220">
        <f t="shared" ref="M120:O120" si="143">SUM(M121,M126,M130,M131,M134,M138,M146,M147,M150)</f>
        <v>0</v>
      </c>
      <c r="N120" s="221">
        <f t="shared" si="143"/>
        <v>0</v>
      </c>
      <c r="O120" s="222">
        <f t="shared" si="143"/>
        <v>0</v>
      </c>
      <c r="P120" s="215"/>
    </row>
    <row r="121" spans="1:16" ht="24" x14ac:dyDescent="0.25">
      <c r="A121" s="210">
        <v>2310</v>
      </c>
      <c r="B121" s="82" t="s">
        <v>139</v>
      </c>
      <c r="C121" s="535">
        <f t="shared" si="99"/>
        <v>49300</v>
      </c>
      <c r="D121" s="212">
        <f t="shared" ref="D121:O121" si="144">SUM(D122:D125)</f>
        <v>32320</v>
      </c>
      <c r="E121" s="213">
        <f t="shared" si="144"/>
        <v>0</v>
      </c>
      <c r="F121" s="194">
        <f t="shared" si="144"/>
        <v>32320</v>
      </c>
      <c r="G121" s="212">
        <f t="shared" si="144"/>
        <v>0</v>
      </c>
      <c r="H121" s="213">
        <f t="shared" si="144"/>
        <v>0</v>
      </c>
      <c r="I121" s="194">
        <f t="shared" si="144"/>
        <v>0</v>
      </c>
      <c r="J121" s="214">
        <f t="shared" si="144"/>
        <v>16980</v>
      </c>
      <c r="K121" s="213">
        <f t="shared" si="144"/>
        <v>0</v>
      </c>
      <c r="L121" s="194">
        <f t="shared" si="144"/>
        <v>16980</v>
      </c>
      <c r="M121" s="212">
        <f t="shared" si="144"/>
        <v>0</v>
      </c>
      <c r="N121" s="213">
        <f t="shared" si="144"/>
        <v>0</v>
      </c>
      <c r="O121" s="194">
        <f t="shared" si="144"/>
        <v>0</v>
      </c>
      <c r="P121" s="196"/>
    </row>
    <row r="122" spans="1:16" x14ac:dyDescent="0.25">
      <c r="A122" s="52">
        <v>2311</v>
      </c>
      <c r="B122" s="90" t="s">
        <v>140</v>
      </c>
      <c r="C122" s="536">
        <f t="shared" si="99"/>
        <v>2600</v>
      </c>
      <c r="D122" s="197">
        <v>900</v>
      </c>
      <c r="E122" s="198"/>
      <c r="F122" s="199">
        <f t="shared" ref="F122:F125" si="145">D122+E122</f>
        <v>900</v>
      </c>
      <c r="G122" s="197"/>
      <c r="H122" s="198"/>
      <c r="I122" s="199">
        <f t="shared" ref="I122:I125" si="146">G122+H122</f>
        <v>0</v>
      </c>
      <c r="J122" s="200">
        <v>1700</v>
      </c>
      <c r="K122" s="198"/>
      <c r="L122" s="199">
        <f t="shared" ref="L122:L125" si="147">J122+K122</f>
        <v>1700</v>
      </c>
      <c r="M122" s="197"/>
      <c r="N122" s="198"/>
      <c r="O122" s="199">
        <f t="shared" ref="O122:O125" si="148">M122+N122</f>
        <v>0</v>
      </c>
      <c r="P122" s="201"/>
    </row>
    <row r="123" spans="1:16" hidden="1" x14ac:dyDescent="0.25">
      <c r="A123" s="52">
        <v>2312</v>
      </c>
      <c r="B123" s="90" t="s">
        <v>141</v>
      </c>
      <c r="C123" s="536">
        <f t="shared" si="99"/>
        <v>0</v>
      </c>
      <c r="D123" s="197"/>
      <c r="E123" s="198"/>
      <c r="F123" s="199">
        <f t="shared" si="145"/>
        <v>0</v>
      </c>
      <c r="G123" s="197"/>
      <c r="H123" s="198"/>
      <c r="I123" s="199">
        <f t="shared" si="146"/>
        <v>0</v>
      </c>
      <c r="J123" s="200"/>
      <c r="K123" s="198"/>
      <c r="L123" s="199">
        <f t="shared" si="147"/>
        <v>0</v>
      </c>
      <c r="M123" s="197"/>
      <c r="N123" s="198"/>
      <c r="O123" s="199">
        <f t="shared" si="148"/>
        <v>0</v>
      </c>
      <c r="P123" s="201"/>
    </row>
    <row r="124" spans="1:16" hidden="1" x14ac:dyDescent="0.25">
      <c r="A124" s="52">
        <v>2313</v>
      </c>
      <c r="B124" s="90" t="s">
        <v>142</v>
      </c>
      <c r="C124" s="536">
        <f t="shared" si="99"/>
        <v>0</v>
      </c>
      <c r="D124" s="197"/>
      <c r="E124" s="198"/>
      <c r="F124" s="199">
        <f t="shared" si="145"/>
        <v>0</v>
      </c>
      <c r="G124" s="197"/>
      <c r="H124" s="198"/>
      <c r="I124" s="199">
        <f t="shared" si="146"/>
        <v>0</v>
      </c>
      <c r="J124" s="200"/>
      <c r="K124" s="198"/>
      <c r="L124" s="199">
        <f t="shared" si="147"/>
        <v>0</v>
      </c>
      <c r="M124" s="197"/>
      <c r="N124" s="198"/>
      <c r="O124" s="199">
        <f t="shared" si="148"/>
        <v>0</v>
      </c>
      <c r="P124" s="201"/>
    </row>
    <row r="125" spans="1:16" ht="29.25" customHeight="1" x14ac:dyDescent="0.25">
      <c r="A125" s="52">
        <v>2314</v>
      </c>
      <c r="B125" s="90" t="s">
        <v>143</v>
      </c>
      <c r="C125" s="536">
        <f t="shared" si="99"/>
        <v>46700</v>
      </c>
      <c r="D125" s="197">
        <v>31420</v>
      </c>
      <c r="E125" s="198"/>
      <c r="F125" s="199">
        <f t="shared" si="145"/>
        <v>31420</v>
      </c>
      <c r="G125" s="197"/>
      <c r="H125" s="198"/>
      <c r="I125" s="199">
        <f t="shared" si="146"/>
        <v>0</v>
      </c>
      <c r="J125" s="200">
        <v>15280</v>
      </c>
      <c r="K125" s="198"/>
      <c r="L125" s="199">
        <f t="shared" si="147"/>
        <v>15280</v>
      </c>
      <c r="M125" s="197"/>
      <c r="N125" s="198"/>
      <c r="O125" s="199">
        <f t="shared" si="148"/>
        <v>0</v>
      </c>
      <c r="P125" s="201"/>
    </row>
    <row r="126" spans="1:16" hidden="1" x14ac:dyDescent="0.25">
      <c r="A126" s="202">
        <v>2320</v>
      </c>
      <c r="B126" s="90" t="s">
        <v>144</v>
      </c>
      <c r="C126" s="536">
        <f t="shared" si="99"/>
        <v>0</v>
      </c>
      <c r="D126" s="203">
        <f t="shared" ref="D126:E126" si="149">SUM(D127:D129)</f>
        <v>0</v>
      </c>
      <c r="E126" s="204">
        <f t="shared" si="149"/>
        <v>0</v>
      </c>
      <c r="F126" s="199">
        <f>SUM(F127:F129)</f>
        <v>0</v>
      </c>
      <c r="G126" s="203">
        <f t="shared" ref="G126:H126" si="150">SUM(G127:G129)</f>
        <v>0</v>
      </c>
      <c r="H126" s="204">
        <f t="shared" si="150"/>
        <v>0</v>
      </c>
      <c r="I126" s="199">
        <f>SUM(I127:I129)</f>
        <v>0</v>
      </c>
      <c r="J126" s="205">
        <f t="shared" ref="J126:K126" si="151">SUM(J127:J129)</f>
        <v>0</v>
      </c>
      <c r="K126" s="204">
        <f t="shared" si="151"/>
        <v>0</v>
      </c>
      <c r="L126" s="199">
        <f>SUM(L127:L129)</f>
        <v>0</v>
      </c>
      <c r="M126" s="203">
        <f t="shared" ref="M126:O126" si="152">SUM(M127:M129)</f>
        <v>0</v>
      </c>
      <c r="N126" s="204">
        <f t="shared" si="152"/>
        <v>0</v>
      </c>
      <c r="O126" s="199">
        <f t="shared" si="152"/>
        <v>0</v>
      </c>
      <c r="P126" s="201"/>
    </row>
    <row r="127" spans="1:16" hidden="1" x14ac:dyDescent="0.25">
      <c r="A127" s="52">
        <v>2321</v>
      </c>
      <c r="B127" s="90" t="s">
        <v>145</v>
      </c>
      <c r="C127" s="536">
        <f t="shared" si="99"/>
        <v>0</v>
      </c>
      <c r="D127" s="197"/>
      <c r="E127" s="198"/>
      <c r="F127" s="199">
        <f t="shared" ref="F127:F130" si="153">D127+E127</f>
        <v>0</v>
      </c>
      <c r="G127" s="197"/>
      <c r="H127" s="198"/>
      <c r="I127" s="199">
        <f t="shared" ref="I127:I130" si="154">G127+H127</f>
        <v>0</v>
      </c>
      <c r="J127" s="200"/>
      <c r="K127" s="198"/>
      <c r="L127" s="199">
        <f t="shared" ref="L127:L130" si="155">J127+K127</f>
        <v>0</v>
      </c>
      <c r="M127" s="197"/>
      <c r="N127" s="198"/>
      <c r="O127" s="199">
        <f t="shared" ref="O127:O130" si="156">M127+N127</f>
        <v>0</v>
      </c>
      <c r="P127" s="201"/>
    </row>
    <row r="128" spans="1:16" hidden="1" x14ac:dyDescent="0.25">
      <c r="A128" s="52">
        <v>2322</v>
      </c>
      <c r="B128" s="90" t="s">
        <v>146</v>
      </c>
      <c r="C128" s="536">
        <f t="shared" si="99"/>
        <v>0</v>
      </c>
      <c r="D128" s="197"/>
      <c r="E128" s="198"/>
      <c r="F128" s="199">
        <f t="shared" si="153"/>
        <v>0</v>
      </c>
      <c r="G128" s="197"/>
      <c r="H128" s="198"/>
      <c r="I128" s="199">
        <f t="shared" si="154"/>
        <v>0</v>
      </c>
      <c r="J128" s="200"/>
      <c r="K128" s="198"/>
      <c r="L128" s="199">
        <f t="shared" si="155"/>
        <v>0</v>
      </c>
      <c r="M128" s="197"/>
      <c r="N128" s="198"/>
      <c r="O128" s="199">
        <f t="shared" si="156"/>
        <v>0</v>
      </c>
      <c r="P128" s="201"/>
    </row>
    <row r="129" spans="1:16" ht="10.5" hidden="1" customHeight="1" x14ac:dyDescent="0.25">
      <c r="A129" s="52">
        <v>2329</v>
      </c>
      <c r="B129" s="90" t="s">
        <v>147</v>
      </c>
      <c r="C129" s="536">
        <f t="shared" si="99"/>
        <v>0</v>
      </c>
      <c r="D129" s="197"/>
      <c r="E129" s="198"/>
      <c r="F129" s="199">
        <f t="shared" si="153"/>
        <v>0</v>
      </c>
      <c r="G129" s="197"/>
      <c r="H129" s="198"/>
      <c r="I129" s="199">
        <f t="shared" si="154"/>
        <v>0</v>
      </c>
      <c r="J129" s="200"/>
      <c r="K129" s="198"/>
      <c r="L129" s="199">
        <f t="shared" si="155"/>
        <v>0</v>
      </c>
      <c r="M129" s="197"/>
      <c r="N129" s="198"/>
      <c r="O129" s="199">
        <f t="shared" si="156"/>
        <v>0</v>
      </c>
      <c r="P129" s="201"/>
    </row>
    <row r="130" spans="1:16" hidden="1" x14ac:dyDescent="0.25">
      <c r="A130" s="202">
        <v>2330</v>
      </c>
      <c r="B130" s="90" t="s">
        <v>148</v>
      </c>
      <c r="C130" s="536">
        <f t="shared" si="99"/>
        <v>0</v>
      </c>
      <c r="D130" s="197"/>
      <c r="E130" s="198"/>
      <c r="F130" s="199">
        <f t="shared" si="153"/>
        <v>0</v>
      </c>
      <c r="G130" s="197"/>
      <c r="H130" s="198"/>
      <c r="I130" s="199">
        <f t="shared" si="154"/>
        <v>0</v>
      </c>
      <c r="J130" s="200"/>
      <c r="K130" s="198"/>
      <c r="L130" s="199">
        <f t="shared" si="155"/>
        <v>0</v>
      </c>
      <c r="M130" s="197"/>
      <c r="N130" s="198"/>
      <c r="O130" s="199">
        <f t="shared" si="156"/>
        <v>0</v>
      </c>
      <c r="P130" s="201"/>
    </row>
    <row r="131" spans="1:16" ht="36" hidden="1" x14ac:dyDescent="0.25">
      <c r="A131" s="202">
        <v>2340</v>
      </c>
      <c r="B131" s="90" t="s">
        <v>149</v>
      </c>
      <c r="C131" s="536">
        <f t="shared" si="99"/>
        <v>0</v>
      </c>
      <c r="D131" s="203">
        <f t="shared" ref="D131:E131" si="157">SUM(D132:D133)</f>
        <v>0</v>
      </c>
      <c r="E131" s="204">
        <f t="shared" si="157"/>
        <v>0</v>
      </c>
      <c r="F131" s="199">
        <f>SUM(F132:F133)</f>
        <v>0</v>
      </c>
      <c r="G131" s="203">
        <f t="shared" ref="G131:H131" si="158">SUM(G132:G133)</f>
        <v>0</v>
      </c>
      <c r="H131" s="204">
        <f t="shared" si="158"/>
        <v>0</v>
      </c>
      <c r="I131" s="199">
        <f>SUM(I132:I133)</f>
        <v>0</v>
      </c>
      <c r="J131" s="205">
        <f t="shared" ref="J131:K131" si="159">SUM(J132:J133)</f>
        <v>0</v>
      </c>
      <c r="K131" s="204">
        <f t="shared" si="159"/>
        <v>0</v>
      </c>
      <c r="L131" s="199">
        <f>SUM(L132:L133)</f>
        <v>0</v>
      </c>
      <c r="M131" s="203">
        <f t="shared" ref="M131:O131" si="160">SUM(M132:M133)</f>
        <v>0</v>
      </c>
      <c r="N131" s="204">
        <f t="shared" si="160"/>
        <v>0</v>
      </c>
      <c r="O131" s="199">
        <f t="shared" si="160"/>
        <v>0</v>
      </c>
      <c r="P131" s="201"/>
    </row>
    <row r="132" spans="1:16" hidden="1" x14ac:dyDescent="0.25">
      <c r="A132" s="52">
        <v>2341</v>
      </c>
      <c r="B132" s="90" t="s">
        <v>150</v>
      </c>
      <c r="C132" s="536">
        <f t="shared" si="99"/>
        <v>0</v>
      </c>
      <c r="D132" s="197"/>
      <c r="E132" s="198"/>
      <c r="F132" s="199">
        <f t="shared" ref="F132:F133" si="161">D132+E132</f>
        <v>0</v>
      </c>
      <c r="G132" s="197"/>
      <c r="H132" s="198"/>
      <c r="I132" s="199">
        <f t="shared" ref="I132:I133" si="162">G132+H132</f>
        <v>0</v>
      </c>
      <c r="J132" s="200"/>
      <c r="K132" s="198"/>
      <c r="L132" s="199">
        <f t="shared" ref="L132:L133" si="163">J132+K132</f>
        <v>0</v>
      </c>
      <c r="M132" s="197"/>
      <c r="N132" s="198"/>
      <c r="O132" s="199">
        <f t="shared" ref="O132:O133" si="164">M132+N132</f>
        <v>0</v>
      </c>
      <c r="P132" s="201"/>
    </row>
    <row r="133" spans="1:16" ht="24" hidden="1" x14ac:dyDescent="0.25">
      <c r="A133" s="52">
        <v>2344</v>
      </c>
      <c r="B133" s="90" t="s">
        <v>151</v>
      </c>
      <c r="C133" s="536">
        <f t="shared" si="99"/>
        <v>0</v>
      </c>
      <c r="D133" s="197"/>
      <c r="E133" s="198"/>
      <c r="F133" s="199">
        <f t="shared" si="161"/>
        <v>0</v>
      </c>
      <c r="G133" s="197"/>
      <c r="H133" s="198"/>
      <c r="I133" s="199">
        <f t="shared" si="162"/>
        <v>0</v>
      </c>
      <c r="J133" s="200"/>
      <c r="K133" s="198"/>
      <c r="L133" s="199">
        <f t="shared" si="163"/>
        <v>0</v>
      </c>
      <c r="M133" s="197"/>
      <c r="N133" s="198"/>
      <c r="O133" s="199">
        <f t="shared" si="164"/>
        <v>0</v>
      </c>
      <c r="P133" s="201"/>
    </row>
    <row r="134" spans="1:16" ht="24" hidden="1" x14ac:dyDescent="0.25">
      <c r="A134" s="188">
        <v>2350</v>
      </c>
      <c r="B134" s="143" t="s">
        <v>152</v>
      </c>
      <c r="C134" s="542">
        <f t="shared" si="99"/>
        <v>0</v>
      </c>
      <c r="D134" s="148">
        <f t="shared" ref="D134:E134" si="165">SUM(D135:D137)</f>
        <v>0</v>
      </c>
      <c r="E134" s="149">
        <f t="shared" si="165"/>
        <v>0</v>
      </c>
      <c r="F134" s="189">
        <f>SUM(F135:F137)</f>
        <v>0</v>
      </c>
      <c r="G134" s="148">
        <f t="shared" ref="G134:H134" si="166">SUM(G135:G137)</f>
        <v>0</v>
      </c>
      <c r="H134" s="149">
        <f t="shared" si="166"/>
        <v>0</v>
      </c>
      <c r="I134" s="189">
        <f>SUM(I135:I137)</f>
        <v>0</v>
      </c>
      <c r="J134" s="190">
        <f t="shared" ref="J134:K134" si="167">SUM(J135:J137)</f>
        <v>0</v>
      </c>
      <c r="K134" s="149">
        <f t="shared" si="167"/>
        <v>0</v>
      </c>
      <c r="L134" s="189">
        <f>SUM(L135:L137)</f>
        <v>0</v>
      </c>
      <c r="M134" s="148">
        <f t="shared" ref="M134:O134" si="168">SUM(M135:M137)</f>
        <v>0</v>
      </c>
      <c r="N134" s="149">
        <f t="shared" si="168"/>
        <v>0</v>
      </c>
      <c r="O134" s="189">
        <f t="shared" si="168"/>
        <v>0</v>
      </c>
      <c r="P134" s="191"/>
    </row>
    <row r="135" spans="1:16" hidden="1" x14ac:dyDescent="0.25">
      <c r="A135" s="45">
        <v>2351</v>
      </c>
      <c r="B135" s="82" t="s">
        <v>153</v>
      </c>
      <c r="C135" s="535">
        <f t="shared" si="99"/>
        <v>0</v>
      </c>
      <c r="D135" s="192"/>
      <c r="E135" s="193"/>
      <c r="F135" s="194">
        <f t="shared" ref="F135:F137" si="169">D135+E135</f>
        <v>0</v>
      </c>
      <c r="G135" s="192"/>
      <c r="H135" s="193"/>
      <c r="I135" s="194">
        <f t="shared" ref="I135:I137" si="170">G135+H135</f>
        <v>0</v>
      </c>
      <c r="J135" s="195"/>
      <c r="K135" s="193"/>
      <c r="L135" s="194">
        <f t="shared" ref="L135:L137" si="171">J135+K135</f>
        <v>0</v>
      </c>
      <c r="M135" s="192"/>
      <c r="N135" s="193"/>
      <c r="O135" s="194">
        <f t="shared" ref="O135:O137" si="172">M135+N135</f>
        <v>0</v>
      </c>
      <c r="P135" s="196"/>
    </row>
    <row r="136" spans="1:16" ht="24" hidden="1" x14ac:dyDescent="0.25">
      <c r="A136" s="52">
        <v>2352</v>
      </c>
      <c r="B136" s="90" t="s">
        <v>154</v>
      </c>
      <c r="C136" s="536">
        <f t="shared" si="99"/>
        <v>0</v>
      </c>
      <c r="D136" s="197"/>
      <c r="E136" s="198"/>
      <c r="F136" s="199">
        <f t="shared" si="169"/>
        <v>0</v>
      </c>
      <c r="G136" s="197"/>
      <c r="H136" s="198"/>
      <c r="I136" s="199">
        <f t="shared" si="170"/>
        <v>0</v>
      </c>
      <c r="J136" s="200"/>
      <c r="K136" s="198"/>
      <c r="L136" s="199">
        <f t="shared" si="171"/>
        <v>0</v>
      </c>
      <c r="M136" s="197"/>
      <c r="N136" s="198"/>
      <c r="O136" s="199">
        <f t="shared" si="172"/>
        <v>0</v>
      </c>
      <c r="P136" s="201"/>
    </row>
    <row r="137" spans="1:16" ht="24" hidden="1" x14ac:dyDescent="0.25">
      <c r="A137" s="52">
        <v>2353</v>
      </c>
      <c r="B137" s="90" t="s">
        <v>155</v>
      </c>
      <c r="C137" s="536">
        <f t="shared" si="99"/>
        <v>0</v>
      </c>
      <c r="D137" s="197"/>
      <c r="E137" s="198"/>
      <c r="F137" s="199">
        <f t="shared" si="169"/>
        <v>0</v>
      </c>
      <c r="G137" s="197"/>
      <c r="H137" s="198"/>
      <c r="I137" s="199">
        <f t="shared" si="170"/>
        <v>0</v>
      </c>
      <c r="J137" s="200"/>
      <c r="K137" s="198"/>
      <c r="L137" s="199">
        <f t="shared" si="171"/>
        <v>0</v>
      </c>
      <c r="M137" s="197"/>
      <c r="N137" s="198"/>
      <c r="O137" s="199">
        <f t="shared" si="172"/>
        <v>0</v>
      </c>
      <c r="P137" s="201"/>
    </row>
    <row r="138" spans="1:16" ht="36" hidden="1" x14ac:dyDescent="0.25">
      <c r="A138" s="202">
        <v>2360</v>
      </c>
      <c r="B138" s="90" t="s">
        <v>156</v>
      </c>
      <c r="C138" s="536">
        <f t="shared" si="99"/>
        <v>0</v>
      </c>
      <c r="D138" s="203">
        <f t="shared" ref="D138:E138" si="173">SUM(D139:D145)</f>
        <v>0</v>
      </c>
      <c r="E138" s="204">
        <f t="shared" si="173"/>
        <v>0</v>
      </c>
      <c r="F138" s="199">
        <f>SUM(F139:F145)</f>
        <v>0</v>
      </c>
      <c r="G138" s="203">
        <f t="shared" ref="G138:H138" si="174">SUM(G139:G145)</f>
        <v>0</v>
      </c>
      <c r="H138" s="204">
        <f t="shared" si="174"/>
        <v>0</v>
      </c>
      <c r="I138" s="199">
        <f>SUM(I139:I145)</f>
        <v>0</v>
      </c>
      <c r="J138" s="205">
        <f t="shared" ref="J138:K138" si="175">SUM(J139:J145)</f>
        <v>0</v>
      </c>
      <c r="K138" s="204">
        <f t="shared" si="175"/>
        <v>0</v>
      </c>
      <c r="L138" s="199">
        <f>SUM(L139:L145)</f>
        <v>0</v>
      </c>
      <c r="M138" s="203">
        <f t="shared" ref="M138:O138" si="176">SUM(M139:M145)</f>
        <v>0</v>
      </c>
      <c r="N138" s="204">
        <f t="shared" si="176"/>
        <v>0</v>
      </c>
      <c r="O138" s="199">
        <f t="shared" si="176"/>
        <v>0</v>
      </c>
      <c r="P138" s="201"/>
    </row>
    <row r="139" spans="1:16" hidden="1" x14ac:dyDescent="0.25">
      <c r="A139" s="51">
        <v>2361</v>
      </c>
      <c r="B139" s="90" t="s">
        <v>157</v>
      </c>
      <c r="C139" s="536">
        <f t="shared" si="99"/>
        <v>0</v>
      </c>
      <c r="D139" s="197"/>
      <c r="E139" s="198"/>
      <c r="F139" s="199">
        <f t="shared" ref="F139:F146" si="177">D139+E139</f>
        <v>0</v>
      </c>
      <c r="G139" s="197"/>
      <c r="H139" s="198"/>
      <c r="I139" s="199">
        <f t="shared" ref="I139:I146" si="178">G139+H139</f>
        <v>0</v>
      </c>
      <c r="J139" s="200"/>
      <c r="K139" s="198"/>
      <c r="L139" s="199">
        <f t="shared" ref="L139:L146" si="179">J139+K139</f>
        <v>0</v>
      </c>
      <c r="M139" s="197"/>
      <c r="N139" s="198"/>
      <c r="O139" s="199">
        <f t="shared" ref="O139:O146" si="180">M139+N139</f>
        <v>0</v>
      </c>
      <c r="P139" s="201"/>
    </row>
    <row r="140" spans="1:16" ht="24" hidden="1" x14ac:dyDescent="0.25">
      <c r="A140" s="51">
        <v>2362</v>
      </c>
      <c r="B140" s="90" t="s">
        <v>158</v>
      </c>
      <c r="C140" s="536">
        <f t="shared" si="99"/>
        <v>0</v>
      </c>
      <c r="D140" s="197"/>
      <c r="E140" s="198"/>
      <c r="F140" s="199">
        <f t="shared" si="177"/>
        <v>0</v>
      </c>
      <c r="G140" s="197"/>
      <c r="H140" s="198"/>
      <c r="I140" s="199">
        <f t="shared" si="178"/>
        <v>0</v>
      </c>
      <c r="J140" s="200"/>
      <c r="K140" s="198"/>
      <c r="L140" s="199">
        <f t="shared" si="179"/>
        <v>0</v>
      </c>
      <c r="M140" s="197"/>
      <c r="N140" s="198"/>
      <c r="O140" s="199">
        <f t="shared" si="180"/>
        <v>0</v>
      </c>
      <c r="P140" s="201"/>
    </row>
    <row r="141" spans="1:16" hidden="1" x14ac:dyDescent="0.25">
      <c r="A141" s="51">
        <v>2363</v>
      </c>
      <c r="B141" s="90" t="s">
        <v>159</v>
      </c>
      <c r="C141" s="536">
        <f t="shared" si="99"/>
        <v>0</v>
      </c>
      <c r="D141" s="197"/>
      <c r="E141" s="198"/>
      <c r="F141" s="199">
        <f t="shared" si="177"/>
        <v>0</v>
      </c>
      <c r="G141" s="197"/>
      <c r="H141" s="198"/>
      <c r="I141" s="199">
        <f t="shared" si="178"/>
        <v>0</v>
      </c>
      <c r="J141" s="200"/>
      <c r="K141" s="198"/>
      <c r="L141" s="199">
        <f t="shared" si="179"/>
        <v>0</v>
      </c>
      <c r="M141" s="197"/>
      <c r="N141" s="198"/>
      <c r="O141" s="199">
        <f t="shared" si="180"/>
        <v>0</v>
      </c>
      <c r="P141" s="201"/>
    </row>
    <row r="142" spans="1:16" hidden="1" x14ac:dyDescent="0.25">
      <c r="A142" s="51">
        <v>2364</v>
      </c>
      <c r="B142" s="90" t="s">
        <v>160</v>
      </c>
      <c r="C142" s="536">
        <f t="shared" si="99"/>
        <v>0</v>
      </c>
      <c r="D142" s="197"/>
      <c r="E142" s="198"/>
      <c r="F142" s="199">
        <f t="shared" si="177"/>
        <v>0</v>
      </c>
      <c r="G142" s="197"/>
      <c r="H142" s="198"/>
      <c r="I142" s="199">
        <f t="shared" si="178"/>
        <v>0</v>
      </c>
      <c r="J142" s="200"/>
      <c r="K142" s="198"/>
      <c r="L142" s="199">
        <f t="shared" si="179"/>
        <v>0</v>
      </c>
      <c r="M142" s="197"/>
      <c r="N142" s="198"/>
      <c r="O142" s="199">
        <f t="shared" si="180"/>
        <v>0</v>
      </c>
      <c r="P142" s="201"/>
    </row>
    <row r="143" spans="1:16" ht="12.75" hidden="1" customHeight="1" x14ac:dyDescent="0.25">
      <c r="A143" s="51">
        <v>2365</v>
      </c>
      <c r="B143" s="90" t="s">
        <v>161</v>
      </c>
      <c r="C143" s="536">
        <f t="shared" si="99"/>
        <v>0</v>
      </c>
      <c r="D143" s="197"/>
      <c r="E143" s="198"/>
      <c r="F143" s="199">
        <f t="shared" si="177"/>
        <v>0</v>
      </c>
      <c r="G143" s="197"/>
      <c r="H143" s="198"/>
      <c r="I143" s="199">
        <f t="shared" si="178"/>
        <v>0</v>
      </c>
      <c r="J143" s="200"/>
      <c r="K143" s="198"/>
      <c r="L143" s="199">
        <f t="shared" si="179"/>
        <v>0</v>
      </c>
      <c r="M143" s="197"/>
      <c r="N143" s="198"/>
      <c r="O143" s="199">
        <f t="shared" si="180"/>
        <v>0</v>
      </c>
      <c r="P143" s="201"/>
    </row>
    <row r="144" spans="1:16" ht="36" hidden="1" x14ac:dyDescent="0.25">
      <c r="A144" s="51">
        <v>2366</v>
      </c>
      <c r="B144" s="90" t="s">
        <v>162</v>
      </c>
      <c r="C144" s="536">
        <f t="shared" si="99"/>
        <v>0</v>
      </c>
      <c r="D144" s="197"/>
      <c r="E144" s="198"/>
      <c r="F144" s="199">
        <f t="shared" si="177"/>
        <v>0</v>
      </c>
      <c r="G144" s="197"/>
      <c r="H144" s="198"/>
      <c r="I144" s="199">
        <f t="shared" si="178"/>
        <v>0</v>
      </c>
      <c r="J144" s="200"/>
      <c r="K144" s="198"/>
      <c r="L144" s="199">
        <f t="shared" si="179"/>
        <v>0</v>
      </c>
      <c r="M144" s="197"/>
      <c r="N144" s="198"/>
      <c r="O144" s="199">
        <f t="shared" si="180"/>
        <v>0</v>
      </c>
      <c r="P144" s="201"/>
    </row>
    <row r="145" spans="1:16" ht="60" hidden="1" x14ac:dyDescent="0.25">
      <c r="A145" s="51">
        <v>2369</v>
      </c>
      <c r="B145" s="90" t="s">
        <v>163</v>
      </c>
      <c r="C145" s="536">
        <f t="shared" si="99"/>
        <v>0</v>
      </c>
      <c r="D145" s="197"/>
      <c r="E145" s="198"/>
      <c r="F145" s="199">
        <f t="shared" si="177"/>
        <v>0</v>
      </c>
      <c r="G145" s="197"/>
      <c r="H145" s="198"/>
      <c r="I145" s="199">
        <f t="shared" si="178"/>
        <v>0</v>
      </c>
      <c r="J145" s="200"/>
      <c r="K145" s="198"/>
      <c r="L145" s="199">
        <f t="shared" si="179"/>
        <v>0</v>
      </c>
      <c r="M145" s="197"/>
      <c r="N145" s="198"/>
      <c r="O145" s="199">
        <f t="shared" si="180"/>
        <v>0</v>
      </c>
      <c r="P145" s="201"/>
    </row>
    <row r="146" spans="1:16" hidden="1" x14ac:dyDescent="0.25">
      <c r="A146" s="188">
        <v>2370</v>
      </c>
      <c r="B146" s="143" t="s">
        <v>164</v>
      </c>
      <c r="C146" s="542">
        <f t="shared" si="99"/>
        <v>0</v>
      </c>
      <c r="D146" s="206"/>
      <c r="E146" s="207"/>
      <c r="F146" s="189">
        <f t="shared" si="177"/>
        <v>0</v>
      </c>
      <c r="G146" s="206"/>
      <c r="H146" s="207"/>
      <c r="I146" s="189">
        <f t="shared" si="178"/>
        <v>0</v>
      </c>
      <c r="J146" s="208"/>
      <c r="K146" s="207"/>
      <c r="L146" s="189">
        <f t="shared" si="179"/>
        <v>0</v>
      </c>
      <c r="M146" s="206"/>
      <c r="N146" s="207"/>
      <c r="O146" s="189">
        <f t="shared" si="180"/>
        <v>0</v>
      </c>
      <c r="P146" s="191"/>
    </row>
    <row r="147" spans="1:16" hidden="1" x14ac:dyDescent="0.25">
      <c r="A147" s="188">
        <v>2380</v>
      </c>
      <c r="B147" s="143" t="s">
        <v>165</v>
      </c>
      <c r="C147" s="542">
        <f t="shared" si="99"/>
        <v>0</v>
      </c>
      <c r="D147" s="148">
        <f t="shared" ref="D147:E147" si="181">SUM(D148:D149)</f>
        <v>0</v>
      </c>
      <c r="E147" s="149">
        <f t="shared" si="181"/>
        <v>0</v>
      </c>
      <c r="F147" s="189">
        <f>SUM(F148:F149)</f>
        <v>0</v>
      </c>
      <c r="G147" s="148">
        <f t="shared" ref="G147:H147" si="182">SUM(G148:G149)</f>
        <v>0</v>
      </c>
      <c r="H147" s="149">
        <f t="shared" si="182"/>
        <v>0</v>
      </c>
      <c r="I147" s="189">
        <f>SUM(I148:I149)</f>
        <v>0</v>
      </c>
      <c r="J147" s="190">
        <f t="shared" ref="J147:K147" si="183">SUM(J148:J149)</f>
        <v>0</v>
      </c>
      <c r="K147" s="149">
        <f t="shared" si="183"/>
        <v>0</v>
      </c>
      <c r="L147" s="189">
        <f>SUM(L148:L149)</f>
        <v>0</v>
      </c>
      <c r="M147" s="148">
        <f t="shared" ref="M147:O147" si="184">SUM(M148:M149)</f>
        <v>0</v>
      </c>
      <c r="N147" s="149">
        <f t="shared" si="184"/>
        <v>0</v>
      </c>
      <c r="O147" s="189">
        <f t="shared" si="184"/>
        <v>0</v>
      </c>
      <c r="P147" s="191"/>
    </row>
    <row r="148" spans="1:16" hidden="1" x14ac:dyDescent="0.25">
      <c r="A148" s="44">
        <v>2381</v>
      </c>
      <c r="B148" s="82" t="s">
        <v>166</v>
      </c>
      <c r="C148" s="535">
        <f t="shared" si="99"/>
        <v>0</v>
      </c>
      <c r="D148" s="192"/>
      <c r="E148" s="193"/>
      <c r="F148" s="194">
        <f t="shared" ref="F148:F151" si="185">D148+E148</f>
        <v>0</v>
      </c>
      <c r="G148" s="192"/>
      <c r="H148" s="193"/>
      <c r="I148" s="194">
        <f t="shared" ref="I148:I151" si="186">G148+H148</f>
        <v>0</v>
      </c>
      <c r="J148" s="195"/>
      <c r="K148" s="193"/>
      <c r="L148" s="194">
        <f t="shared" ref="L148:L151" si="187">J148+K148</f>
        <v>0</v>
      </c>
      <c r="M148" s="192"/>
      <c r="N148" s="193"/>
      <c r="O148" s="194">
        <f t="shared" ref="O148:O151" si="188">M148+N148</f>
        <v>0</v>
      </c>
      <c r="P148" s="196"/>
    </row>
    <row r="149" spans="1:16" ht="24" hidden="1" x14ac:dyDescent="0.25">
      <c r="A149" s="51">
        <v>2389</v>
      </c>
      <c r="B149" s="90" t="s">
        <v>167</v>
      </c>
      <c r="C149" s="536">
        <f t="shared" ref="C149:C212" si="189">F149+I149+L149+O149</f>
        <v>0</v>
      </c>
      <c r="D149" s="197"/>
      <c r="E149" s="198"/>
      <c r="F149" s="199">
        <f t="shared" si="185"/>
        <v>0</v>
      </c>
      <c r="G149" s="197"/>
      <c r="H149" s="198"/>
      <c r="I149" s="199">
        <f t="shared" si="186"/>
        <v>0</v>
      </c>
      <c r="J149" s="200"/>
      <c r="K149" s="198"/>
      <c r="L149" s="199">
        <f t="shared" si="187"/>
        <v>0</v>
      </c>
      <c r="M149" s="197"/>
      <c r="N149" s="198"/>
      <c r="O149" s="199">
        <f t="shared" si="188"/>
        <v>0</v>
      </c>
      <c r="P149" s="201"/>
    </row>
    <row r="150" spans="1:16" hidden="1" x14ac:dyDescent="0.25">
      <c r="A150" s="188">
        <v>2390</v>
      </c>
      <c r="B150" s="143" t="s">
        <v>168</v>
      </c>
      <c r="C150" s="542">
        <f t="shared" si="189"/>
        <v>0</v>
      </c>
      <c r="D150" s="206"/>
      <c r="E150" s="207"/>
      <c r="F150" s="189">
        <f t="shared" si="185"/>
        <v>0</v>
      </c>
      <c r="G150" s="206"/>
      <c r="H150" s="207"/>
      <c r="I150" s="189">
        <f t="shared" si="186"/>
        <v>0</v>
      </c>
      <c r="J150" s="208"/>
      <c r="K150" s="207"/>
      <c r="L150" s="189">
        <f t="shared" si="187"/>
        <v>0</v>
      </c>
      <c r="M150" s="206"/>
      <c r="N150" s="207"/>
      <c r="O150" s="189">
        <f t="shared" si="188"/>
        <v>0</v>
      </c>
      <c r="P150" s="191"/>
    </row>
    <row r="151" spans="1:16" hidden="1" x14ac:dyDescent="0.25">
      <c r="A151" s="70">
        <v>2400</v>
      </c>
      <c r="B151" s="182" t="s">
        <v>169</v>
      </c>
      <c r="C151" s="534">
        <f t="shared" si="189"/>
        <v>0</v>
      </c>
      <c r="D151" s="224"/>
      <c r="E151" s="225"/>
      <c r="F151" s="185">
        <f t="shared" si="185"/>
        <v>0</v>
      </c>
      <c r="G151" s="224"/>
      <c r="H151" s="225"/>
      <c r="I151" s="185">
        <f t="shared" si="186"/>
        <v>0</v>
      </c>
      <c r="J151" s="226"/>
      <c r="K151" s="225"/>
      <c r="L151" s="185">
        <f t="shared" si="187"/>
        <v>0</v>
      </c>
      <c r="M151" s="224"/>
      <c r="N151" s="225"/>
      <c r="O151" s="185">
        <f t="shared" si="188"/>
        <v>0</v>
      </c>
      <c r="P151" s="209"/>
    </row>
    <row r="152" spans="1:16" ht="24" x14ac:dyDescent="0.25">
      <c r="A152" s="70">
        <v>2500</v>
      </c>
      <c r="B152" s="182" t="s">
        <v>170</v>
      </c>
      <c r="C152" s="534">
        <f t="shared" si="189"/>
        <v>2004</v>
      </c>
      <c r="D152" s="183">
        <f t="shared" ref="D152:E152" si="190">SUM(D153,D159)</f>
        <v>0</v>
      </c>
      <c r="E152" s="184">
        <f t="shared" si="190"/>
        <v>0</v>
      </c>
      <c r="F152" s="185">
        <f>SUM(F153,F159)</f>
        <v>0</v>
      </c>
      <c r="G152" s="183">
        <f t="shared" ref="G152:O152" si="191">SUM(G153,G159)</f>
        <v>0</v>
      </c>
      <c r="H152" s="184">
        <f t="shared" si="191"/>
        <v>0</v>
      </c>
      <c r="I152" s="185">
        <f t="shared" si="191"/>
        <v>0</v>
      </c>
      <c r="J152" s="186">
        <f t="shared" si="191"/>
        <v>2004</v>
      </c>
      <c r="K152" s="184">
        <f t="shared" si="191"/>
        <v>0</v>
      </c>
      <c r="L152" s="185">
        <f t="shared" si="191"/>
        <v>2004</v>
      </c>
      <c r="M152" s="183">
        <f t="shared" si="191"/>
        <v>0</v>
      </c>
      <c r="N152" s="184">
        <f t="shared" si="191"/>
        <v>0</v>
      </c>
      <c r="O152" s="185">
        <f t="shared" si="191"/>
        <v>0</v>
      </c>
      <c r="P152" s="187"/>
    </row>
    <row r="153" spans="1:16" ht="24" x14ac:dyDescent="0.25">
      <c r="A153" s="210">
        <v>2510</v>
      </c>
      <c r="B153" s="82" t="s">
        <v>171</v>
      </c>
      <c r="C153" s="535">
        <f t="shared" si="189"/>
        <v>2004</v>
      </c>
      <c r="D153" s="212">
        <f t="shared" ref="D153:E153" si="192">SUM(D154:D158)</f>
        <v>0</v>
      </c>
      <c r="E153" s="213">
        <f t="shared" si="192"/>
        <v>0</v>
      </c>
      <c r="F153" s="194">
        <f>SUM(F154:F158)</f>
        <v>0</v>
      </c>
      <c r="G153" s="212">
        <f t="shared" ref="G153:O153" si="193">SUM(G154:G158)</f>
        <v>0</v>
      </c>
      <c r="H153" s="213">
        <f t="shared" si="193"/>
        <v>0</v>
      </c>
      <c r="I153" s="194">
        <f t="shared" si="193"/>
        <v>0</v>
      </c>
      <c r="J153" s="214">
        <f t="shared" si="193"/>
        <v>2004</v>
      </c>
      <c r="K153" s="213">
        <f t="shared" si="193"/>
        <v>0</v>
      </c>
      <c r="L153" s="194">
        <f t="shared" si="193"/>
        <v>2004</v>
      </c>
      <c r="M153" s="212">
        <f t="shared" si="193"/>
        <v>0</v>
      </c>
      <c r="N153" s="213">
        <f t="shared" si="193"/>
        <v>0</v>
      </c>
      <c r="O153" s="194">
        <f t="shared" si="193"/>
        <v>0</v>
      </c>
      <c r="P153" s="227"/>
    </row>
    <row r="154" spans="1:16" ht="24" x14ac:dyDescent="0.25">
      <c r="A154" s="52">
        <v>2512</v>
      </c>
      <c r="B154" s="90" t="s">
        <v>172</v>
      </c>
      <c r="C154" s="536">
        <f t="shared" si="189"/>
        <v>2004</v>
      </c>
      <c r="D154" s="197"/>
      <c r="E154" s="198"/>
      <c r="F154" s="199">
        <f t="shared" ref="F154:F159" si="194">D154+E154</f>
        <v>0</v>
      </c>
      <c r="G154" s="197"/>
      <c r="H154" s="198"/>
      <c r="I154" s="199">
        <f t="shared" ref="I154:I159" si="195">G154+H154</f>
        <v>0</v>
      </c>
      <c r="J154" s="200">
        <f>2700-696</f>
        <v>2004</v>
      </c>
      <c r="K154" s="198"/>
      <c r="L154" s="199">
        <f t="shared" ref="L154:L159" si="196">J154+K154</f>
        <v>2004</v>
      </c>
      <c r="M154" s="197"/>
      <c r="N154" s="198"/>
      <c r="O154" s="199">
        <f t="shared" ref="O154:O159" si="197">M154+N154</f>
        <v>0</v>
      </c>
      <c r="P154" s="201"/>
    </row>
    <row r="155" spans="1:16" ht="24" hidden="1" x14ac:dyDescent="0.25">
      <c r="A155" s="52">
        <v>2513</v>
      </c>
      <c r="B155" s="90" t="s">
        <v>173</v>
      </c>
      <c r="C155" s="536">
        <f t="shared" si="189"/>
        <v>0</v>
      </c>
      <c r="D155" s="197"/>
      <c r="E155" s="198"/>
      <c r="F155" s="199">
        <f t="shared" si="194"/>
        <v>0</v>
      </c>
      <c r="G155" s="197"/>
      <c r="H155" s="198"/>
      <c r="I155" s="199">
        <f t="shared" si="195"/>
        <v>0</v>
      </c>
      <c r="J155" s="200"/>
      <c r="K155" s="198"/>
      <c r="L155" s="199">
        <f t="shared" si="196"/>
        <v>0</v>
      </c>
      <c r="M155" s="197"/>
      <c r="N155" s="198"/>
      <c r="O155" s="199">
        <f t="shared" si="197"/>
        <v>0</v>
      </c>
      <c r="P155" s="201"/>
    </row>
    <row r="156" spans="1:16" ht="36" hidden="1" x14ac:dyDescent="0.25">
      <c r="A156" s="52">
        <v>2514</v>
      </c>
      <c r="B156" s="90" t="s">
        <v>174</v>
      </c>
      <c r="C156" s="536">
        <f t="shared" si="189"/>
        <v>0</v>
      </c>
      <c r="D156" s="197"/>
      <c r="E156" s="198"/>
      <c r="F156" s="199">
        <f t="shared" si="194"/>
        <v>0</v>
      </c>
      <c r="G156" s="197"/>
      <c r="H156" s="198"/>
      <c r="I156" s="199">
        <f t="shared" si="195"/>
        <v>0</v>
      </c>
      <c r="J156" s="200"/>
      <c r="K156" s="198"/>
      <c r="L156" s="199">
        <f t="shared" si="196"/>
        <v>0</v>
      </c>
      <c r="M156" s="197"/>
      <c r="N156" s="198"/>
      <c r="O156" s="199">
        <f t="shared" si="197"/>
        <v>0</v>
      </c>
      <c r="P156" s="201"/>
    </row>
    <row r="157" spans="1:16" ht="24" hidden="1" x14ac:dyDescent="0.25">
      <c r="A157" s="52">
        <v>2515</v>
      </c>
      <c r="B157" s="90" t="s">
        <v>175</v>
      </c>
      <c r="C157" s="536">
        <f t="shared" si="189"/>
        <v>0</v>
      </c>
      <c r="D157" s="197"/>
      <c r="E157" s="198"/>
      <c r="F157" s="199">
        <f t="shared" si="194"/>
        <v>0</v>
      </c>
      <c r="G157" s="197"/>
      <c r="H157" s="198"/>
      <c r="I157" s="199">
        <f t="shared" si="195"/>
        <v>0</v>
      </c>
      <c r="J157" s="200"/>
      <c r="K157" s="198"/>
      <c r="L157" s="199">
        <f t="shared" si="196"/>
        <v>0</v>
      </c>
      <c r="M157" s="197"/>
      <c r="N157" s="198"/>
      <c r="O157" s="199">
        <f t="shared" si="197"/>
        <v>0</v>
      </c>
      <c r="P157" s="201"/>
    </row>
    <row r="158" spans="1:16" ht="24" hidden="1" x14ac:dyDescent="0.25">
      <c r="A158" s="52">
        <v>2519</v>
      </c>
      <c r="B158" s="90" t="s">
        <v>176</v>
      </c>
      <c r="C158" s="536">
        <f t="shared" si="189"/>
        <v>0</v>
      </c>
      <c r="D158" s="197"/>
      <c r="E158" s="198"/>
      <c r="F158" s="199">
        <f t="shared" si="194"/>
        <v>0</v>
      </c>
      <c r="G158" s="197"/>
      <c r="H158" s="198"/>
      <c r="I158" s="199">
        <f t="shared" si="195"/>
        <v>0</v>
      </c>
      <c r="J158" s="200"/>
      <c r="K158" s="198"/>
      <c r="L158" s="199">
        <f t="shared" si="196"/>
        <v>0</v>
      </c>
      <c r="M158" s="197"/>
      <c r="N158" s="198"/>
      <c r="O158" s="199">
        <f t="shared" si="197"/>
        <v>0</v>
      </c>
      <c r="P158" s="201"/>
    </row>
    <row r="159" spans="1:16" ht="24" hidden="1" x14ac:dyDescent="0.25">
      <c r="A159" s="202">
        <v>2520</v>
      </c>
      <c r="B159" s="90" t="s">
        <v>177</v>
      </c>
      <c r="C159" s="536">
        <f t="shared" si="189"/>
        <v>0</v>
      </c>
      <c r="D159" s="197"/>
      <c r="E159" s="198"/>
      <c r="F159" s="199">
        <f t="shared" si="194"/>
        <v>0</v>
      </c>
      <c r="G159" s="197"/>
      <c r="H159" s="198"/>
      <c r="I159" s="199">
        <f t="shared" si="195"/>
        <v>0</v>
      </c>
      <c r="J159" s="200"/>
      <c r="K159" s="198"/>
      <c r="L159" s="199">
        <f t="shared" si="196"/>
        <v>0</v>
      </c>
      <c r="M159" s="197"/>
      <c r="N159" s="198"/>
      <c r="O159" s="199">
        <f t="shared" si="197"/>
        <v>0</v>
      </c>
      <c r="P159" s="201"/>
    </row>
    <row r="160" spans="1:16" hidden="1" x14ac:dyDescent="0.25">
      <c r="A160" s="176">
        <v>3000</v>
      </c>
      <c r="B160" s="176" t="s">
        <v>178</v>
      </c>
      <c r="C160" s="547">
        <f t="shared" si="189"/>
        <v>0</v>
      </c>
      <c r="D160" s="177">
        <f t="shared" ref="D160:E160" si="198">SUM(D161,D171)</f>
        <v>0</v>
      </c>
      <c r="E160" s="178">
        <f t="shared" si="198"/>
        <v>0</v>
      </c>
      <c r="F160" s="179">
        <f>SUM(F161,F171)</f>
        <v>0</v>
      </c>
      <c r="G160" s="177">
        <f t="shared" ref="G160:H160" si="199">SUM(G161,G171)</f>
        <v>0</v>
      </c>
      <c r="H160" s="178">
        <f t="shared" si="199"/>
        <v>0</v>
      </c>
      <c r="I160" s="179">
        <f>SUM(I161,I171)</f>
        <v>0</v>
      </c>
      <c r="J160" s="180">
        <f t="shared" ref="J160:K160" si="200">SUM(J161,J171)</f>
        <v>0</v>
      </c>
      <c r="K160" s="178">
        <f t="shared" si="200"/>
        <v>0</v>
      </c>
      <c r="L160" s="179">
        <f>SUM(L161,L171)</f>
        <v>0</v>
      </c>
      <c r="M160" s="177">
        <f t="shared" ref="M160:O160" si="201">SUM(M161,M171)</f>
        <v>0</v>
      </c>
      <c r="N160" s="178">
        <f t="shared" si="201"/>
        <v>0</v>
      </c>
      <c r="O160" s="179">
        <f t="shared" si="201"/>
        <v>0</v>
      </c>
      <c r="P160" s="181"/>
    </row>
    <row r="161" spans="1:16" ht="24" hidden="1" x14ac:dyDescent="0.25">
      <c r="A161" s="70">
        <v>3200</v>
      </c>
      <c r="B161" s="228" t="s">
        <v>179</v>
      </c>
      <c r="C161" s="534">
        <f t="shared" si="189"/>
        <v>0</v>
      </c>
      <c r="D161" s="183">
        <f t="shared" ref="D161:E161" si="202">SUM(D162,D166)</f>
        <v>0</v>
      </c>
      <c r="E161" s="184">
        <f t="shared" si="202"/>
        <v>0</v>
      </c>
      <c r="F161" s="185">
        <f>SUM(F162,F166)</f>
        <v>0</v>
      </c>
      <c r="G161" s="183">
        <f t="shared" ref="G161:O161" si="203">SUM(G162,G166)</f>
        <v>0</v>
      </c>
      <c r="H161" s="184">
        <f t="shared" si="203"/>
        <v>0</v>
      </c>
      <c r="I161" s="185">
        <f t="shared" si="203"/>
        <v>0</v>
      </c>
      <c r="J161" s="186">
        <f t="shared" si="203"/>
        <v>0</v>
      </c>
      <c r="K161" s="184">
        <f t="shared" si="203"/>
        <v>0</v>
      </c>
      <c r="L161" s="185">
        <f t="shared" si="203"/>
        <v>0</v>
      </c>
      <c r="M161" s="183">
        <f t="shared" si="203"/>
        <v>0</v>
      </c>
      <c r="N161" s="184">
        <f t="shared" si="203"/>
        <v>0</v>
      </c>
      <c r="O161" s="185">
        <f t="shared" si="203"/>
        <v>0</v>
      </c>
      <c r="P161" s="187"/>
    </row>
    <row r="162" spans="1:16" ht="36" hidden="1" x14ac:dyDescent="0.25">
      <c r="A162" s="210">
        <v>3260</v>
      </c>
      <c r="B162" s="82" t="s">
        <v>180</v>
      </c>
      <c r="C162" s="535">
        <f t="shared" si="189"/>
        <v>0</v>
      </c>
      <c r="D162" s="212">
        <f t="shared" ref="D162:E162" si="204">SUM(D163:D165)</f>
        <v>0</v>
      </c>
      <c r="E162" s="213">
        <f t="shared" si="204"/>
        <v>0</v>
      </c>
      <c r="F162" s="194">
        <f>SUM(F163:F165)</f>
        <v>0</v>
      </c>
      <c r="G162" s="212">
        <f t="shared" ref="G162:H162" si="205">SUM(G163:G165)</f>
        <v>0</v>
      </c>
      <c r="H162" s="213">
        <f t="shared" si="205"/>
        <v>0</v>
      </c>
      <c r="I162" s="194">
        <f>SUM(I163:I165)</f>
        <v>0</v>
      </c>
      <c r="J162" s="214">
        <f t="shared" ref="J162:K162" si="206">SUM(J163:J165)</f>
        <v>0</v>
      </c>
      <c r="K162" s="213">
        <f t="shared" si="206"/>
        <v>0</v>
      </c>
      <c r="L162" s="194">
        <f>SUM(L163:L165)</f>
        <v>0</v>
      </c>
      <c r="M162" s="212">
        <f t="shared" ref="M162:O162" si="207">SUM(M163:M165)</f>
        <v>0</v>
      </c>
      <c r="N162" s="213">
        <f t="shared" si="207"/>
        <v>0</v>
      </c>
      <c r="O162" s="194">
        <f t="shared" si="207"/>
        <v>0</v>
      </c>
      <c r="P162" s="196"/>
    </row>
    <row r="163" spans="1:16" ht="24" hidden="1" x14ac:dyDescent="0.25">
      <c r="A163" s="52">
        <v>3261</v>
      </c>
      <c r="B163" s="90" t="s">
        <v>181</v>
      </c>
      <c r="C163" s="536">
        <f t="shared" si="189"/>
        <v>0</v>
      </c>
      <c r="D163" s="197"/>
      <c r="E163" s="198"/>
      <c r="F163" s="199">
        <f t="shared" ref="F163:F165" si="208">D163+E163</f>
        <v>0</v>
      </c>
      <c r="G163" s="197"/>
      <c r="H163" s="198"/>
      <c r="I163" s="199">
        <f t="shared" ref="I163:I165" si="209">G163+H163</f>
        <v>0</v>
      </c>
      <c r="J163" s="200"/>
      <c r="K163" s="198"/>
      <c r="L163" s="199">
        <f t="shared" ref="L163:L165" si="210">J163+K163</f>
        <v>0</v>
      </c>
      <c r="M163" s="197"/>
      <c r="N163" s="198"/>
      <c r="O163" s="199">
        <f t="shared" ref="O163:O165" si="211">M163+N163</f>
        <v>0</v>
      </c>
      <c r="P163" s="201"/>
    </row>
    <row r="164" spans="1:16" ht="36" hidden="1" x14ac:dyDescent="0.25">
      <c r="A164" s="52">
        <v>3262</v>
      </c>
      <c r="B164" s="90" t="s">
        <v>182</v>
      </c>
      <c r="C164" s="536">
        <f t="shared" si="189"/>
        <v>0</v>
      </c>
      <c r="D164" s="197"/>
      <c r="E164" s="198"/>
      <c r="F164" s="199">
        <f t="shared" si="208"/>
        <v>0</v>
      </c>
      <c r="G164" s="197"/>
      <c r="H164" s="198"/>
      <c r="I164" s="199">
        <f t="shared" si="209"/>
        <v>0</v>
      </c>
      <c r="J164" s="200"/>
      <c r="K164" s="198"/>
      <c r="L164" s="199">
        <f t="shared" si="210"/>
        <v>0</v>
      </c>
      <c r="M164" s="197"/>
      <c r="N164" s="198"/>
      <c r="O164" s="199">
        <f t="shared" si="211"/>
        <v>0</v>
      </c>
      <c r="P164" s="201"/>
    </row>
    <row r="165" spans="1:16" ht="24" hidden="1" x14ac:dyDescent="0.25">
      <c r="A165" s="52">
        <v>3263</v>
      </c>
      <c r="B165" s="90" t="s">
        <v>183</v>
      </c>
      <c r="C165" s="536">
        <f t="shared" si="189"/>
        <v>0</v>
      </c>
      <c r="D165" s="197"/>
      <c r="E165" s="198"/>
      <c r="F165" s="199">
        <f t="shared" si="208"/>
        <v>0</v>
      </c>
      <c r="G165" s="197"/>
      <c r="H165" s="198"/>
      <c r="I165" s="199">
        <f t="shared" si="209"/>
        <v>0</v>
      </c>
      <c r="J165" s="200"/>
      <c r="K165" s="198"/>
      <c r="L165" s="199">
        <f t="shared" si="210"/>
        <v>0</v>
      </c>
      <c r="M165" s="197"/>
      <c r="N165" s="198"/>
      <c r="O165" s="199">
        <f t="shared" si="211"/>
        <v>0</v>
      </c>
      <c r="P165" s="201"/>
    </row>
    <row r="166" spans="1:16" ht="84" hidden="1" x14ac:dyDescent="0.25">
      <c r="A166" s="210">
        <v>3290</v>
      </c>
      <c r="B166" s="82" t="s">
        <v>184</v>
      </c>
      <c r="C166" s="548">
        <f t="shared" si="189"/>
        <v>0</v>
      </c>
      <c r="D166" s="212">
        <f t="shared" ref="D166:E166" si="212">SUM(D167:D170)</f>
        <v>0</v>
      </c>
      <c r="E166" s="213">
        <f t="shared" si="212"/>
        <v>0</v>
      </c>
      <c r="F166" s="194">
        <f>SUM(F167:F170)</f>
        <v>0</v>
      </c>
      <c r="G166" s="212">
        <f t="shared" ref="G166:O166" si="213">SUM(G167:G170)</f>
        <v>0</v>
      </c>
      <c r="H166" s="213">
        <f t="shared" si="213"/>
        <v>0</v>
      </c>
      <c r="I166" s="194">
        <f t="shared" si="213"/>
        <v>0</v>
      </c>
      <c r="J166" s="214">
        <f t="shared" si="213"/>
        <v>0</v>
      </c>
      <c r="K166" s="213">
        <f t="shared" si="213"/>
        <v>0</v>
      </c>
      <c r="L166" s="194">
        <f t="shared" si="213"/>
        <v>0</v>
      </c>
      <c r="M166" s="212">
        <f t="shared" si="213"/>
        <v>0</v>
      </c>
      <c r="N166" s="213">
        <f t="shared" si="213"/>
        <v>0</v>
      </c>
      <c r="O166" s="194">
        <f t="shared" si="213"/>
        <v>0</v>
      </c>
      <c r="P166" s="229"/>
    </row>
    <row r="167" spans="1:16" ht="72" hidden="1" x14ac:dyDescent="0.25">
      <c r="A167" s="52">
        <v>3291</v>
      </c>
      <c r="B167" s="90" t="s">
        <v>185</v>
      </c>
      <c r="C167" s="536">
        <f t="shared" si="189"/>
        <v>0</v>
      </c>
      <c r="D167" s="197"/>
      <c r="E167" s="198"/>
      <c r="F167" s="199">
        <f t="shared" ref="F167:F170" si="214">D167+E167</f>
        <v>0</v>
      </c>
      <c r="G167" s="197"/>
      <c r="H167" s="198"/>
      <c r="I167" s="199">
        <f t="shared" ref="I167:I170" si="215">G167+H167</f>
        <v>0</v>
      </c>
      <c r="J167" s="200"/>
      <c r="K167" s="198"/>
      <c r="L167" s="199">
        <f t="shared" ref="L167:L170" si="216">J167+K167</f>
        <v>0</v>
      </c>
      <c r="M167" s="197"/>
      <c r="N167" s="198"/>
      <c r="O167" s="199">
        <f t="shared" ref="O167:O170" si="217">M167+N167</f>
        <v>0</v>
      </c>
      <c r="P167" s="201"/>
    </row>
    <row r="168" spans="1:16" ht="72" hidden="1" x14ac:dyDescent="0.25">
      <c r="A168" s="52">
        <v>3292</v>
      </c>
      <c r="B168" s="90" t="s">
        <v>186</v>
      </c>
      <c r="C168" s="536">
        <f t="shared" si="189"/>
        <v>0</v>
      </c>
      <c r="D168" s="197"/>
      <c r="E168" s="198"/>
      <c r="F168" s="199">
        <f t="shared" si="214"/>
        <v>0</v>
      </c>
      <c r="G168" s="197"/>
      <c r="H168" s="198"/>
      <c r="I168" s="199">
        <f t="shared" si="215"/>
        <v>0</v>
      </c>
      <c r="J168" s="200"/>
      <c r="K168" s="198"/>
      <c r="L168" s="199">
        <f t="shared" si="216"/>
        <v>0</v>
      </c>
      <c r="M168" s="197"/>
      <c r="N168" s="198"/>
      <c r="O168" s="199">
        <f t="shared" si="217"/>
        <v>0</v>
      </c>
      <c r="P168" s="201"/>
    </row>
    <row r="169" spans="1:16" ht="72" hidden="1" x14ac:dyDescent="0.25">
      <c r="A169" s="52">
        <v>3293</v>
      </c>
      <c r="B169" s="90" t="s">
        <v>187</v>
      </c>
      <c r="C169" s="536">
        <f t="shared" si="189"/>
        <v>0</v>
      </c>
      <c r="D169" s="197"/>
      <c r="E169" s="198"/>
      <c r="F169" s="199">
        <f t="shared" si="214"/>
        <v>0</v>
      </c>
      <c r="G169" s="197"/>
      <c r="H169" s="198"/>
      <c r="I169" s="199">
        <f t="shared" si="215"/>
        <v>0</v>
      </c>
      <c r="J169" s="200"/>
      <c r="K169" s="198"/>
      <c r="L169" s="199">
        <f t="shared" si="216"/>
        <v>0</v>
      </c>
      <c r="M169" s="197"/>
      <c r="N169" s="198"/>
      <c r="O169" s="199">
        <f t="shared" si="217"/>
        <v>0</v>
      </c>
      <c r="P169" s="201"/>
    </row>
    <row r="170" spans="1:16" ht="60" hidden="1" x14ac:dyDescent="0.25">
      <c r="A170" s="230">
        <v>3294</v>
      </c>
      <c r="B170" s="90" t="s">
        <v>188</v>
      </c>
      <c r="C170" s="548">
        <f t="shared" si="189"/>
        <v>0</v>
      </c>
      <c r="D170" s="231"/>
      <c r="E170" s="232"/>
      <c r="F170" s="233">
        <f t="shared" si="214"/>
        <v>0</v>
      </c>
      <c r="G170" s="231"/>
      <c r="H170" s="232"/>
      <c r="I170" s="233">
        <f t="shared" si="215"/>
        <v>0</v>
      </c>
      <c r="J170" s="234"/>
      <c r="K170" s="232"/>
      <c r="L170" s="233">
        <f t="shared" si="216"/>
        <v>0</v>
      </c>
      <c r="M170" s="231"/>
      <c r="N170" s="232"/>
      <c r="O170" s="233">
        <f t="shared" si="217"/>
        <v>0</v>
      </c>
      <c r="P170" s="229"/>
    </row>
    <row r="171" spans="1:16" ht="48" hidden="1" x14ac:dyDescent="0.25">
      <c r="A171" s="235">
        <v>3300</v>
      </c>
      <c r="B171" s="228" t="s">
        <v>189</v>
      </c>
      <c r="C171" s="549">
        <f t="shared" si="189"/>
        <v>0</v>
      </c>
      <c r="D171" s="236">
        <f t="shared" ref="D171:E171" si="218">SUM(D172:D173)</f>
        <v>0</v>
      </c>
      <c r="E171" s="237">
        <f t="shared" si="218"/>
        <v>0</v>
      </c>
      <c r="F171" s="238">
        <f>SUM(F172:F173)</f>
        <v>0</v>
      </c>
      <c r="G171" s="236">
        <f t="shared" ref="G171:O171" si="219">SUM(G172:G173)</f>
        <v>0</v>
      </c>
      <c r="H171" s="237">
        <f t="shared" si="219"/>
        <v>0</v>
      </c>
      <c r="I171" s="238">
        <f t="shared" si="219"/>
        <v>0</v>
      </c>
      <c r="J171" s="239">
        <f t="shared" si="219"/>
        <v>0</v>
      </c>
      <c r="K171" s="237">
        <f t="shared" si="219"/>
        <v>0</v>
      </c>
      <c r="L171" s="238">
        <f t="shared" si="219"/>
        <v>0</v>
      </c>
      <c r="M171" s="236">
        <f t="shared" si="219"/>
        <v>0</v>
      </c>
      <c r="N171" s="237">
        <f t="shared" si="219"/>
        <v>0</v>
      </c>
      <c r="O171" s="238">
        <f t="shared" si="219"/>
        <v>0</v>
      </c>
      <c r="P171" s="187"/>
    </row>
    <row r="172" spans="1:16" ht="48" hidden="1" x14ac:dyDescent="0.25">
      <c r="A172" s="142">
        <v>3310</v>
      </c>
      <c r="B172" s="143" t="s">
        <v>190</v>
      </c>
      <c r="C172" s="542">
        <f t="shared" si="189"/>
        <v>0</v>
      </c>
      <c r="D172" s="206"/>
      <c r="E172" s="207"/>
      <c r="F172" s="189">
        <f t="shared" ref="F172:F173" si="220">D172+E172</f>
        <v>0</v>
      </c>
      <c r="G172" s="206"/>
      <c r="H172" s="207"/>
      <c r="I172" s="189">
        <f t="shared" ref="I172:I173" si="221">G172+H172</f>
        <v>0</v>
      </c>
      <c r="J172" s="208"/>
      <c r="K172" s="207"/>
      <c r="L172" s="189">
        <f t="shared" ref="L172:L173" si="222">J172+K172</f>
        <v>0</v>
      </c>
      <c r="M172" s="206"/>
      <c r="N172" s="207"/>
      <c r="O172" s="189">
        <f t="shared" ref="O172:O173" si="223">M172+N172</f>
        <v>0</v>
      </c>
      <c r="P172" s="191"/>
    </row>
    <row r="173" spans="1:16" ht="48.75" hidden="1" customHeight="1" x14ac:dyDescent="0.25">
      <c r="A173" s="45">
        <v>3320</v>
      </c>
      <c r="B173" s="82" t="s">
        <v>191</v>
      </c>
      <c r="C173" s="535">
        <f t="shared" si="189"/>
        <v>0</v>
      </c>
      <c r="D173" s="192"/>
      <c r="E173" s="193"/>
      <c r="F173" s="194">
        <f t="shared" si="220"/>
        <v>0</v>
      </c>
      <c r="G173" s="192"/>
      <c r="H173" s="193"/>
      <c r="I173" s="194">
        <f t="shared" si="221"/>
        <v>0</v>
      </c>
      <c r="J173" s="195"/>
      <c r="K173" s="193"/>
      <c r="L173" s="194">
        <f t="shared" si="222"/>
        <v>0</v>
      </c>
      <c r="M173" s="192"/>
      <c r="N173" s="193"/>
      <c r="O173" s="194">
        <f t="shared" si="223"/>
        <v>0</v>
      </c>
      <c r="P173" s="196"/>
    </row>
    <row r="174" spans="1:16" hidden="1" x14ac:dyDescent="0.25">
      <c r="A174" s="240">
        <v>4000</v>
      </c>
      <c r="B174" s="176" t="s">
        <v>192</v>
      </c>
      <c r="C174" s="547">
        <f t="shared" si="189"/>
        <v>0</v>
      </c>
      <c r="D174" s="177">
        <f t="shared" ref="D174:E174" si="224">SUM(D175,D178)</f>
        <v>0</v>
      </c>
      <c r="E174" s="178">
        <f t="shared" si="224"/>
        <v>0</v>
      </c>
      <c r="F174" s="179">
        <f>SUM(F175,F178)</f>
        <v>0</v>
      </c>
      <c r="G174" s="177">
        <f t="shared" ref="G174:H174" si="225">SUM(G175,G178)</f>
        <v>0</v>
      </c>
      <c r="H174" s="178">
        <f t="shared" si="225"/>
        <v>0</v>
      </c>
      <c r="I174" s="179">
        <f>SUM(I175,I178)</f>
        <v>0</v>
      </c>
      <c r="J174" s="180">
        <f t="shared" ref="J174:K174" si="226">SUM(J175,J178)</f>
        <v>0</v>
      </c>
      <c r="K174" s="178">
        <f t="shared" si="226"/>
        <v>0</v>
      </c>
      <c r="L174" s="179">
        <f>SUM(L175,L178)</f>
        <v>0</v>
      </c>
      <c r="M174" s="177">
        <f t="shared" ref="M174:O174" si="227">SUM(M175,M178)</f>
        <v>0</v>
      </c>
      <c r="N174" s="178">
        <f t="shared" si="227"/>
        <v>0</v>
      </c>
      <c r="O174" s="179">
        <f t="shared" si="227"/>
        <v>0</v>
      </c>
      <c r="P174" s="181"/>
    </row>
    <row r="175" spans="1:16" ht="24" hidden="1" x14ac:dyDescent="0.25">
      <c r="A175" s="241">
        <v>4200</v>
      </c>
      <c r="B175" s="182" t="s">
        <v>193</v>
      </c>
      <c r="C175" s="534">
        <f t="shared" si="189"/>
        <v>0</v>
      </c>
      <c r="D175" s="183">
        <f t="shared" ref="D175:E175" si="228">SUM(D176,D177)</f>
        <v>0</v>
      </c>
      <c r="E175" s="184">
        <f t="shared" si="228"/>
        <v>0</v>
      </c>
      <c r="F175" s="185">
        <f>SUM(F176,F177)</f>
        <v>0</v>
      </c>
      <c r="G175" s="183">
        <f t="shared" ref="G175:H175" si="229">SUM(G176,G177)</f>
        <v>0</v>
      </c>
      <c r="H175" s="184">
        <f t="shared" si="229"/>
        <v>0</v>
      </c>
      <c r="I175" s="185">
        <f>SUM(I176,I177)</f>
        <v>0</v>
      </c>
      <c r="J175" s="186">
        <f t="shared" ref="J175:K175" si="230">SUM(J176,J177)</f>
        <v>0</v>
      </c>
      <c r="K175" s="184">
        <f t="shared" si="230"/>
        <v>0</v>
      </c>
      <c r="L175" s="185">
        <f>SUM(L176,L177)</f>
        <v>0</v>
      </c>
      <c r="M175" s="183">
        <f t="shared" ref="M175:O175" si="231">SUM(M176,M177)</f>
        <v>0</v>
      </c>
      <c r="N175" s="184">
        <f t="shared" si="231"/>
        <v>0</v>
      </c>
      <c r="O175" s="185">
        <f t="shared" si="231"/>
        <v>0</v>
      </c>
      <c r="P175" s="209"/>
    </row>
    <row r="176" spans="1:16" ht="36" hidden="1" x14ac:dyDescent="0.25">
      <c r="A176" s="210">
        <v>4240</v>
      </c>
      <c r="B176" s="82" t="s">
        <v>194</v>
      </c>
      <c r="C176" s="535">
        <f t="shared" si="189"/>
        <v>0</v>
      </c>
      <c r="D176" s="192"/>
      <c r="E176" s="193"/>
      <c r="F176" s="194">
        <f t="shared" ref="F176:F177" si="232">D176+E176</f>
        <v>0</v>
      </c>
      <c r="G176" s="192"/>
      <c r="H176" s="193"/>
      <c r="I176" s="194">
        <f t="shared" ref="I176:I177" si="233">G176+H176</f>
        <v>0</v>
      </c>
      <c r="J176" s="195"/>
      <c r="K176" s="193"/>
      <c r="L176" s="194">
        <f t="shared" ref="L176:L177" si="234">J176+K176</f>
        <v>0</v>
      </c>
      <c r="M176" s="192"/>
      <c r="N176" s="193"/>
      <c r="O176" s="194">
        <f t="shared" ref="O176:O177" si="235">M176+N176</f>
        <v>0</v>
      </c>
      <c r="P176" s="196"/>
    </row>
    <row r="177" spans="1:16" ht="24" hidden="1" x14ac:dyDescent="0.25">
      <c r="A177" s="202">
        <v>4250</v>
      </c>
      <c r="B177" s="90" t="s">
        <v>195</v>
      </c>
      <c r="C177" s="536">
        <f t="shared" si="189"/>
        <v>0</v>
      </c>
      <c r="D177" s="197"/>
      <c r="E177" s="198"/>
      <c r="F177" s="199">
        <f t="shared" si="232"/>
        <v>0</v>
      </c>
      <c r="G177" s="197"/>
      <c r="H177" s="198"/>
      <c r="I177" s="199">
        <f t="shared" si="233"/>
        <v>0</v>
      </c>
      <c r="J177" s="200"/>
      <c r="K177" s="198"/>
      <c r="L177" s="199">
        <f t="shared" si="234"/>
        <v>0</v>
      </c>
      <c r="M177" s="197"/>
      <c r="N177" s="198"/>
      <c r="O177" s="199">
        <f t="shared" si="235"/>
        <v>0</v>
      </c>
      <c r="P177" s="201"/>
    </row>
    <row r="178" spans="1:16" hidden="1" x14ac:dyDescent="0.25">
      <c r="A178" s="70">
        <v>4300</v>
      </c>
      <c r="B178" s="182" t="s">
        <v>196</v>
      </c>
      <c r="C178" s="534">
        <f t="shared" si="189"/>
        <v>0</v>
      </c>
      <c r="D178" s="183">
        <f t="shared" ref="D178:E178" si="236">SUM(D179)</f>
        <v>0</v>
      </c>
      <c r="E178" s="184">
        <f t="shared" si="236"/>
        <v>0</v>
      </c>
      <c r="F178" s="185">
        <f>SUM(F179)</f>
        <v>0</v>
      </c>
      <c r="G178" s="183">
        <f t="shared" ref="G178:H178" si="237">SUM(G179)</f>
        <v>0</v>
      </c>
      <c r="H178" s="184">
        <f t="shared" si="237"/>
        <v>0</v>
      </c>
      <c r="I178" s="185">
        <f>SUM(I179)</f>
        <v>0</v>
      </c>
      <c r="J178" s="186">
        <f t="shared" ref="J178:K178" si="238">SUM(J179)</f>
        <v>0</v>
      </c>
      <c r="K178" s="184">
        <f t="shared" si="238"/>
        <v>0</v>
      </c>
      <c r="L178" s="185">
        <f>SUM(L179)</f>
        <v>0</v>
      </c>
      <c r="M178" s="183">
        <f t="shared" ref="M178:O178" si="239">SUM(M179)</f>
        <v>0</v>
      </c>
      <c r="N178" s="184">
        <f t="shared" si="239"/>
        <v>0</v>
      </c>
      <c r="O178" s="185">
        <f t="shared" si="239"/>
        <v>0</v>
      </c>
      <c r="P178" s="209"/>
    </row>
    <row r="179" spans="1:16" ht="24" hidden="1" x14ac:dyDescent="0.25">
      <c r="A179" s="210">
        <v>4310</v>
      </c>
      <c r="B179" s="82" t="s">
        <v>197</v>
      </c>
      <c r="C179" s="535">
        <f t="shared" si="189"/>
        <v>0</v>
      </c>
      <c r="D179" s="212">
        <f t="shared" ref="D179:E179" si="240">SUM(D180:D180)</f>
        <v>0</v>
      </c>
      <c r="E179" s="213">
        <f t="shared" si="240"/>
        <v>0</v>
      </c>
      <c r="F179" s="194">
        <f>SUM(F180:F180)</f>
        <v>0</v>
      </c>
      <c r="G179" s="212">
        <f t="shared" ref="G179:H179" si="241">SUM(G180:G180)</f>
        <v>0</v>
      </c>
      <c r="H179" s="213">
        <f t="shared" si="241"/>
        <v>0</v>
      </c>
      <c r="I179" s="194">
        <f>SUM(I180:I180)</f>
        <v>0</v>
      </c>
      <c r="J179" s="214">
        <f t="shared" ref="J179:K179" si="242">SUM(J180:J180)</f>
        <v>0</v>
      </c>
      <c r="K179" s="213">
        <f t="shared" si="242"/>
        <v>0</v>
      </c>
      <c r="L179" s="194">
        <f>SUM(L180:L180)</f>
        <v>0</v>
      </c>
      <c r="M179" s="212">
        <f t="shared" ref="M179:O179" si="243">SUM(M180:M180)</f>
        <v>0</v>
      </c>
      <c r="N179" s="213">
        <f t="shared" si="243"/>
        <v>0</v>
      </c>
      <c r="O179" s="194">
        <f t="shared" si="243"/>
        <v>0</v>
      </c>
      <c r="P179" s="196"/>
    </row>
    <row r="180" spans="1:16" ht="36" hidden="1" x14ac:dyDescent="0.25">
      <c r="A180" s="52">
        <v>4311</v>
      </c>
      <c r="B180" s="90" t="s">
        <v>198</v>
      </c>
      <c r="C180" s="536">
        <f t="shared" si="189"/>
        <v>0</v>
      </c>
      <c r="D180" s="197"/>
      <c r="E180" s="198"/>
      <c r="F180" s="199">
        <f>D180+E180</f>
        <v>0</v>
      </c>
      <c r="G180" s="197"/>
      <c r="H180" s="198"/>
      <c r="I180" s="199">
        <f>G180+H180</f>
        <v>0</v>
      </c>
      <c r="J180" s="200"/>
      <c r="K180" s="198"/>
      <c r="L180" s="199">
        <f>J180+K180</f>
        <v>0</v>
      </c>
      <c r="M180" s="197"/>
      <c r="N180" s="198"/>
      <c r="O180" s="199">
        <f t="shared" ref="O180" si="244">M180+N180</f>
        <v>0</v>
      </c>
      <c r="P180" s="201"/>
    </row>
    <row r="181" spans="1:16" s="29" customFormat="1" ht="24" x14ac:dyDescent="0.25">
      <c r="A181" s="242"/>
      <c r="B181" s="21" t="s">
        <v>199</v>
      </c>
      <c r="C181" s="546">
        <f t="shared" si="189"/>
        <v>19500</v>
      </c>
      <c r="D181" s="171">
        <f t="shared" ref="D181:O181" si="245">SUM(D182,D211,D252,D265)</f>
        <v>19500</v>
      </c>
      <c r="E181" s="172">
        <f t="shared" si="245"/>
        <v>0</v>
      </c>
      <c r="F181" s="173">
        <f t="shared" si="245"/>
        <v>19500</v>
      </c>
      <c r="G181" s="171">
        <f t="shared" si="245"/>
        <v>0</v>
      </c>
      <c r="H181" s="172">
        <f t="shared" si="245"/>
        <v>0</v>
      </c>
      <c r="I181" s="173">
        <f t="shared" si="245"/>
        <v>0</v>
      </c>
      <c r="J181" s="174">
        <f t="shared" si="245"/>
        <v>0</v>
      </c>
      <c r="K181" s="172">
        <f t="shared" si="245"/>
        <v>0</v>
      </c>
      <c r="L181" s="173">
        <f t="shared" si="245"/>
        <v>0</v>
      </c>
      <c r="M181" s="171">
        <f t="shared" si="245"/>
        <v>0</v>
      </c>
      <c r="N181" s="172">
        <f t="shared" si="245"/>
        <v>0</v>
      </c>
      <c r="O181" s="173">
        <f t="shared" si="245"/>
        <v>0</v>
      </c>
      <c r="P181" s="243"/>
    </row>
    <row r="182" spans="1:16" hidden="1" x14ac:dyDescent="0.25">
      <c r="A182" s="176">
        <v>5000</v>
      </c>
      <c r="B182" s="176" t="s">
        <v>200</v>
      </c>
      <c r="C182" s="547">
        <f t="shared" si="189"/>
        <v>0</v>
      </c>
      <c r="D182" s="177">
        <f t="shared" ref="D182:E182" si="246">D183+D187</f>
        <v>0</v>
      </c>
      <c r="E182" s="178">
        <f t="shared" si="246"/>
        <v>0</v>
      </c>
      <c r="F182" s="179">
        <f>F183+F187</f>
        <v>0</v>
      </c>
      <c r="G182" s="177">
        <f t="shared" ref="G182:H182" si="247">G183+G187</f>
        <v>0</v>
      </c>
      <c r="H182" s="178">
        <f t="shared" si="247"/>
        <v>0</v>
      </c>
      <c r="I182" s="179">
        <f>I183+I187</f>
        <v>0</v>
      </c>
      <c r="J182" s="180">
        <f t="shared" ref="J182:K182" si="248">J183+J187</f>
        <v>0</v>
      </c>
      <c r="K182" s="178">
        <f t="shared" si="248"/>
        <v>0</v>
      </c>
      <c r="L182" s="179">
        <f>L183+L187</f>
        <v>0</v>
      </c>
      <c r="M182" s="177">
        <f t="shared" ref="M182:O182" si="249">M183+M187</f>
        <v>0</v>
      </c>
      <c r="N182" s="178">
        <f t="shared" si="249"/>
        <v>0</v>
      </c>
      <c r="O182" s="179">
        <f t="shared" si="249"/>
        <v>0</v>
      </c>
      <c r="P182" s="181"/>
    </row>
    <row r="183" spans="1:16" hidden="1" x14ac:dyDescent="0.25">
      <c r="A183" s="70">
        <v>5100</v>
      </c>
      <c r="B183" s="182" t="s">
        <v>201</v>
      </c>
      <c r="C183" s="534">
        <f t="shared" si="189"/>
        <v>0</v>
      </c>
      <c r="D183" s="183">
        <f t="shared" ref="D183:E183" si="250">SUM(D184:D186)</f>
        <v>0</v>
      </c>
      <c r="E183" s="184">
        <f t="shared" si="250"/>
        <v>0</v>
      </c>
      <c r="F183" s="185">
        <f>SUM(F184:F186)</f>
        <v>0</v>
      </c>
      <c r="G183" s="183">
        <f t="shared" ref="G183:H183" si="251">SUM(G184:G186)</f>
        <v>0</v>
      </c>
      <c r="H183" s="184">
        <f t="shared" si="251"/>
        <v>0</v>
      </c>
      <c r="I183" s="185">
        <f>SUM(I184:I186)</f>
        <v>0</v>
      </c>
      <c r="J183" s="186">
        <f t="shared" ref="J183:K183" si="252">SUM(J184:J186)</f>
        <v>0</v>
      </c>
      <c r="K183" s="184">
        <f t="shared" si="252"/>
        <v>0</v>
      </c>
      <c r="L183" s="185">
        <f>SUM(L184:L186)</f>
        <v>0</v>
      </c>
      <c r="M183" s="183">
        <f t="shared" ref="M183:O183" si="253">SUM(M184:M186)</f>
        <v>0</v>
      </c>
      <c r="N183" s="184">
        <f t="shared" si="253"/>
        <v>0</v>
      </c>
      <c r="O183" s="185">
        <f t="shared" si="253"/>
        <v>0</v>
      </c>
      <c r="P183" s="209"/>
    </row>
    <row r="184" spans="1:16" hidden="1" x14ac:dyDescent="0.25">
      <c r="A184" s="210">
        <v>5110</v>
      </c>
      <c r="B184" s="82" t="s">
        <v>202</v>
      </c>
      <c r="C184" s="535">
        <f t="shared" si="189"/>
        <v>0</v>
      </c>
      <c r="D184" s="192"/>
      <c r="E184" s="193"/>
      <c r="F184" s="194">
        <f t="shared" ref="F184:F186" si="254">D184+E184</f>
        <v>0</v>
      </c>
      <c r="G184" s="192"/>
      <c r="H184" s="193"/>
      <c r="I184" s="194">
        <f t="shared" ref="I184:I186" si="255">G184+H184</f>
        <v>0</v>
      </c>
      <c r="J184" s="195"/>
      <c r="K184" s="193"/>
      <c r="L184" s="194">
        <f t="shared" ref="L184:L186" si="256">J184+K184</f>
        <v>0</v>
      </c>
      <c r="M184" s="192"/>
      <c r="N184" s="193"/>
      <c r="O184" s="194">
        <f t="shared" ref="O184:O186" si="257">M184+N184</f>
        <v>0</v>
      </c>
      <c r="P184" s="196"/>
    </row>
    <row r="185" spans="1:16" ht="24" hidden="1" x14ac:dyDescent="0.25">
      <c r="A185" s="202">
        <v>5120</v>
      </c>
      <c r="B185" s="90" t="s">
        <v>203</v>
      </c>
      <c r="C185" s="536">
        <f t="shared" si="189"/>
        <v>0</v>
      </c>
      <c r="D185" s="197"/>
      <c r="E185" s="198"/>
      <c r="F185" s="199">
        <f t="shared" si="254"/>
        <v>0</v>
      </c>
      <c r="G185" s="197"/>
      <c r="H185" s="198"/>
      <c r="I185" s="199">
        <f t="shared" si="255"/>
        <v>0</v>
      </c>
      <c r="J185" s="200"/>
      <c r="K185" s="198"/>
      <c r="L185" s="199">
        <f t="shared" si="256"/>
        <v>0</v>
      </c>
      <c r="M185" s="197"/>
      <c r="N185" s="198"/>
      <c r="O185" s="199">
        <f t="shared" si="257"/>
        <v>0</v>
      </c>
      <c r="P185" s="201"/>
    </row>
    <row r="186" spans="1:16" hidden="1" x14ac:dyDescent="0.25">
      <c r="A186" s="202">
        <v>5140</v>
      </c>
      <c r="B186" s="90" t="s">
        <v>204</v>
      </c>
      <c r="C186" s="536">
        <f t="shared" si="189"/>
        <v>0</v>
      </c>
      <c r="D186" s="197"/>
      <c r="E186" s="198"/>
      <c r="F186" s="199">
        <f t="shared" si="254"/>
        <v>0</v>
      </c>
      <c r="G186" s="197"/>
      <c r="H186" s="198"/>
      <c r="I186" s="199">
        <f t="shared" si="255"/>
        <v>0</v>
      </c>
      <c r="J186" s="200"/>
      <c r="K186" s="198"/>
      <c r="L186" s="199">
        <f t="shared" si="256"/>
        <v>0</v>
      </c>
      <c r="M186" s="197"/>
      <c r="N186" s="198"/>
      <c r="O186" s="199">
        <f t="shared" si="257"/>
        <v>0</v>
      </c>
      <c r="P186" s="201"/>
    </row>
    <row r="187" spans="1:16" ht="24" hidden="1" x14ac:dyDescent="0.25">
      <c r="A187" s="70">
        <v>5200</v>
      </c>
      <c r="B187" s="182" t="s">
        <v>205</v>
      </c>
      <c r="C187" s="534">
        <f t="shared" si="189"/>
        <v>0</v>
      </c>
      <c r="D187" s="183">
        <f t="shared" ref="D187:E187" si="258">D188+D198+D199+D206+D207+D208+D210</f>
        <v>0</v>
      </c>
      <c r="E187" s="184">
        <f t="shared" si="258"/>
        <v>0</v>
      </c>
      <c r="F187" s="185">
        <f>F188+F198+F199+F206+F207+F208+F210</f>
        <v>0</v>
      </c>
      <c r="G187" s="183">
        <f t="shared" ref="G187:H187" si="259">G188+G198+G199+G206+G207+G208+G210</f>
        <v>0</v>
      </c>
      <c r="H187" s="184">
        <f t="shared" si="259"/>
        <v>0</v>
      </c>
      <c r="I187" s="185">
        <f>I188+I198+I199+I206+I207+I208+I210</f>
        <v>0</v>
      </c>
      <c r="J187" s="186">
        <f t="shared" ref="J187:K187" si="260">J188+J198+J199+J206+J207+J208+J210</f>
        <v>0</v>
      </c>
      <c r="K187" s="184">
        <f t="shared" si="260"/>
        <v>0</v>
      </c>
      <c r="L187" s="185">
        <f>L188+L198+L199+L206+L207+L208+L210</f>
        <v>0</v>
      </c>
      <c r="M187" s="183">
        <f t="shared" ref="M187:O187" si="261">M188+M198+M199+M206+M207+M208+M210</f>
        <v>0</v>
      </c>
      <c r="N187" s="184">
        <f t="shared" si="261"/>
        <v>0</v>
      </c>
      <c r="O187" s="185">
        <f t="shared" si="261"/>
        <v>0</v>
      </c>
      <c r="P187" s="209"/>
    </row>
    <row r="188" spans="1:16" hidden="1" x14ac:dyDescent="0.25">
      <c r="A188" s="188">
        <v>5210</v>
      </c>
      <c r="B188" s="143" t="s">
        <v>206</v>
      </c>
      <c r="C188" s="542">
        <f t="shared" si="189"/>
        <v>0</v>
      </c>
      <c r="D188" s="148">
        <f t="shared" ref="D188:E188" si="262">SUM(D189:D197)</f>
        <v>0</v>
      </c>
      <c r="E188" s="149">
        <f t="shared" si="262"/>
        <v>0</v>
      </c>
      <c r="F188" s="189">
        <f>SUM(F189:F197)</f>
        <v>0</v>
      </c>
      <c r="G188" s="148">
        <f t="shared" ref="G188:H188" si="263">SUM(G189:G197)</f>
        <v>0</v>
      </c>
      <c r="H188" s="149">
        <f t="shared" si="263"/>
        <v>0</v>
      </c>
      <c r="I188" s="189">
        <f>SUM(I189:I197)</f>
        <v>0</v>
      </c>
      <c r="J188" s="190">
        <f t="shared" ref="J188:K188" si="264">SUM(J189:J197)</f>
        <v>0</v>
      </c>
      <c r="K188" s="149">
        <f t="shared" si="264"/>
        <v>0</v>
      </c>
      <c r="L188" s="189">
        <f>SUM(L189:L197)</f>
        <v>0</v>
      </c>
      <c r="M188" s="148">
        <f t="shared" ref="M188:O188" si="265">SUM(M189:M197)</f>
        <v>0</v>
      </c>
      <c r="N188" s="149">
        <f t="shared" si="265"/>
        <v>0</v>
      </c>
      <c r="O188" s="189">
        <f t="shared" si="265"/>
        <v>0</v>
      </c>
      <c r="P188" s="191"/>
    </row>
    <row r="189" spans="1:16" hidden="1" x14ac:dyDescent="0.25">
      <c r="A189" s="45">
        <v>5211</v>
      </c>
      <c r="B189" s="82" t="s">
        <v>207</v>
      </c>
      <c r="C189" s="535">
        <f t="shared" si="189"/>
        <v>0</v>
      </c>
      <c r="D189" s="192"/>
      <c r="E189" s="193"/>
      <c r="F189" s="194">
        <f t="shared" ref="F189:F198" si="266">D189+E189</f>
        <v>0</v>
      </c>
      <c r="G189" s="192"/>
      <c r="H189" s="193"/>
      <c r="I189" s="194">
        <f t="shared" ref="I189:I198" si="267">G189+H189</f>
        <v>0</v>
      </c>
      <c r="J189" s="195"/>
      <c r="K189" s="193"/>
      <c r="L189" s="194">
        <f t="shared" ref="L189:L198" si="268">J189+K189</f>
        <v>0</v>
      </c>
      <c r="M189" s="192"/>
      <c r="N189" s="193"/>
      <c r="O189" s="194">
        <f t="shared" ref="O189:O198" si="269">M189+N189</f>
        <v>0</v>
      </c>
      <c r="P189" s="196"/>
    </row>
    <row r="190" spans="1:16" hidden="1" x14ac:dyDescent="0.25">
      <c r="A190" s="52">
        <v>5212</v>
      </c>
      <c r="B190" s="90" t="s">
        <v>208</v>
      </c>
      <c r="C190" s="536">
        <f t="shared" si="189"/>
        <v>0</v>
      </c>
      <c r="D190" s="197"/>
      <c r="E190" s="198"/>
      <c r="F190" s="199">
        <f t="shared" si="266"/>
        <v>0</v>
      </c>
      <c r="G190" s="197"/>
      <c r="H190" s="198"/>
      <c r="I190" s="199">
        <f t="shared" si="267"/>
        <v>0</v>
      </c>
      <c r="J190" s="200"/>
      <c r="K190" s="198"/>
      <c r="L190" s="199">
        <f t="shared" si="268"/>
        <v>0</v>
      </c>
      <c r="M190" s="197"/>
      <c r="N190" s="198"/>
      <c r="O190" s="199">
        <f t="shared" si="269"/>
        <v>0</v>
      </c>
      <c r="P190" s="201"/>
    </row>
    <row r="191" spans="1:16" hidden="1" x14ac:dyDescent="0.25">
      <c r="A191" s="52">
        <v>5213</v>
      </c>
      <c r="B191" s="90" t="s">
        <v>209</v>
      </c>
      <c r="C191" s="536">
        <f t="shared" si="189"/>
        <v>0</v>
      </c>
      <c r="D191" s="197"/>
      <c r="E191" s="198"/>
      <c r="F191" s="199">
        <f t="shared" si="266"/>
        <v>0</v>
      </c>
      <c r="G191" s="197"/>
      <c r="H191" s="198"/>
      <c r="I191" s="199">
        <f t="shared" si="267"/>
        <v>0</v>
      </c>
      <c r="J191" s="200"/>
      <c r="K191" s="198"/>
      <c r="L191" s="199">
        <f t="shared" si="268"/>
        <v>0</v>
      </c>
      <c r="M191" s="197"/>
      <c r="N191" s="198"/>
      <c r="O191" s="199">
        <f t="shared" si="269"/>
        <v>0</v>
      </c>
      <c r="P191" s="201"/>
    </row>
    <row r="192" spans="1:16" hidden="1" x14ac:dyDescent="0.25">
      <c r="A192" s="52">
        <v>5214</v>
      </c>
      <c r="B192" s="90" t="s">
        <v>210</v>
      </c>
      <c r="C192" s="536">
        <f t="shared" si="189"/>
        <v>0</v>
      </c>
      <c r="D192" s="197"/>
      <c r="E192" s="198"/>
      <c r="F192" s="199">
        <f t="shared" si="266"/>
        <v>0</v>
      </c>
      <c r="G192" s="197"/>
      <c r="H192" s="198"/>
      <c r="I192" s="199">
        <f t="shared" si="267"/>
        <v>0</v>
      </c>
      <c r="J192" s="200"/>
      <c r="K192" s="198"/>
      <c r="L192" s="199">
        <f t="shared" si="268"/>
        <v>0</v>
      </c>
      <c r="M192" s="197"/>
      <c r="N192" s="198"/>
      <c r="O192" s="199">
        <f t="shared" si="269"/>
        <v>0</v>
      </c>
      <c r="P192" s="201"/>
    </row>
    <row r="193" spans="1:16" hidden="1" x14ac:dyDescent="0.25">
      <c r="A193" s="52">
        <v>5215</v>
      </c>
      <c r="B193" s="90" t="s">
        <v>211</v>
      </c>
      <c r="C193" s="536">
        <f t="shared" si="189"/>
        <v>0</v>
      </c>
      <c r="D193" s="197"/>
      <c r="E193" s="198"/>
      <c r="F193" s="199">
        <f t="shared" si="266"/>
        <v>0</v>
      </c>
      <c r="G193" s="197"/>
      <c r="H193" s="198"/>
      <c r="I193" s="199">
        <f t="shared" si="267"/>
        <v>0</v>
      </c>
      <c r="J193" s="200"/>
      <c r="K193" s="198"/>
      <c r="L193" s="199">
        <f t="shared" si="268"/>
        <v>0</v>
      </c>
      <c r="M193" s="197"/>
      <c r="N193" s="198"/>
      <c r="O193" s="199">
        <f t="shared" si="269"/>
        <v>0</v>
      </c>
      <c r="P193" s="201"/>
    </row>
    <row r="194" spans="1:16" ht="14.25" hidden="1" customHeight="1" x14ac:dyDescent="0.25">
      <c r="A194" s="52">
        <v>5216</v>
      </c>
      <c r="B194" s="90" t="s">
        <v>212</v>
      </c>
      <c r="C194" s="536">
        <f t="shared" si="189"/>
        <v>0</v>
      </c>
      <c r="D194" s="197"/>
      <c r="E194" s="198"/>
      <c r="F194" s="199">
        <f t="shared" si="266"/>
        <v>0</v>
      </c>
      <c r="G194" s="197"/>
      <c r="H194" s="198"/>
      <c r="I194" s="199">
        <f t="shared" si="267"/>
        <v>0</v>
      </c>
      <c r="J194" s="200"/>
      <c r="K194" s="198"/>
      <c r="L194" s="199">
        <f t="shared" si="268"/>
        <v>0</v>
      </c>
      <c r="M194" s="197"/>
      <c r="N194" s="198"/>
      <c r="O194" s="199">
        <f t="shared" si="269"/>
        <v>0</v>
      </c>
      <c r="P194" s="201"/>
    </row>
    <row r="195" spans="1:16" hidden="1" x14ac:dyDescent="0.25">
      <c r="A195" s="52">
        <v>5217</v>
      </c>
      <c r="B195" s="90" t="s">
        <v>213</v>
      </c>
      <c r="C195" s="536">
        <f t="shared" si="189"/>
        <v>0</v>
      </c>
      <c r="D195" s="197"/>
      <c r="E195" s="198"/>
      <c r="F195" s="199">
        <f t="shared" si="266"/>
        <v>0</v>
      </c>
      <c r="G195" s="197"/>
      <c r="H195" s="198"/>
      <c r="I195" s="199">
        <f t="shared" si="267"/>
        <v>0</v>
      </c>
      <c r="J195" s="200"/>
      <c r="K195" s="198"/>
      <c r="L195" s="199">
        <f t="shared" si="268"/>
        <v>0</v>
      </c>
      <c r="M195" s="197"/>
      <c r="N195" s="198"/>
      <c r="O195" s="199">
        <f t="shared" si="269"/>
        <v>0</v>
      </c>
      <c r="P195" s="201"/>
    </row>
    <row r="196" spans="1:16" hidden="1" x14ac:dyDescent="0.25">
      <c r="A196" s="52">
        <v>5218</v>
      </c>
      <c r="B196" s="90" t="s">
        <v>214</v>
      </c>
      <c r="C196" s="536">
        <f t="shared" si="189"/>
        <v>0</v>
      </c>
      <c r="D196" s="197"/>
      <c r="E196" s="198"/>
      <c r="F196" s="199">
        <f t="shared" si="266"/>
        <v>0</v>
      </c>
      <c r="G196" s="197"/>
      <c r="H196" s="198"/>
      <c r="I196" s="199">
        <f t="shared" si="267"/>
        <v>0</v>
      </c>
      <c r="J196" s="200"/>
      <c r="K196" s="198"/>
      <c r="L196" s="199">
        <f t="shared" si="268"/>
        <v>0</v>
      </c>
      <c r="M196" s="197"/>
      <c r="N196" s="198"/>
      <c r="O196" s="199">
        <f t="shared" si="269"/>
        <v>0</v>
      </c>
      <c r="P196" s="201"/>
    </row>
    <row r="197" spans="1:16" hidden="1" x14ac:dyDescent="0.25">
      <c r="A197" s="52">
        <v>5219</v>
      </c>
      <c r="B197" s="90" t="s">
        <v>215</v>
      </c>
      <c r="C197" s="536">
        <f t="shared" si="189"/>
        <v>0</v>
      </c>
      <c r="D197" s="197"/>
      <c r="E197" s="198"/>
      <c r="F197" s="199">
        <f t="shared" si="266"/>
        <v>0</v>
      </c>
      <c r="G197" s="197"/>
      <c r="H197" s="198"/>
      <c r="I197" s="199">
        <f t="shared" si="267"/>
        <v>0</v>
      </c>
      <c r="J197" s="200"/>
      <c r="K197" s="198"/>
      <c r="L197" s="199">
        <f t="shared" si="268"/>
        <v>0</v>
      </c>
      <c r="M197" s="197"/>
      <c r="N197" s="198"/>
      <c r="O197" s="199">
        <f t="shared" si="269"/>
        <v>0</v>
      </c>
      <c r="P197" s="201"/>
    </row>
    <row r="198" spans="1:16" ht="13.5" hidden="1" customHeight="1" x14ac:dyDescent="0.25">
      <c r="A198" s="202">
        <v>5220</v>
      </c>
      <c r="B198" s="90" t="s">
        <v>216</v>
      </c>
      <c r="C198" s="536">
        <f t="shared" si="189"/>
        <v>0</v>
      </c>
      <c r="D198" s="197"/>
      <c r="E198" s="198"/>
      <c r="F198" s="199">
        <f t="shared" si="266"/>
        <v>0</v>
      </c>
      <c r="G198" s="197"/>
      <c r="H198" s="198"/>
      <c r="I198" s="199">
        <f t="shared" si="267"/>
        <v>0</v>
      </c>
      <c r="J198" s="200"/>
      <c r="K198" s="198"/>
      <c r="L198" s="199">
        <f t="shared" si="268"/>
        <v>0</v>
      </c>
      <c r="M198" s="197"/>
      <c r="N198" s="198"/>
      <c r="O198" s="199">
        <f t="shared" si="269"/>
        <v>0</v>
      </c>
      <c r="P198" s="201"/>
    </row>
    <row r="199" spans="1:16" hidden="1" x14ac:dyDescent="0.25">
      <c r="A199" s="202">
        <v>5230</v>
      </c>
      <c r="B199" s="90" t="s">
        <v>217</v>
      </c>
      <c r="C199" s="536">
        <f t="shared" si="189"/>
        <v>0</v>
      </c>
      <c r="D199" s="203">
        <f t="shared" ref="D199:E199" si="270">SUM(D200:D205)</f>
        <v>0</v>
      </c>
      <c r="E199" s="204">
        <f t="shared" si="270"/>
        <v>0</v>
      </c>
      <c r="F199" s="199">
        <f>SUM(F200:F205)</f>
        <v>0</v>
      </c>
      <c r="G199" s="203">
        <f t="shared" ref="G199:H199" si="271">SUM(G200:G205)</f>
        <v>0</v>
      </c>
      <c r="H199" s="204">
        <f t="shared" si="271"/>
        <v>0</v>
      </c>
      <c r="I199" s="199">
        <f>SUM(I200:I205)</f>
        <v>0</v>
      </c>
      <c r="J199" s="205">
        <f t="shared" ref="J199:K199" si="272">SUM(J200:J205)</f>
        <v>0</v>
      </c>
      <c r="K199" s="204">
        <f t="shared" si="272"/>
        <v>0</v>
      </c>
      <c r="L199" s="199">
        <f>SUM(L200:L205)</f>
        <v>0</v>
      </c>
      <c r="M199" s="203">
        <f t="shared" ref="M199:O199" si="273">SUM(M200:M205)</f>
        <v>0</v>
      </c>
      <c r="N199" s="204">
        <f t="shared" si="273"/>
        <v>0</v>
      </c>
      <c r="O199" s="199">
        <f t="shared" si="273"/>
        <v>0</v>
      </c>
      <c r="P199" s="201"/>
    </row>
    <row r="200" spans="1:16" hidden="1" x14ac:dyDescent="0.25">
      <c r="A200" s="52">
        <v>5231</v>
      </c>
      <c r="B200" s="90" t="s">
        <v>218</v>
      </c>
      <c r="C200" s="536">
        <f t="shared" si="189"/>
        <v>0</v>
      </c>
      <c r="D200" s="197"/>
      <c r="E200" s="198"/>
      <c r="F200" s="199">
        <f t="shared" ref="F200:F207" si="274">D200+E200</f>
        <v>0</v>
      </c>
      <c r="G200" s="197"/>
      <c r="H200" s="198"/>
      <c r="I200" s="199">
        <f t="shared" ref="I200:I207" si="275">G200+H200</f>
        <v>0</v>
      </c>
      <c r="J200" s="200"/>
      <c r="K200" s="198"/>
      <c r="L200" s="199">
        <f t="shared" ref="L200:L207" si="276">J200+K200</f>
        <v>0</v>
      </c>
      <c r="M200" s="197"/>
      <c r="N200" s="198"/>
      <c r="O200" s="199">
        <f t="shared" ref="O200:O207" si="277">M200+N200</f>
        <v>0</v>
      </c>
      <c r="P200" s="201"/>
    </row>
    <row r="201" spans="1:16" hidden="1" x14ac:dyDescent="0.25">
      <c r="A201" s="52">
        <v>5233</v>
      </c>
      <c r="B201" s="90" t="s">
        <v>219</v>
      </c>
      <c r="C201" s="536">
        <f t="shared" si="189"/>
        <v>0</v>
      </c>
      <c r="D201" s="197"/>
      <c r="E201" s="198"/>
      <c r="F201" s="199">
        <f t="shared" si="274"/>
        <v>0</v>
      </c>
      <c r="G201" s="197"/>
      <c r="H201" s="198"/>
      <c r="I201" s="199">
        <f t="shared" si="275"/>
        <v>0</v>
      </c>
      <c r="J201" s="200"/>
      <c r="K201" s="198"/>
      <c r="L201" s="199">
        <f t="shared" si="276"/>
        <v>0</v>
      </c>
      <c r="M201" s="197"/>
      <c r="N201" s="198"/>
      <c r="O201" s="199">
        <f t="shared" si="277"/>
        <v>0</v>
      </c>
      <c r="P201" s="201"/>
    </row>
    <row r="202" spans="1:16" ht="24" hidden="1" x14ac:dyDescent="0.25">
      <c r="A202" s="52">
        <v>5234</v>
      </c>
      <c r="B202" s="90" t="s">
        <v>220</v>
      </c>
      <c r="C202" s="536">
        <f t="shared" si="189"/>
        <v>0</v>
      </c>
      <c r="D202" s="197"/>
      <c r="E202" s="198"/>
      <c r="F202" s="199">
        <f t="shared" si="274"/>
        <v>0</v>
      </c>
      <c r="G202" s="197"/>
      <c r="H202" s="198"/>
      <c r="I202" s="199">
        <f t="shared" si="275"/>
        <v>0</v>
      </c>
      <c r="J202" s="200"/>
      <c r="K202" s="198"/>
      <c r="L202" s="199">
        <f t="shared" si="276"/>
        <v>0</v>
      </c>
      <c r="M202" s="197"/>
      <c r="N202" s="198"/>
      <c r="O202" s="199">
        <f t="shared" si="277"/>
        <v>0</v>
      </c>
      <c r="P202" s="201"/>
    </row>
    <row r="203" spans="1:16" ht="14.25" hidden="1" customHeight="1" x14ac:dyDescent="0.25">
      <c r="A203" s="52">
        <v>5236</v>
      </c>
      <c r="B203" s="90" t="s">
        <v>221</v>
      </c>
      <c r="C203" s="536">
        <f t="shared" si="189"/>
        <v>0</v>
      </c>
      <c r="D203" s="197"/>
      <c r="E203" s="198"/>
      <c r="F203" s="199">
        <f t="shared" si="274"/>
        <v>0</v>
      </c>
      <c r="G203" s="197"/>
      <c r="H203" s="198"/>
      <c r="I203" s="199">
        <f t="shared" si="275"/>
        <v>0</v>
      </c>
      <c r="J203" s="200"/>
      <c r="K203" s="198"/>
      <c r="L203" s="199">
        <f t="shared" si="276"/>
        <v>0</v>
      </c>
      <c r="M203" s="197"/>
      <c r="N203" s="198"/>
      <c r="O203" s="199">
        <f t="shared" si="277"/>
        <v>0</v>
      </c>
      <c r="P203" s="201"/>
    </row>
    <row r="204" spans="1:16" ht="24" hidden="1" x14ac:dyDescent="0.25">
      <c r="A204" s="52">
        <v>5238</v>
      </c>
      <c r="B204" s="90" t="s">
        <v>222</v>
      </c>
      <c r="C204" s="536">
        <f t="shared" si="189"/>
        <v>0</v>
      </c>
      <c r="D204" s="197"/>
      <c r="E204" s="198"/>
      <c r="F204" s="199">
        <f t="shared" si="274"/>
        <v>0</v>
      </c>
      <c r="G204" s="197"/>
      <c r="H204" s="198"/>
      <c r="I204" s="199">
        <f t="shared" si="275"/>
        <v>0</v>
      </c>
      <c r="J204" s="200"/>
      <c r="K204" s="198"/>
      <c r="L204" s="199">
        <f t="shared" si="276"/>
        <v>0</v>
      </c>
      <c r="M204" s="197"/>
      <c r="N204" s="198"/>
      <c r="O204" s="199">
        <f t="shared" si="277"/>
        <v>0</v>
      </c>
      <c r="P204" s="201"/>
    </row>
    <row r="205" spans="1:16" ht="24" hidden="1" x14ac:dyDescent="0.25">
      <c r="A205" s="52">
        <v>5239</v>
      </c>
      <c r="B205" s="90" t="s">
        <v>223</v>
      </c>
      <c r="C205" s="536">
        <f t="shared" si="189"/>
        <v>0</v>
      </c>
      <c r="D205" s="197"/>
      <c r="E205" s="198"/>
      <c r="F205" s="199">
        <f t="shared" si="274"/>
        <v>0</v>
      </c>
      <c r="G205" s="197"/>
      <c r="H205" s="198"/>
      <c r="I205" s="199">
        <f t="shared" si="275"/>
        <v>0</v>
      </c>
      <c r="J205" s="200"/>
      <c r="K205" s="198"/>
      <c r="L205" s="199">
        <f t="shared" si="276"/>
        <v>0</v>
      </c>
      <c r="M205" s="197"/>
      <c r="N205" s="198"/>
      <c r="O205" s="199">
        <f t="shared" si="277"/>
        <v>0</v>
      </c>
      <c r="P205" s="201"/>
    </row>
    <row r="206" spans="1:16" ht="24" hidden="1" x14ac:dyDescent="0.25">
      <c r="A206" s="202">
        <v>5240</v>
      </c>
      <c r="B206" s="90" t="s">
        <v>224</v>
      </c>
      <c r="C206" s="536">
        <f t="shared" si="189"/>
        <v>0</v>
      </c>
      <c r="D206" s="197"/>
      <c r="E206" s="198"/>
      <c r="F206" s="199">
        <f t="shared" si="274"/>
        <v>0</v>
      </c>
      <c r="G206" s="197"/>
      <c r="H206" s="198"/>
      <c r="I206" s="199">
        <f t="shared" si="275"/>
        <v>0</v>
      </c>
      <c r="J206" s="200"/>
      <c r="K206" s="198"/>
      <c r="L206" s="199">
        <f t="shared" si="276"/>
        <v>0</v>
      </c>
      <c r="M206" s="197"/>
      <c r="N206" s="198"/>
      <c r="O206" s="199">
        <f t="shared" si="277"/>
        <v>0</v>
      </c>
      <c r="P206" s="201"/>
    </row>
    <row r="207" spans="1:16" hidden="1" x14ac:dyDescent="0.25">
      <c r="A207" s="202">
        <v>5250</v>
      </c>
      <c r="B207" s="90" t="s">
        <v>225</v>
      </c>
      <c r="C207" s="536">
        <f t="shared" si="189"/>
        <v>0</v>
      </c>
      <c r="D207" s="197"/>
      <c r="E207" s="198"/>
      <c r="F207" s="199">
        <f t="shared" si="274"/>
        <v>0</v>
      </c>
      <c r="G207" s="197"/>
      <c r="H207" s="198"/>
      <c r="I207" s="199">
        <f t="shared" si="275"/>
        <v>0</v>
      </c>
      <c r="J207" s="200"/>
      <c r="K207" s="198"/>
      <c r="L207" s="199">
        <f t="shared" si="276"/>
        <v>0</v>
      </c>
      <c r="M207" s="197"/>
      <c r="N207" s="198"/>
      <c r="O207" s="199">
        <f t="shared" si="277"/>
        <v>0</v>
      </c>
      <c r="P207" s="201"/>
    </row>
    <row r="208" spans="1:16" hidden="1" x14ac:dyDescent="0.25">
      <c r="A208" s="202">
        <v>5260</v>
      </c>
      <c r="B208" s="90" t="s">
        <v>226</v>
      </c>
      <c r="C208" s="536">
        <f t="shared" si="189"/>
        <v>0</v>
      </c>
      <c r="D208" s="203">
        <f t="shared" ref="D208:E208" si="278">SUM(D209)</f>
        <v>0</v>
      </c>
      <c r="E208" s="204">
        <f t="shared" si="278"/>
        <v>0</v>
      </c>
      <c r="F208" s="199">
        <f>SUM(F209)</f>
        <v>0</v>
      </c>
      <c r="G208" s="203">
        <f t="shared" ref="G208:H208" si="279">SUM(G209)</f>
        <v>0</v>
      </c>
      <c r="H208" s="204">
        <f t="shared" si="279"/>
        <v>0</v>
      </c>
      <c r="I208" s="199">
        <f>SUM(I209)</f>
        <v>0</v>
      </c>
      <c r="J208" s="205">
        <f t="shared" ref="J208:K208" si="280">SUM(J209)</f>
        <v>0</v>
      </c>
      <c r="K208" s="204">
        <f t="shared" si="280"/>
        <v>0</v>
      </c>
      <c r="L208" s="199">
        <f>SUM(L209)</f>
        <v>0</v>
      </c>
      <c r="M208" s="203">
        <f t="shared" ref="M208:O208" si="281">SUM(M209)</f>
        <v>0</v>
      </c>
      <c r="N208" s="204">
        <f t="shared" si="281"/>
        <v>0</v>
      </c>
      <c r="O208" s="199">
        <f t="shared" si="281"/>
        <v>0</v>
      </c>
      <c r="P208" s="201"/>
    </row>
    <row r="209" spans="1:16" ht="24" hidden="1" x14ac:dyDescent="0.25">
      <c r="A209" s="52">
        <v>5269</v>
      </c>
      <c r="B209" s="90" t="s">
        <v>227</v>
      </c>
      <c r="C209" s="536">
        <f t="shared" si="189"/>
        <v>0</v>
      </c>
      <c r="D209" s="197"/>
      <c r="E209" s="198"/>
      <c r="F209" s="199">
        <f t="shared" ref="F209:F210" si="282">D209+E209</f>
        <v>0</v>
      </c>
      <c r="G209" s="197"/>
      <c r="H209" s="198"/>
      <c r="I209" s="199">
        <f t="shared" ref="I209:I210" si="283">G209+H209</f>
        <v>0</v>
      </c>
      <c r="J209" s="200"/>
      <c r="K209" s="198"/>
      <c r="L209" s="199">
        <f t="shared" ref="L209:L210" si="284">J209+K209</f>
        <v>0</v>
      </c>
      <c r="M209" s="197"/>
      <c r="N209" s="198"/>
      <c r="O209" s="199">
        <f t="shared" ref="O209:O210" si="285">M209+N209</f>
        <v>0</v>
      </c>
      <c r="P209" s="201"/>
    </row>
    <row r="210" spans="1:16" ht="24" hidden="1" x14ac:dyDescent="0.25">
      <c r="A210" s="188">
        <v>5270</v>
      </c>
      <c r="B210" s="143" t="s">
        <v>228</v>
      </c>
      <c r="C210" s="542">
        <f t="shared" si="189"/>
        <v>0</v>
      </c>
      <c r="D210" s="206"/>
      <c r="E210" s="207"/>
      <c r="F210" s="189">
        <f t="shared" si="282"/>
        <v>0</v>
      </c>
      <c r="G210" s="206"/>
      <c r="H210" s="207"/>
      <c r="I210" s="189">
        <f t="shared" si="283"/>
        <v>0</v>
      </c>
      <c r="J210" s="208"/>
      <c r="K210" s="207"/>
      <c r="L210" s="189">
        <f t="shared" si="284"/>
        <v>0</v>
      </c>
      <c r="M210" s="206"/>
      <c r="N210" s="207"/>
      <c r="O210" s="189">
        <f t="shared" si="285"/>
        <v>0</v>
      </c>
      <c r="P210" s="191"/>
    </row>
    <row r="211" spans="1:16" ht="24" x14ac:dyDescent="0.25">
      <c r="A211" s="176">
        <v>6000</v>
      </c>
      <c r="B211" s="176" t="s">
        <v>229</v>
      </c>
      <c r="C211" s="547">
        <f t="shared" si="189"/>
        <v>19500</v>
      </c>
      <c r="D211" s="177">
        <f t="shared" ref="D211:O211" si="286">D212+D232+D240+D250</f>
        <v>19500</v>
      </c>
      <c r="E211" s="178">
        <f t="shared" si="286"/>
        <v>0</v>
      </c>
      <c r="F211" s="179">
        <f t="shared" si="286"/>
        <v>19500</v>
      </c>
      <c r="G211" s="177">
        <f t="shared" si="286"/>
        <v>0</v>
      </c>
      <c r="H211" s="178">
        <f t="shared" si="286"/>
        <v>0</v>
      </c>
      <c r="I211" s="179">
        <f t="shared" si="286"/>
        <v>0</v>
      </c>
      <c r="J211" s="180">
        <f t="shared" si="286"/>
        <v>0</v>
      </c>
      <c r="K211" s="178">
        <f t="shared" si="286"/>
        <v>0</v>
      </c>
      <c r="L211" s="179">
        <f t="shared" si="286"/>
        <v>0</v>
      </c>
      <c r="M211" s="177">
        <f t="shared" si="286"/>
        <v>0</v>
      </c>
      <c r="N211" s="178">
        <f t="shared" si="286"/>
        <v>0</v>
      </c>
      <c r="O211" s="179">
        <f t="shared" si="286"/>
        <v>0</v>
      </c>
      <c r="P211" s="181"/>
    </row>
    <row r="212" spans="1:16" ht="14.25" hidden="1" customHeight="1" x14ac:dyDescent="0.25">
      <c r="A212" s="235">
        <v>6200</v>
      </c>
      <c r="B212" s="228" t="s">
        <v>230</v>
      </c>
      <c r="C212" s="549">
        <f t="shared" si="189"/>
        <v>0</v>
      </c>
      <c r="D212" s="236">
        <f t="shared" ref="D212:E212" si="287">SUM(D213,D214,D216,D219,D225,D226,D227)</f>
        <v>0</v>
      </c>
      <c r="E212" s="237">
        <f t="shared" si="287"/>
        <v>0</v>
      </c>
      <c r="F212" s="238">
        <f>SUM(F213,F214,F216,F219,F225,F226,F227)</f>
        <v>0</v>
      </c>
      <c r="G212" s="236">
        <f t="shared" ref="G212:H212" si="288">SUM(G213,G214,G216,G219,G225,G226,G227)</f>
        <v>0</v>
      </c>
      <c r="H212" s="237">
        <f t="shared" si="288"/>
        <v>0</v>
      </c>
      <c r="I212" s="238">
        <f>SUM(I213,I214,I216,I219,I225,I226,I227)</f>
        <v>0</v>
      </c>
      <c r="J212" s="239">
        <f t="shared" ref="J212:K212" si="289">SUM(J213,J214,J216,J219,J225,J226,J227)</f>
        <v>0</v>
      </c>
      <c r="K212" s="237">
        <f t="shared" si="289"/>
        <v>0</v>
      </c>
      <c r="L212" s="238">
        <f>SUM(L213,L214,L216,L219,L225,L226,L227)</f>
        <v>0</v>
      </c>
      <c r="M212" s="236">
        <f t="shared" ref="M212:O212" si="290">SUM(M213,M214,M216,M219,M225,M226,M227)</f>
        <v>0</v>
      </c>
      <c r="N212" s="237">
        <f t="shared" si="290"/>
        <v>0</v>
      </c>
      <c r="O212" s="238">
        <f t="shared" si="290"/>
        <v>0</v>
      </c>
      <c r="P212" s="187"/>
    </row>
    <row r="213" spans="1:16" ht="24" hidden="1" x14ac:dyDescent="0.25">
      <c r="A213" s="210">
        <v>6220</v>
      </c>
      <c r="B213" s="82" t="s">
        <v>231</v>
      </c>
      <c r="C213" s="535">
        <f t="shared" ref="C213:C276" si="291">F213+I213+L213+O213</f>
        <v>0</v>
      </c>
      <c r="D213" s="192"/>
      <c r="E213" s="193"/>
      <c r="F213" s="194">
        <f>D213+E213</f>
        <v>0</v>
      </c>
      <c r="G213" s="192"/>
      <c r="H213" s="193"/>
      <c r="I213" s="194">
        <f>G213+H213</f>
        <v>0</v>
      </c>
      <c r="J213" s="195"/>
      <c r="K213" s="193"/>
      <c r="L213" s="194">
        <f>J213+K213</f>
        <v>0</v>
      </c>
      <c r="M213" s="192"/>
      <c r="N213" s="193"/>
      <c r="O213" s="194">
        <f t="shared" ref="O213" si="292">M213+N213</f>
        <v>0</v>
      </c>
      <c r="P213" s="196"/>
    </row>
    <row r="214" spans="1:16" hidden="1" x14ac:dyDescent="0.25">
      <c r="A214" s="202">
        <v>6230</v>
      </c>
      <c r="B214" s="90" t="s">
        <v>232</v>
      </c>
      <c r="C214" s="536">
        <f t="shared" si="291"/>
        <v>0</v>
      </c>
      <c r="D214" s="203">
        <f t="shared" ref="D214:O214" si="293">SUM(D215)</f>
        <v>0</v>
      </c>
      <c r="E214" s="204">
        <f t="shared" si="293"/>
        <v>0</v>
      </c>
      <c r="F214" s="199">
        <f t="shared" si="293"/>
        <v>0</v>
      </c>
      <c r="G214" s="203">
        <f t="shared" si="293"/>
        <v>0</v>
      </c>
      <c r="H214" s="204">
        <f t="shared" si="293"/>
        <v>0</v>
      </c>
      <c r="I214" s="199">
        <f t="shared" si="293"/>
        <v>0</v>
      </c>
      <c r="J214" s="205">
        <f t="shared" si="293"/>
        <v>0</v>
      </c>
      <c r="K214" s="204">
        <f t="shared" si="293"/>
        <v>0</v>
      </c>
      <c r="L214" s="199">
        <f t="shared" si="293"/>
        <v>0</v>
      </c>
      <c r="M214" s="203">
        <f t="shared" si="293"/>
        <v>0</v>
      </c>
      <c r="N214" s="204">
        <f t="shared" si="293"/>
        <v>0</v>
      </c>
      <c r="O214" s="199">
        <f t="shared" si="293"/>
        <v>0</v>
      </c>
      <c r="P214" s="201"/>
    </row>
    <row r="215" spans="1:16" ht="24" hidden="1" x14ac:dyDescent="0.25">
      <c r="A215" s="52">
        <v>6239</v>
      </c>
      <c r="B215" s="82" t="s">
        <v>233</v>
      </c>
      <c r="C215" s="536">
        <f t="shared" si="291"/>
        <v>0</v>
      </c>
      <c r="D215" s="192"/>
      <c r="E215" s="193"/>
      <c r="F215" s="194">
        <f>D215+E215</f>
        <v>0</v>
      </c>
      <c r="G215" s="192"/>
      <c r="H215" s="193"/>
      <c r="I215" s="194">
        <f>G215+H215</f>
        <v>0</v>
      </c>
      <c r="J215" s="195"/>
      <c r="K215" s="193"/>
      <c r="L215" s="194">
        <f>J215+K215</f>
        <v>0</v>
      </c>
      <c r="M215" s="192"/>
      <c r="N215" s="193"/>
      <c r="O215" s="194">
        <f t="shared" ref="O215" si="294">M215+N215</f>
        <v>0</v>
      </c>
      <c r="P215" s="196"/>
    </row>
    <row r="216" spans="1:16" ht="24" hidden="1" x14ac:dyDescent="0.25">
      <c r="A216" s="202">
        <v>6240</v>
      </c>
      <c r="B216" s="90" t="s">
        <v>234</v>
      </c>
      <c r="C216" s="536">
        <f t="shared" si="291"/>
        <v>0</v>
      </c>
      <c r="D216" s="203">
        <f t="shared" ref="D216:E216" si="295">SUM(D217:D218)</f>
        <v>0</v>
      </c>
      <c r="E216" s="204">
        <f t="shared" si="295"/>
        <v>0</v>
      </c>
      <c r="F216" s="199">
        <f>SUM(F217:F218)</f>
        <v>0</v>
      </c>
      <c r="G216" s="203">
        <f t="shared" ref="G216:H216" si="296">SUM(G217:G218)</f>
        <v>0</v>
      </c>
      <c r="H216" s="204">
        <f t="shared" si="296"/>
        <v>0</v>
      </c>
      <c r="I216" s="199">
        <f>SUM(I217:I218)</f>
        <v>0</v>
      </c>
      <c r="J216" s="205">
        <f t="shared" ref="J216:K216" si="297">SUM(J217:J218)</f>
        <v>0</v>
      </c>
      <c r="K216" s="204">
        <f t="shared" si="297"/>
        <v>0</v>
      </c>
      <c r="L216" s="199">
        <f>SUM(L217:L218)</f>
        <v>0</v>
      </c>
      <c r="M216" s="203">
        <f t="shared" ref="M216:O216" si="298">SUM(M217:M218)</f>
        <v>0</v>
      </c>
      <c r="N216" s="204">
        <f t="shared" si="298"/>
        <v>0</v>
      </c>
      <c r="O216" s="199">
        <f t="shared" si="298"/>
        <v>0</v>
      </c>
      <c r="P216" s="201"/>
    </row>
    <row r="217" spans="1:16" hidden="1" x14ac:dyDescent="0.25">
      <c r="A217" s="52">
        <v>6241</v>
      </c>
      <c r="B217" s="90" t="s">
        <v>235</v>
      </c>
      <c r="C217" s="536">
        <f t="shared" si="291"/>
        <v>0</v>
      </c>
      <c r="D217" s="197"/>
      <c r="E217" s="198"/>
      <c r="F217" s="199">
        <f t="shared" ref="F217:F218" si="299">D217+E217</f>
        <v>0</v>
      </c>
      <c r="G217" s="197"/>
      <c r="H217" s="198"/>
      <c r="I217" s="199">
        <f t="shared" ref="I217:I218" si="300">G217+H217</f>
        <v>0</v>
      </c>
      <c r="J217" s="200"/>
      <c r="K217" s="198"/>
      <c r="L217" s="199">
        <f t="shared" ref="L217:L218" si="301">J217+K217</f>
        <v>0</v>
      </c>
      <c r="M217" s="197"/>
      <c r="N217" s="198"/>
      <c r="O217" s="199">
        <f t="shared" ref="O217:O218" si="302">M217+N217</f>
        <v>0</v>
      </c>
      <c r="P217" s="201"/>
    </row>
    <row r="218" spans="1:16" hidden="1" x14ac:dyDescent="0.25">
      <c r="A218" s="52">
        <v>6242</v>
      </c>
      <c r="B218" s="90" t="s">
        <v>236</v>
      </c>
      <c r="C218" s="536">
        <f t="shared" si="291"/>
        <v>0</v>
      </c>
      <c r="D218" s="197"/>
      <c r="E218" s="198"/>
      <c r="F218" s="199">
        <f t="shared" si="299"/>
        <v>0</v>
      </c>
      <c r="G218" s="197"/>
      <c r="H218" s="198"/>
      <c r="I218" s="199">
        <f t="shared" si="300"/>
        <v>0</v>
      </c>
      <c r="J218" s="200"/>
      <c r="K218" s="198"/>
      <c r="L218" s="199">
        <f t="shared" si="301"/>
        <v>0</v>
      </c>
      <c r="M218" s="197"/>
      <c r="N218" s="198"/>
      <c r="O218" s="199">
        <f t="shared" si="302"/>
        <v>0</v>
      </c>
      <c r="P218" s="201"/>
    </row>
    <row r="219" spans="1:16" ht="25.5" hidden="1" customHeight="1" x14ac:dyDescent="0.25">
      <c r="A219" s="202">
        <v>6250</v>
      </c>
      <c r="B219" s="90" t="s">
        <v>237</v>
      </c>
      <c r="C219" s="536">
        <f t="shared" si="291"/>
        <v>0</v>
      </c>
      <c r="D219" s="203">
        <f t="shared" ref="D219:E219" si="303">SUM(D220:D224)</f>
        <v>0</v>
      </c>
      <c r="E219" s="204">
        <f t="shared" si="303"/>
        <v>0</v>
      </c>
      <c r="F219" s="199">
        <f>SUM(F220:F224)</f>
        <v>0</v>
      </c>
      <c r="G219" s="203">
        <f t="shared" ref="G219:H219" si="304">SUM(G220:G224)</f>
        <v>0</v>
      </c>
      <c r="H219" s="204">
        <f t="shared" si="304"/>
        <v>0</v>
      </c>
      <c r="I219" s="199">
        <f>SUM(I220:I224)</f>
        <v>0</v>
      </c>
      <c r="J219" s="205">
        <f t="shared" ref="J219:K219" si="305">SUM(J220:J224)</f>
        <v>0</v>
      </c>
      <c r="K219" s="204">
        <f t="shared" si="305"/>
        <v>0</v>
      </c>
      <c r="L219" s="199">
        <f>SUM(L220:L224)</f>
        <v>0</v>
      </c>
      <c r="M219" s="203">
        <f t="shared" ref="M219:O219" si="306">SUM(M220:M224)</f>
        <v>0</v>
      </c>
      <c r="N219" s="204">
        <f t="shared" si="306"/>
        <v>0</v>
      </c>
      <c r="O219" s="199">
        <f t="shared" si="306"/>
        <v>0</v>
      </c>
      <c r="P219" s="201"/>
    </row>
    <row r="220" spans="1:16" ht="14.25" hidden="1" customHeight="1" x14ac:dyDescent="0.25">
      <c r="A220" s="52">
        <v>6252</v>
      </c>
      <c r="B220" s="90" t="s">
        <v>238</v>
      </c>
      <c r="C220" s="536">
        <f t="shared" si="291"/>
        <v>0</v>
      </c>
      <c r="D220" s="197"/>
      <c r="E220" s="198"/>
      <c r="F220" s="199">
        <f t="shared" ref="F220:F226" si="307">D220+E220</f>
        <v>0</v>
      </c>
      <c r="G220" s="197"/>
      <c r="H220" s="198"/>
      <c r="I220" s="199">
        <f t="shared" ref="I220:I226" si="308">G220+H220</f>
        <v>0</v>
      </c>
      <c r="J220" s="200"/>
      <c r="K220" s="198"/>
      <c r="L220" s="199">
        <f t="shared" ref="L220:L226" si="309">J220+K220</f>
        <v>0</v>
      </c>
      <c r="M220" s="197"/>
      <c r="N220" s="198"/>
      <c r="O220" s="199">
        <f t="shared" ref="O220:O226" si="310">M220+N220</f>
        <v>0</v>
      </c>
      <c r="P220" s="201"/>
    </row>
    <row r="221" spans="1:16" ht="14.25" hidden="1" customHeight="1" x14ac:dyDescent="0.25">
      <c r="A221" s="52">
        <v>6253</v>
      </c>
      <c r="B221" s="90" t="s">
        <v>239</v>
      </c>
      <c r="C221" s="536">
        <f t="shared" si="291"/>
        <v>0</v>
      </c>
      <c r="D221" s="197"/>
      <c r="E221" s="198"/>
      <c r="F221" s="199">
        <f t="shared" si="307"/>
        <v>0</v>
      </c>
      <c r="G221" s="197"/>
      <c r="H221" s="198"/>
      <c r="I221" s="199">
        <f t="shared" si="308"/>
        <v>0</v>
      </c>
      <c r="J221" s="200"/>
      <c r="K221" s="198"/>
      <c r="L221" s="199">
        <f t="shared" si="309"/>
        <v>0</v>
      </c>
      <c r="M221" s="197"/>
      <c r="N221" s="198"/>
      <c r="O221" s="199">
        <f t="shared" si="310"/>
        <v>0</v>
      </c>
      <c r="P221" s="201"/>
    </row>
    <row r="222" spans="1:16" ht="24" hidden="1" x14ac:dyDescent="0.25">
      <c r="A222" s="52">
        <v>6254</v>
      </c>
      <c r="B222" s="90" t="s">
        <v>240</v>
      </c>
      <c r="C222" s="536">
        <f t="shared" si="291"/>
        <v>0</v>
      </c>
      <c r="D222" s="197"/>
      <c r="E222" s="198"/>
      <c r="F222" s="199">
        <f t="shared" si="307"/>
        <v>0</v>
      </c>
      <c r="G222" s="197"/>
      <c r="H222" s="198"/>
      <c r="I222" s="199">
        <f t="shared" si="308"/>
        <v>0</v>
      </c>
      <c r="J222" s="200"/>
      <c r="K222" s="198"/>
      <c r="L222" s="199">
        <f t="shared" si="309"/>
        <v>0</v>
      </c>
      <c r="M222" s="197"/>
      <c r="N222" s="198"/>
      <c r="O222" s="199">
        <f t="shared" si="310"/>
        <v>0</v>
      </c>
      <c r="P222" s="201"/>
    </row>
    <row r="223" spans="1:16" ht="24" hidden="1" x14ac:dyDescent="0.25">
      <c r="A223" s="52">
        <v>6255</v>
      </c>
      <c r="B223" s="90" t="s">
        <v>241</v>
      </c>
      <c r="C223" s="536">
        <f t="shared" si="291"/>
        <v>0</v>
      </c>
      <c r="D223" s="197"/>
      <c r="E223" s="198"/>
      <c r="F223" s="199">
        <f t="shared" si="307"/>
        <v>0</v>
      </c>
      <c r="G223" s="197"/>
      <c r="H223" s="198"/>
      <c r="I223" s="199">
        <f t="shared" si="308"/>
        <v>0</v>
      </c>
      <c r="J223" s="200"/>
      <c r="K223" s="198"/>
      <c r="L223" s="199">
        <f t="shared" si="309"/>
        <v>0</v>
      </c>
      <c r="M223" s="197"/>
      <c r="N223" s="198"/>
      <c r="O223" s="199">
        <f t="shared" si="310"/>
        <v>0</v>
      </c>
      <c r="P223" s="201"/>
    </row>
    <row r="224" spans="1:16" hidden="1" x14ac:dyDescent="0.25">
      <c r="A224" s="52">
        <v>6259</v>
      </c>
      <c r="B224" s="90" t="s">
        <v>242</v>
      </c>
      <c r="C224" s="536">
        <f t="shared" si="291"/>
        <v>0</v>
      </c>
      <c r="D224" s="197"/>
      <c r="E224" s="198"/>
      <c r="F224" s="199">
        <f t="shared" si="307"/>
        <v>0</v>
      </c>
      <c r="G224" s="197"/>
      <c r="H224" s="198"/>
      <c r="I224" s="199">
        <f t="shared" si="308"/>
        <v>0</v>
      </c>
      <c r="J224" s="200"/>
      <c r="K224" s="198"/>
      <c r="L224" s="199">
        <f t="shared" si="309"/>
        <v>0</v>
      </c>
      <c r="M224" s="197"/>
      <c r="N224" s="198"/>
      <c r="O224" s="199">
        <f t="shared" si="310"/>
        <v>0</v>
      </c>
      <c r="P224" s="201"/>
    </row>
    <row r="225" spans="1:16" ht="24" hidden="1" x14ac:dyDescent="0.25">
      <c r="A225" s="202">
        <v>6260</v>
      </c>
      <c r="B225" s="90" t="s">
        <v>243</v>
      </c>
      <c r="C225" s="536">
        <f t="shared" si="291"/>
        <v>0</v>
      </c>
      <c r="D225" s="197"/>
      <c r="E225" s="198"/>
      <c r="F225" s="199">
        <f t="shared" si="307"/>
        <v>0</v>
      </c>
      <c r="G225" s="197"/>
      <c r="H225" s="198"/>
      <c r="I225" s="199">
        <f t="shared" si="308"/>
        <v>0</v>
      </c>
      <c r="J225" s="200"/>
      <c r="K225" s="198"/>
      <c r="L225" s="199">
        <f t="shared" si="309"/>
        <v>0</v>
      </c>
      <c r="M225" s="197"/>
      <c r="N225" s="198"/>
      <c r="O225" s="199">
        <f t="shared" si="310"/>
        <v>0</v>
      </c>
      <c r="P225" s="201"/>
    </row>
    <row r="226" spans="1:16" hidden="1" x14ac:dyDescent="0.25">
      <c r="A226" s="202">
        <v>6270</v>
      </c>
      <c r="B226" s="90" t="s">
        <v>244</v>
      </c>
      <c r="C226" s="536">
        <f t="shared" si="291"/>
        <v>0</v>
      </c>
      <c r="D226" s="197"/>
      <c r="E226" s="198"/>
      <c r="F226" s="199">
        <f t="shared" si="307"/>
        <v>0</v>
      </c>
      <c r="G226" s="197"/>
      <c r="H226" s="198"/>
      <c r="I226" s="199">
        <f t="shared" si="308"/>
        <v>0</v>
      </c>
      <c r="J226" s="200"/>
      <c r="K226" s="198"/>
      <c r="L226" s="199">
        <f t="shared" si="309"/>
        <v>0</v>
      </c>
      <c r="M226" s="197"/>
      <c r="N226" s="198"/>
      <c r="O226" s="199">
        <f t="shared" si="310"/>
        <v>0</v>
      </c>
      <c r="P226" s="201"/>
    </row>
    <row r="227" spans="1:16" ht="24" hidden="1" x14ac:dyDescent="0.25">
      <c r="A227" s="210">
        <v>6290</v>
      </c>
      <c r="B227" s="82" t="s">
        <v>245</v>
      </c>
      <c r="C227" s="548">
        <f t="shared" si="291"/>
        <v>0</v>
      </c>
      <c r="D227" s="212">
        <f t="shared" ref="D227:E227" si="311">SUM(D228:D231)</f>
        <v>0</v>
      </c>
      <c r="E227" s="213">
        <f t="shared" si="311"/>
        <v>0</v>
      </c>
      <c r="F227" s="194">
        <f>SUM(F228:F231)</f>
        <v>0</v>
      </c>
      <c r="G227" s="212">
        <f t="shared" ref="G227:O227" si="312">SUM(G228:G231)</f>
        <v>0</v>
      </c>
      <c r="H227" s="213">
        <f t="shared" si="312"/>
        <v>0</v>
      </c>
      <c r="I227" s="194">
        <f t="shared" si="312"/>
        <v>0</v>
      </c>
      <c r="J227" s="214">
        <f t="shared" si="312"/>
        <v>0</v>
      </c>
      <c r="K227" s="213">
        <f t="shared" si="312"/>
        <v>0</v>
      </c>
      <c r="L227" s="194">
        <f t="shared" si="312"/>
        <v>0</v>
      </c>
      <c r="M227" s="212">
        <f t="shared" si="312"/>
        <v>0</v>
      </c>
      <c r="N227" s="213">
        <f t="shared" si="312"/>
        <v>0</v>
      </c>
      <c r="O227" s="194">
        <f t="shared" si="312"/>
        <v>0</v>
      </c>
      <c r="P227" s="229"/>
    </row>
    <row r="228" spans="1:16" hidden="1" x14ac:dyDescent="0.25">
      <c r="A228" s="52">
        <v>6291</v>
      </c>
      <c r="B228" s="90" t="s">
        <v>246</v>
      </c>
      <c r="C228" s="536">
        <f t="shared" si="291"/>
        <v>0</v>
      </c>
      <c r="D228" s="197"/>
      <c r="E228" s="198"/>
      <c r="F228" s="199">
        <f t="shared" ref="F228:F231" si="313">D228+E228</f>
        <v>0</v>
      </c>
      <c r="G228" s="197"/>
      <c r="H228" s="198"/>
      <c r="I228" s="199">
        <f t="shared" ref="I228:I231" si="314">G228+H228</f>
        <v>0</v>
      </c>
      <c r="J228" s="200"/>
      <c r="K228" s="198"/>
      <c r="L228" s="199">
        <f t="shared" ref="L228:L231" si="315">J228+K228</f>
        <v>0</v>
      </c>
      <c r="M228" s="197"/>
      <c r="N228" s="198"/>
      <c r="O228" s="199">
        <f t="shared" ref="O228:O231" si="316">M228+N228</f>
        <v>0</v>
      </c>
      <c r="P228" s="201"/>
    </row>
    <row r="229" spans="1:16" hidden="1" x14ac:dyDescent="0.25">
      <c r="A229" s="52">
        <v>6292</v>
      </c>
      <c r="B229" s="90" t="s">
        <v>247</v>
      </c>
      <c r="C229" s="536">
        <f t="shared" si="291"/>
        <v>0</v>
      </c>
      <c r="D229" s="197"/>
      <c r="E229" s="198"/>
      <c r="F229" s="199">
        <f t="shared" si="313"/>
        <v>0</v>
      </c>
      <c r="G229" s="197"/>
      <c r="H229" s="198"/>
      <c r="I229" s="199">
        <f t="shared" si="314"/>
        <v>0</v>
      </c>
      <c r="J229" s="200"/>
      <c r="K229" s="198"/>
      <c r="L229" s="199">
        <f t="shared" si="315"/>
        <v>0</v>
      </c>
      <c r="M229" s="197"/>
      <c r="N229" s="198"/>
      <c r="O229" s="199">
        <f t="shared" si="316"/>
        <v>0</v>
      </c>
      <c r="P229" s="201"/>
    </row>
    <row r="230" spans="1:16" ht="72" hidden="1" x14ac:dyDescent="0.25">
      <c r="A230" s="52">
        <v>6296</v>
      </c>
      <c r="B230" s="90" t="s">
        <v>248</v>
      </c>
      <c r="C230" s="536">
        <f t="shared" si="291"/>
        <v>0</v>
      </c>
      <c r="D230" s="197"/>
      <c r="E230" s="198"/>
      <c r="F230" s="199">
        <f t="shared" si="313"/>
        <v>0</v>
      </c>
      <c r="G230" s="197"/>
      <c r="H230" s="198"/>
      <c r="I230" s="199">
        <f t="shared" si="314"/>
        <v>0</v>
      </c>
      <c r="J230" s="200"/>
      <c r="K230" s="198"/>
      <c r="L230" s="199">
        <f t="shared" si="315"/>
        <v>0</v>
      </c>
      <c r="M230" s="197"/>
      <c r="N230" s="198"/>
      <c r="O230" s="199">
        <f t="shared" si="316"/>
        <v>0</v>
      </c>
      <c r="P230" s="201"/>
    </row>
    <row r="231" spans="1:16" ht="39.75" hidden="1" customHeight="1" x14ac:dyDescent="0.25">
      <c r="A231" s="52">
        <v>6299</v>
      </c>
      <c r="B231" s="90" t="s">
        <v>249</v>
      </c>
      <c r="C231" s="536">
        <f t="shared" si="291"/>
        <v>0</v>
      </c>
      <c r="D231" s="197"/>
      <c r="E231" s="198"/>
      <c r="F231" s="199">
        <f t="shared" si="313"/>
        <v>0</v>
      </c>
      <c r="G231" s="197"/>
      <c r="H231" s="198"/>
      <c r="I231" s="199">
        <f t="shared" si="314"/>
        <v>0</v>
      </c>
      <c r="J231" s="200"/>
      <c r="K231" s="198"/>
      <c r="L231" s="199">
        <f t="shared" si="315"/>
        <v>0</v>
      </c>
      <c r="M231" s="197"/>
      <c r="N231" s="198"/>
      <c r="O231" s="199">
        <f t="shared" si="316"/>
        <v>0</v>
      </c>
      <c r="P231" s="201"/>
    </row>
    <row r="232" spans="1:16" hidden="1" x14ac:dyDescent="0.25">
      <c r="A232" s="70">
        <v>6300</v>
      </c>
      <c r="B232" s="182" t="s">
        <v>250</v>
      </c>
      <c r="C232" s="534">
        <f t="shared" si="291"/>
        <v>0</v>
      </c>
      <c r="D232" s="183">
        <f t="shared" ref="D232:E232" si="317">SUM(D233,D238,D239)</f>
        <v>0</v>
      </c>
      <c r="E232" s="184">
        <f t="shared" si="317"/>
        <v>0</v>
      </c>
      <c r="F232" s="185">
        <f>SUM(F233,F238,F239)</f>
        <v>0</v>
      </c>
      <c r="G232" s="183">
        <f t="shared" ref="G232:O232" si="318">SUM(G233,G238,G239)</f>
        <v>0</v>
      </c>
      <c r="H232" s="184">
        <f t="shared" si="318"/>
        <v>0</v>
      </c>
      <c r="I232" s="185">
        <f t="shared" si="318"/>
        <v>0</v>
      </c>
      <c r="J232" s="186">
        <f t="shared" si="318"/>
        <v>0</v>
      </c>
      <c r="K232" s="184">
        <f t="shared" si="318"/>
        <v>0</v>
      </c>
      <c r="L232" s="185">
        <f t="shared" si="318"/>
        <v>0</v>
      </c>
      <c r="M232" s="183">
        <f t="shared" si="318"/>
        <v>0</v>
      </c>
      <c r="N232" s="184">
        <f t="shared" si="318"/>
        <v>0</v>
      </c>
      <c r="O232" s="185">
        <f t="shared" si="318"/>
        <v>0</v>
      </c>
      <c r="P232" s="215"/>
    </row>
    <row r="233" spans="1:16" ht="24" hidden="1" x14ac:dyDescent="0.25">
      <c r="A233" s="210">
        <v>6320</v>
      </c>
      <c r="B233" s="82" t="s">
        <v>251</v>
      </c>
      <c r="C233" s="548">
        <f t="shared" si="291"/>
        <v>0</v>
      </c>
      <c r="D233" s="212">
        <f t="shared" ref="D233:E233" si="319">SUM(D234:D237)</f>
        <v>0</v>
      </c>
      <c r="E233" s="213">
        <f t="shared" si="319"/>
        <v>0</v>
      </c>
      <c r="F233" s="194">
        <f>SUM(F234:F237)</f>
        <v>0</v>
      </c>
      <c r="G233" s="212">
        <f t="shared" ref="G233:O233" si="320">SUM(G234:G237)</f>
        <v>0</v>
      </c>
      <c r="H233" s="213">
        <f t="shared" si="320"/>
        <v>0</v>
      </c>
      <c r="I233" s="194">
        <f t="shared" si="320"/>
        <v>0</v>
      </c>
      <c r="J233" s="214">
        <f t="shared" si="320"/>
        <v>0</v>
      </c>
      <c r="K233" s="213">
        <f t="shared" si="320"/>
        <v>0</v>
      </c>
      <c r="L233" s="194">
        <f t="shared" si="320"/>
        <v>0</v>
      </c>
      <c r="M233" s="212">
        <f t="shared" si="320"/>
        <v>0</v>
      </c>
      <c r="N233" s="213">
        <f t="shared" si="320"/>
        <v>0</v>
      </c>
      <c r="O233" s="194">
        <f t="shared" si="320"/>
        <v>0</v>
      </c>
      <c r="P233" s="196"/>
    </row>
    <row r="234" spans="1:16" hidden="1" x14ac:dyDescent="0.25">
      <c r="A234" s="52">
        <v>6322</v>
      </c>
      <c r="B234" s="90" t="s">
        <v>252</v>
      </c>
      <c r="C234" s="536">
        <f t="shared" si="291"/>
        <v>0</v>
      </c>
      <c r="D234" s="197"/>
      <c r="E234" s="198"/>
      <c r="F234" s="199">
        <f t="shared" ref="F234:F239" si="321">D234+E234</f>
        <v>0</v>
      </c>
      <c r="G234" s="197"/>
      <c r="H234" s="198"/>
      <c r="I234" s="199">
        <f t="shared" ref="I234:I239" si="322">G234+H234</f>
        <v>0</v>
      </c>
      <c r="J234" s="200"/>
      <c r="K234" s="198"/>
      <c r="L234" s="199">
        <f t="shared" ref="L234:L239" si="323">J234+K234</f>
        <v>0</v>
      </c>
      <c r="M234" s="197"/>
      <c r="N234" s="198"/>
      <c r="O234" s="199">
        <f t="shared" ref="O234:O239" si="324">M234+N234</f>
        <v>0</v>
      </c>
      <c r="P234" s="201"/>
    </row>
    <row r="235" spans="1:16" ht="24" hidden="1" x14ac:dyDescent="0.25">
      <c r="A235" s="52">
        <v>6323</v>
      </c>
      <c r="B235" s="90" t="s">
        <v>253</v>
      </c>
      <c r="C235" s="536">
        <f t="shared" si="291"/>
        <v>0</v>
      </c>
      <c r="D235" s="197"/>
      <c r="E235" s="198"/>
      <c r="F235" s="199">
        <f t="shared" si="321"/>
        <v>0</v>
      </c>
      <c r="G235" s="197"/>
      <c r="H235" s="198"/>
      <c r="I235" s="199">
        <f t="shared" si="322"/>
        <v>0</v>
      </c>
      <c r="J235" s="200"/>
      <c r="K235" s="198"/>
      <c r="L235" s="199">
        <f t="shared" si="323"/>
        <v>0</v>
      </c>
      <c r="M235" s="197"/>
      <c r="N235" s="198"/>
      <c r="O235" s="199">
        <f t="shared" si="324"/>
        <v>0</v>
      </c>
      <c r="P235" s="201"/>
    </row>
    <row r="236" spans="1:16" ht="24" hidden="1" x14ac:dyDescent="0.25">
      <c r="A236" s="52">
        <v>6324</v>
      </c>
      <c r="B236" s="90" t="s">
        <v>254</v>
      </c>
      <c r="C236" s="536">
        <f t="shared" si="291"/>
        <v>0</v>
      </c>
      <c r="D236" s="197"/>
      <c r="E236" s="198"/>
      <c r="F236" s="199">
        <f t="shared" si="321"/>
        <v>0</v>
      </c>
      <c r="G236" s="197"/>
      <c r="H236" s="198"/>
      <c r="I236" s="199">
        <f t="shared" si="322"/>
        <v>0</v>
      </c>
      <c r="J236" s="200"/>
      <c r="K236" s="198"/>
      <c r="L236" s="199">
        <f t="shared" si="323"/>
        <v>0</v>
      </c>
      <c r="M236" s="197"/>
      <c r="N236" s="198"/>
      <c r="O236" s="199">
        <f t="shared" si="324"/>
        <v>0</v>
      </c>
      <c r="P236" s="201"/>
    </row>
    <row r="237" spans="1:16" hidden="1" x14ac:dyDescent="0.25">
      <c r="A237" s="45">
        <v>6329</v>
      </c>
      <c r="B237" s="82" t="s">
        <v>255</v>
      </c>
      <c r="C237" s="535">
        <f t="shared" si="291"/>
        <v>0</v>
      </c>
      <c r="D237" s="192"/>
      <c r="E237" s="193"/>
      <c r="F237" s="194">
        <f t="shared" si="321"/>
        <v>0</v>
      </c>
      <c r="G237" s="192"/>
      <c r="H237" s="193"/>
      <c r="I237" s="194">
        <f t="shared" si="322"/>
        <v>0</v>
      </c>
      <c r="J237" s="195"/>
      <c r="K237" s="193"/>
      <c r="L237" s="194">
        <f t="shared" si="323"/>
        <v>0</v>
      </c>
      <c r="M237" s="192"/>
      <c r="N237" s="193"/>
      <c r="O237" s="194">
        <f t="shared" si="324"/>
        <v>0</v>
      </c>
      <c r="P237" s="196"/>
    </row>
    <row r="238" spans="1:16" ht="24" hidden="1" x14ac:dyDescent="0.25">
      <c r="A238" s="244">
        <v>6330</v>
      </c>
      <c r="B238" s="245" t="s">
        <v>256</v>
      </c>
      <c r="C238" s="548">
        <f t="shared" si="291"/>
        <v>0</v>
      </c>
      <c r="D238" s="231"/>
      <c r="E238" s="232"/>
      <c r="F238" s="233">
        <f t="shared" si="321"/>
        <v>0</v>
      </c>
      <c r="G238" s="231"/>
      <c r="H238" s="232"/>
      <c r="I238" s="233">
        <f t="shared" si="322"/>
        <v>0</v>
      </c>
      <c r="J238" s="234"/>
      <c r="K238" s="232"/>
      <c r="L238" s="233">
        <f t="shared" si="323"/>
        <v>0</v>
      </c>
      <c r="M238" s="231"/>
      <c r="N238" s="232"/>
      <c r="O238" s="233">
        <f t="shared" si="324"/>
        <v>0</v>
      </c>
      <c r="P238" s="229"/>
    </row>
    <row r="239" spans="1:16" hidden="1" x14ac:dyDescent="0.25">
      <c r="A239" s="202">
        <v>6360</v>
      </c>
      <c r="B239" s="90" t="s">
        <v>257</v>
      </c>
      <c r="C239" s="536">
        <f t="shared" si="291"/>
        <v>0</v>
      </c>
      <c r="D239" s="197"/>
      <c r="E239" s="198"/>
      <c r="F239" s="199">
        <f t="shared" si="321"/>
        <v>0</v>
      </c>
      <c r="G239" s="197"/>
      <c r="H239" s="198"/>
      <c r="I239" s="199">
        <f t="shared" si="322"/>
        <v>0</v>
      </c>
      <c r="J239" s="200"/>
      <c r="K239" s="198"/>
      <c r="L239" s="199">
        <f t="shared" si="323"/>
        <v>0</v>
      </c>
      <c r="M239" s="197"/>
      <c r="N239" s="198"/>
      <c r="O239" s="199">
        <f t="shared" si="324"/>
        <v>0</v>
      </c>
      <c r="P239" s="201"/>
    </row>
    <row r="240" spans="1:16" ht="36" x14ac:dyDescent="0.25">
      <c r="A240" s="70">
        <v>6400</v>
      </c>
      <c r="B240" s="182" t="s">
        <v>258</v>
      </c>
      <c r="C240" s="534">
        <f t="shared" si="291"/>
        <v>19500</v>
      </c>
      <c r="D240" s="183">
        <f t="shared" ref="D240:E240" si="325">SUM(D241,D245)</f>
        <v>19500</v>
      </c>
      <c r="E240" s="184">
        <f t="shared" si="325"/>
        <v>0</v>
      </c>
      <c r="F240" s="185">
        <f>SUM(F241,F245)</f>
        <v>19500</v>
      </c>
      <c r="G240" s="183">
        <f t="shared" ref="G240:O240" si="326">SUM(G241,G245)</f>
        <v>0</v>
      </c>
      <c r="H240" s="184">
        <f t="shared" si="326"/>
        <v>0</v>
      </c>
      <c r="I240" s="185">
        <f t="shared" si="326"/>
        <v>0</v>
      </c>
      <c r="J240" s="186">
        <f t="shared" si="326"/>
        <v>0</v>
      </c>
      <c r="K240" s="184">
        <f t="shared" si="326"/>
        <v>0</v>
      </c>
      <c r="L240" s="185">
        <f t="shared" si="326"/>
        <v>0</v>
      </c>
      <c r="M240" s="183">
        <f t="shared" si="326"/>
        <v>0</v>
      </c>
      <c r="N240" s="184">
        <f t="shared" si="326"/>
        <v>0</v>
      </c>
      <c r="O240" s="185">
        <f t="shared" si="326"/>
        <v>0</v>
      </c>
      <c r="P240" s="215"/>
    </row>
    <row r="241" spans="1:17" ht="24" hidden="1" x14ac:dyDescent="0.25">
      <c r="A241" s="210">
        <v>6410</v>
      </c>
      <c r="B241" s="82" t="s">
        <v>259</v>
      </c>
      <c r="C241" s="535">
        <f t="shared" si="291"/>
        <v>0</v>
      </c>
      <c r="D241" s="212">
        <f t="shared" ref="D241:E241" si="327">SUM(D242:D244)</f>
        <v>0</v>
      </c>
      <c r="E241" s="213">
        <f t="shared" si="327"/>
        <v>0</v>
      </c>
      <c r="F241" s="194">
        <f>SUM(F242:F244)</f>
        <v>0</v>
      </c>
      <c r="G241" s="212">
        <f t="shared" ref="G241:O241" si="328">SUM(G242:G244)</f>
        <v>0</v>
      </c>
      <c r="H241" s="213">
        <f t="shared" si="328"/>
        <v>0</v>
      </c>
      <c r="I241" s="194">
        <f t="shared" si="328"/>
        <v>0</v>
      </c>
      <c r="J241" s="214">
        <f t="shared" si="328"/>
        <v>0</v>
      </c>
      <c r="K241" s="213">
        <f t="shared" si="328"/>
        <v>0</v>
      </c>
      <c r="L241" s="194">
        <f t="shared" si="328"/>
        <v>0</v>
      </c>
      <c r="M241" s="212">
        <f t="shared" si="328"/>
        <v>0</v>
      </c>
      <c r="N241" s="213">
        <f t="shared" si="328"/>
        <v>0</v>
      </c>
      <c r="O241" s="194">
        <f t="shared" si="328"/>
        <v>0</v>
      </c>
      <c r="P241" s="227"/>
    </row>
    <row r="242" spans="1:17" hidden="1" x14ac:dyDescent="0.25">
      <c r="A242" s="52">
        <v>6411</v>
      </c>
      <c r="B242" s="218" t="s">
        <v>260</v>
      </c>
      <c r="C242" s="536">
        <f t="shared" si="291"/>
        <v>0</v>
      </c>
      <c r="D242" s="197"/>
      <c r="E242" s="198"/>
      <c r="F242" s="199">
        <f t="shared" ref="F242:F244" si="329">D242+E242</f>
        <v>0</v>
      </c>
      <c r="G242" s="197"/>
      <c r="H242" s="198"/>
      <c r="I242" s="199">
        <f t="shared" ref="I242:I244" si="330">G242+H242</f>
        <v>0</v>
      </c>
      <c r="J242" s="200"/>
      <c r="K242" s="198"/>
      <c r="L242" s="199">
        <f t="shared" ref="L242:L244" si="331">J242+K242</f>
        <v>0</v>
      </c>
      <c r="M242" s="197"/>
      <c r="N242" s="198"/>
      <c r="O242" s="199">
        <f t="shared" ref="O242:O244" si="332">M242+N242</f>
        <v>0</v>
      </c>
      <c r="P242" s="201"/>
    </row>
    <row r="243" spans="1:17" ht="36" hidden="1" x14ac:dyDescent="0.25">
      <c r="A243" s="52">
        <v>6412</v>
      </c>
      <c r="B243" s="90" t="s">
        <v>261</v>
      </c>
      <c r="C243" s="536">
        <f t="shared" si="291"/>
        <v>0</v>
      </c>
      <c r="D243" s="197"/>
      <c r="E243" s="198"/>
      <c r="F243" s="199">
        <f t="shared" si="329"/>
        <v>0</v>
      </c>
      <c r="G243" s="197"/>
      <c r="H243" s="198"/>
      <c r="I243" s="199">
        <f t="shared" si="330"/>
        <v>0</v>
      </c>
      <c r="J243" s="200"/>
      <c r="K243" s="198"/>
      <c r="L243" s="199">
        <f t="shared" si="331"/>
        <v>0</v>
      </c>
      <c r="M243" s="197"/>
      <c r="N243" s="198"/>
      <c r="O243" s="199">
        <f t="shared" si="332"/>
        <v>0</v>
      </c>
      <c r="P243" s="201"/>
    </row>
    <row r="244" spans="1:17" ht="36" hidden="1" x14ac:dyDescent="0.25">
      <c r="A244" s="52">
        <v>6419</v>
      </c>
      <c r="B244" s="90" t="s">
        <v>262</v>
      </c>
      <c r="C244" s="536">
        <f t="shared" si="291"/>
        <v>0</v>
      </c>
      <c r="D244" s="197"/>
      <c r="E244" s="198"/>
      <c r="F244" s="199">
        <f t="shared" si="329"/>
        <v>0</v>
      </c>
      <c r="G244" s="197"/>
      <c r="H244" s="198"/>
      <c r="I244" s="199">
        <f t="shared" si="330"/>
        <v>0</v>
      </c>
      <c r="J244" s="200"/>
      <c r="K244" s="198"/>
      <c r="L244" s="199">
        <f t="shared" si="331"/>
        <v>0</v>
      </c>
      <c r="M244" s="197"/>
      <c r="N244" s="198"/>
      <c r="O244" s="199">
        <f t="shared" si="332"/>
        <v>0</v>
      </c>
      <c r="P244" s="201"/>
    </row>
    <row r="245" spans="1:17" ht="48" x14ac:dyDescent="0.25">
      <c r="A245" s="202">
        <v>6420</v>
      </c>
      <c r="B245" s="90" t="s">
        <v>263</v>
      </c>
      <c r="C245" s="536">
        <f t="shared" si="291"/>
        <v>19500</v>
      </c>
      <c r="D245" s="203">
        <f t="shared" ref="D245:E245" si="333">SUM(D246:D249)</f>
        <v>19500</v>
      </c>
      <c r="E245" s="204">
        <f t="shared" si="333"/>
        <v>0</v>
      </c>
      <c r="F245" s="199">
        <f>SUM(F246:F249)</f>
        <v>19500</v>
      </c>
      <c r="G245" s="203">
        <f t="shared" ref="G245:H245" si="334">SUM(G246:G249)</f>
        <v>0</v>
      </c>
      <c r="H245" s="204">
        <f t="shared" si="334"/>
        <v>0</v>
      </c>
      <c r="I245" s="199">
        <f>SUM(I246:I249)</f>
        <v>0</v>
      </c>
      <c r="J245" s="205">
        <f t="shared" ref="J245:K245" si="335">SUM(J246:J249)</f>
        <v>0</v>
      </c>
      <c r="K245" s="204">
        <f t="shared" si="335"/>
        <v>0</v>
      </c>
      <c r="L245" s="199">
        <f>SUM(L246:L249)</f>
        <v>0</v>
      </c>
      <c r="M245" s="203">
        <f t="shared" ref="M245:O245" si="336">SUM(M246:M249)</f>
        <v>0</v>
      </c>
      <c r="N245" s="204">
        <f t="shared" si="336"/>
        <v>0</v>
      </c>
      <c r="O245" s="199">
        <f t="shared" si="336"/>
        <v>0</v>
      </c>
      <c r="P245" s="201"/>
    </row>
    <row r="246" spans="1:17" ht="36" hidden="1" x14ac:dyDescent="0.25">
      <c r="A246" s="52">
        <v>6421</v>
      </c>
      <c r="B246" s="90" t="s">
        <v>264</v>
      </c>
      <c r="C246" s="536">
        <f t="shared" si="291"/>
        <v>0</v>
      </c>
      <c r="D246" s="197"/>
      <c r="E246" s="198"/>
      <c r="F246" s="199">
        <f t="shared" ref="F246:F249" si="337">D246+E246</f>
        <v>0</v>
      </c>
      <c r="G246" s="197"/>
      <c r="H246" s="198"/>
      <c r="I246" s="199">
        <f t="shared" ref="I246:I249" si="338">G246+H246</f>
        <v>0</v>
      </c>
      <c r="J246" s="200"/>
      <c r="K246" s="198"/>
      <c r="L246" s="199">
        <f t="shared" ref="L246:L249" si="339">J246+K246</f>
        <v>0</v>
      </c>
      <c r="M246" s="197"/>
      <c r="N246" s="198"/>
      <c r="O246" s="199">
        <f t="shared" ref="O246:O249" si="340">M246+N246</f>
        <v>0</v>
      </c>
      <c r="P246" s="201"/>
    </row>
    <row r="247" spans="1:17" x14ac:dyDescent="0.25">
      <c r="A247" s="52">
        <v>6422</v>
      </c>
      <c r="B247" s="90" t="s">
        <v>265</v>
      </c>
      <c r="C247" s="536">
        <f t="shared" si="291"/>
        <v>19500</v>
      </c>
      <c r="D247" s="197">
        <v>19500</v>
      </c>
      <c r="E247" s="198"/>
      <c r="F247" s="199">
        <f t="shared" si="337"/>
        <v>19500</v>
      </c>
      <c r="G247" s="197"/>
      <c r="H247" s="198"/>
      <c r="I247" s="199">
        <f t="shared" si="338"/>
        <v>0</v>
      </c>
      <c r="J247" s="200"/>
      <c r="K247" s="198"/>
      <c r="L247" s="199">
        <f t="shared" si="339"/>
        <v>0</v>
      </c>
      <c r="M247" s="197"/>
      <c r="N247" s="198"/>
      <c r="O247" s="199">
        <f t="shared" si="340"/>
        <v>0</v>
      </c>
      <c r="P247" s="201"/>
    </row>
    <row r="248" spans="1:17" ht="13.5" hidden="1" customHeight="1" x14ac:dyDescent="0.25">
      <c r="A248" s="52">
        <v>6423</v>
      </c>
      <c r="B248" s="90" t="s">
        <v>266</v>
      </c>
      <c r="C248" s="536">
        <f t="shared" si="291"/>
        <v>0</v>
      </c>
      <c r="D248" s="197"/>
      <c r="E248" s="198"/>
      <c r="F248" s="199">
        <f t="shared" si="337"/>
        <v>0</v>
      </c>
      <c r="G248" s="197"/>
      <c r="H248" s="198"/>
      <c r="I248" s="199">
        <f t="shared" si="338"/>
        <v>0</v>
      </c>
      <c r="J248" s="200"/>
      <c r="K248" s="198"/>
      <c r="L248" s="199">
        <f t="shared" si="339"/>
        <v>0</v>
      </c>
      <c r="M248" s="197"/>
      <c r="N248" s="198"/>
      <c r="O248" s="199">
        <f t="shared" si="340"/>
        <v>0</v>
      </c>
      <c r="P248" s="201"/>
    </row>
    <row r="249" spans="1:17" ht="36" hidden="1" x14ac:dyDescent="0.25">
      <c r="A249" s="52">
        <v>6424</v>
      </c>
      <c r="B249" s="90" t="s">
        <v>267</v>
      </c>
      <c r="C249" s="536">
        <f t="shared" si="291"/>
        <v>0</v>
      </c>
      <c r="D249" s="197"/>
      <c r="E249" s="198"/>
      <c r="F249" s="199">
        <f t="shared" si="337"/>
        <v>0</v>
      </c>
      <c r="G249" s="197"/>
      <c r="H249" s="198"/>
      <c r="I249" s="199">
        <f t="shared" si="338"/>
        <v>0</v>
      </c>
      <c r="J249" s="200"/>
      <c r="K249" s="198"/>
      <c r="L249" s="199">
        <f t="shared" si="339"/>
        <v>0</v>
      </c>
      <c r="M249" s="197"/>
      <c r="N249" s="198"/>
      <c r="O249" s="199">
        <f t="shared" si="340"/>
        <v>0</v>
      </c>
      <c r="P249" s="201"/>
      <c r="Q249" s="246"/>
    </row>
    <row r="250" spans="1:17" ht="60" hidden="1" x14ac:dyDescent="0.25">
      <c r="A250" s="70">
        <v>6500</v>
      </c>
      <c r="B250" s="182" t="s">
        <v>268</v>
      </c>
      <c r="C250" s="538">
        <f t="shared" si="291"/>
        <v>0</v>
      </c>
      <c r="D250" s="220">
        <f t="shared" ref="D250:O250" si="341">SUM(D251)</f>
        <v>0</v>
      </c>
      <c r="E250" s="221">
        <f t="shared" si="341"/>
        <v>0</v>
      </c>
      <c r="F250" s="222">
        <f t="shared" si="341"/>
        <v>0</v>
      </c>
      <c r="G250" s="126">
        <f t="shared" si="341"/>
        <v>0</v>
      </c>
      <c r="H250" s="127">
        <f t="shared" si="341"/>
        <v>0</v>
      </c>
      <c r="I250" s="222">
        <f t="shared" si="341"/>
        <v>0</v>
      </c>
      <c r="J250" s="247">
        <f t="shared" si="341"/>
        <v>0</v>
      </c>
      <c r="K250" s="127">
        <f t="shared" si="341"/>
        <v>0</v>
      </c>
      <c r="L250" s="222">
        <f t="shared" si="341"/>
        <v>0</v>
      </c>
      <c r="M250" s="126">
        <f t="shared" si="341"/>
        <v>0</v>
      </c>
      <c r="N250" s="127">
        <f t="shared" si="341"/>
        <v>0</v>
      </c>
      <c r="O250" s="222">
        <f t="shared" si="341"/>
        <v>0</v>
      </c>
      <c r="P250" s="215"/>
      <c r="Q250" s="246"/>
    </row>
    <row r="251" spans="1:17" ht="48" hidden="1" x14ac:dyDescent="0.25">
      <c r="A251" s="52">
        <v>6510</v>
      </c>
      <c r="B251" s="90" t="s">
        <v>269</v>
      </c>
      <c r="C251" s="536">
        <f t="shared" si="291"/>
        <v>0</v>
      </c>
      <c r="D251" s="206"/>
      <c r="E251" s="207"/>
      <c r="F251" s="248">
        <f>D251+E251</f>
        <v>0</v>
      </c>
      <c r="G251" s="249"/>
      <c r="H251" s="250"/>
      <c r="I251" s="248">
        <f>G251+H251</f>
        <v>0</v>
      </c>
      <c r="J251" s="251"/>
      <c r="K251" s="250"/>
      <c r="L251" s="248">
        <f>J251+K251</f>
        <v>0</v>
      </c>
      <c r="M251" s="249"/>
      <c r="N251" s="250"/>
      <c r="O251" s="248">
        <f t="shared" ref="O251" si="342">M251+N251</f>
        <v>0</v>
      </c>
      <c r="P251" s="227"/>
      <c r="Q251" s="246"/>
    </row>
    <row r="252" spans="1:17" ht="48" hidden="1" x14ac:dyDescent="0.25">
      <c r="A252" s="252">
        <v>7000</v>
      </c>
      <c r="B252" s="252" t="s">
        <v>270</v>
      </c>
      <c r="C252" s="550">
        <f t="shared" si="291"/>
        <v>0</v>
      </c>
      <c r="D252" s="253">
        <f t="shared" ref="D252:E252" si="343">SUM(D253,D263)</f>
        <v>0</v>
      </c>
      <c r="E252" s="254">
        <f t="shared" si="343"/>
        <v>0</v>
      </c>
      <c r="F252" s="255">
        <f>SUM(F253,F263)</f>
        <v>0</v>
      </c>
      <c r="G252" s="253">
        <f t="shared" ref="G252:H252" si="344">SUM(G253,G263)</f>
        <v>0</v>
      </c>
      <c r="H252" s="254">
        <f t="shared" si="344"/>
        <v>0</v>
      </c>
      <c r="I252" s="255">
        <f>SUM(I253,I263)</f>
        <v>0</v>
      </c>
      <c r="J252" s="256">
        <f t="shared" ref="J252:K252" si="345">SUM(J253,J263)</f>
        <v>0</v>
      </c>
      <c r="K252" s="254">
        <f t="shared" si="345"/>
        <v>0</v>
      </c>
      <c r="L252" s="255">
        <f>SUM(L253,L263)</f>
        <v>0</v>
      </c>
      <c r="M252" s="253">
        <f t="shared" ref="M252:O252" si="346">SUM(M253,M263)</f>
        <v>0</v>
      </c>
      <c r="N252" s="254">
        <f t="shared" si="346"/>
        <v>0</v>
      </c>
      <c r="O252" s="255">
        <f t="shared" si="346"/>
        <v>0</v>
      </c>
      <c r="P252" s="257"/>
    </row>
    <row r="253" spans="1:17" ht="24" hidden="1" x14ac:dyDescent="0.25">
      <c r="A253" s="70">
        <v>7200</v>
      </c>
      <c r="B253" s="182" t="s">
        <v>271</v>
      </c>
      <c r="C253" s="534">
        <f t="shared" si="291"/>
        <v>0</v>
      </c>
      <c r="D253" s="183">
        <f t="shared" ref="D253:O253" si="347">SUM(D254,D255,D256,D257,D261,D262)</f>
        <v>0</v>
      </c>
      <c r="E253" s="184">
        <f t="shared" si="347"/>
        <v>0</v>
      </c>
      <c r="F253" s="185">
        <f t="shared" si="347"/>
        <v>0</v>
      </c>
      <c r="G253" s="183">
        <f t="shared" si="347"/>
        <v>0</v>
      </c>
      <c r="H253" s="184">
        <f t="shared" si="347"/>
        <v>0</v>
      </c>
      <c r="I253" s="185">
        <f t="shared" si="347"/>
        <v>0</v>
      </c>
      <c r="J253" s="186">
        <f t="shared" si="347"/>
        <v>0</v>
      </c>
      <c r="K253" s="184">
        <f t="shared" si="347"/>
        <v>0</v>
      </c>
      <c r="L253" s="185">
        <f t="shared" si="347"/>
        <v>0</v>
      </c>
      <c r="M253" s="183">
        <f t="shared" si="347"/>
        <v>0</v>
      </c>
      <c r="N253" s="184">
        <f t="shared" si="347"/>
        <v>0</v>
      </c>
      <c r="O253" s="185">
        <f t="shared" si="347"/>
        <v>0</v>
      </c>
      <c r="P253" s="187"/>
    </row>
    <row r="254" spans="1:17" ht="24" hidden="1" x14ac:dyDescent="0.25">
      <c r="A254" s="210">
        <v>7210</v>
      </c>
      <c r="B254" s="82" t="s">
        <v>272</v>
      </c>
      <c r="C254" s="535">
        <f t="shared" si="291"/>
        <v>0</v>
      </c>
      <c r="D254" s="192"/>
      <c r="E254" s="193"/>
      <c r="F254" s="194">
        <f t="shared" ref="F254:F256" si="348">D254+E254</f>
        <v>0</v>
      </c>
      <c r="G254" s="192"/>
      <c r="H254" s="193"/>
      <c r="I254" s="194">
        <f t="shared" ref="I254:I256" si="349">G254+H254</f>
        <v>0</v>
      </c>
      <c r="J254" s="195"/>
      <c r="K254" s="193"/>
      <c r="L254" s="194">
        <f t="shared" ref="L254:L256" si="350">J254+K254</f>
        <v>0</v>
      </c>
      <c r="M254" s="192"/>
      <c r="N254" s="193"/>
      <c r="O254" s="194">
        <f t="shared" ref="O254:O256" si="351">M254+N254</f>
        <v>0</v>
      </c>
      <c r="P254" s="196"/>
    </row>
    <row r="255" spans="1:17" s="246" customFormat="1" ht="36" hidden="1" x14ac:dyDescent="0.25">
      <c r="A255" s="202">
        <v>7220</v>
      </c>
      <c r="B255" s="90" t="s">
        <v>273</v>
      </c>
      <c r="C255" s="536">
        <f t="shared" si="291"/>
        <v>0</v>
      </c>
      <c r="D255" s="197"/>
      <c r="E255" s="198"/>
      <c r="F255" s="199">
        <f t="shared" si="348"/>
        <v>0</v>
      </c>
      <c r="G255" s="197"/>
      <c r="H255" s="198"/>
      <c r="I255" s="199">
        <f t="shared" si="349"/>
        <v>0</v>
      </c>
      <c r="J255" s="200"/>
      <c r="K255" s="198"/>
      <c r="L255" s="199">
        <f t="shared" si="350"/>
        <v>0</v>
      </c>
      <c r="M255" s="197"/>
      <c r="N255" s="198"/>
      <c r="O255" s="199">
        <f t="shared" si="351"/>
        <v>0</v>
      </c>
      <c r="P255" s="201"/>
    </row>
    <row r="256" spans="1:17" ht="24" hidden="1" x14ac:dyDescent="0.25">
      <c r="A256" s="202">
        <v>7230</v>
      </c>
      <c r="B256" s="90" t="s">
        <v>43</v>
      </c>
      <c r="C256" s="536">
        <f t="shared" si="291"/>
        <v>0</v>
      </c>
      <c r="D256" s="197"/>
      <c r="E256" s="198"/>
      <c r="F256" s="199">
        <f t="shared" si="348"/>
        <v>0</v>
      </c>
      <c r="G256" s="197"/>
      <c r="H256" s="198"/>
      <c r="I256" s="199">
        <f t="shared" si="349"/>
        <v>0</v>
      </c>
      <c r="J256" s="200"/>
      <c r="K256" s="198"/>
      <c r="L256" s="199">
        <f t="shared" si="350"/>
        <v>0</v>
      </c>
      <c r="M256" s="197"/>
      <c r="N256" s="198"/>
      <c r="O256" s="199">
        <f t="shared" si="351"/>
        <v>0</v>
      </c>
      <c r="P256" s="201"/>
    </row>
    <row r="257" spans="1:16" ht="24" hidden="1" x14ac:dyDescent="0.25">
      <c r="A257" s="202">
        <v>7240</v>
      </c>
      <c r="B257" s="90" t="s">
        <v>274</v>
      </c>
      <c r="C257" s="536">
        <f t="shared" si="291"/>
        <v>0</v>
      </c>
      <c r="D257" s="203">
        <f t="shared" ref="D257:K257" si="352">SUM(D258:D260)</f>
        <v>0</v>
      </c>
      <c r="E257" s="204">
        <f t="shared" si="352"/>
        <v>0</v>
      </c>
      <c r="F257" s="199">
        <f t="shared" si="352"/>
        <v>0</v>
      </c>
      <c r="G257" s="203">
        <f t="shared" si="352"/>
        <v>0</v>
      </c>
      <c r="H257" s="204">
        <f t="shared" si="352"/>
        <v>0</v>
      </c>
      <c r="I257" s="199">
        <f t="shared" si="352"/>
        <v>0</v>
      </c>
      <c r="J257" s="205">
        <f t="shared" si="352"/>
        <v>0</v>
      </c>
      <c r="K257" s="204">
        <f t="shared" si="352"/>
        <v>0</v>
      </c>
      <c r="L257" s="199">
        <f>SUM(L258:L260)</f>
        <v>0</v>
      </c>
      <c r="M257" s="203">
        <f t="shared" ref="M257:O257" si="353">SUM(M258:M260)</f>
        <v>0</v>
      </c>
      <c r="N257" s="204">
        <f t="shared" si="353"/>
        <v>0</v>
      </c>
      <c r="O257" s="199">
        <f t="shared" si="353"/>
        <v>0</v>
      </c>
      <c r="P257" s="201"/>
    </row>
    <row r="258" spans="1:16" ht="48" hidden="1" x14ac:dyDescent="0.25">
      <c r="A258" s="52">
        <v>7245</v>
      </c>
      <c r="B258" s="90" t="s">
        <v>275</v>
      </c>
      <c r="C258" s="536">
        <f t="shared" si="291"/>
        <v>0</v>
      </c>
      <c r="D258" s="197"/>
      <c r="E258" s="198"/>
      <c r="F258" s="199">
        <f t="shared" ref="F258:F262" si="354">D258+E258</f>
        <v>0</v>
      </c>
      <c r="G258" s="197"/>
      <c r="H258" s="198"/>
      <c r="I258" s="199">
        <f t="shared" ref="I258:I262" si="355">G258+H258</f>
        <v>0</v>
      </c>
      <c r="J258" s="200"/>
      <c r="K258" s="198"/>
      <c r="L258" s="199">
        <f t="shared" ref="L258:L262" si="356">J258+K258</f>
        <v>0</v>
      </c>
      <c r="M258" s="197"/>
      <c r="N258" s="198"/>
      <c r="O258" s="199">
        <f t="shared" ref="O258:O262" si="357">M258+N258</f>
        <v>0</v>
      </c>
      <c r="P258" s="201"/>
    </row>
    <row r="259" spans="1:16" ht="84.75" hidden="1" customHeight="1" x14ac:dyDescent="0.25">
      <c r="A259" s="52">
        <v>7246</v>
      </c>
      <c r="B259" s="90" t="s">
        <v>276</v>
      </c>
      <c r="C259" s="536">
        <f t="shared" si="291"/>
        <v>0</v>
      </c>
      <c r="D259" s="197"/>
      <c r="E259" s="198"/>
      <c r="F259" s="199">
        <f t="shared" si="354"/>
        <v>0</v>
      </c>
      <c r="G259" s="197"/>
      <c r="H259" s="198"/>
      <c r="I259" s="199">
        <f t="shared" si="355"/>
        <v>0</v>
      </c>
      <c r="J259" s="200"/>
      <c r="K259" s="198"/>
      <c r="L259" s="199">
        <f t="shared" si="356"/>
        <v>0</v>
      </c>
      <c r="M259" s="197"/>
      <c r="N259" s="198"/>
      <c r="O259" s="199">
        <f t="shared" si="357"/>
        <v>0</v>
      </c>
      <c r="P259" s="201"/>
    </row>
    <row r="260" spans="1:16" ht="36" hidden="1" x14ac:dyDescent="0.25">
      <c r="A260" s="52">
        <v>7247</v>
      </c>
      <c r="B260" s="90" t="s">
        <v>277</v>
      </c>
      <c r="C260" s="536">
        <f t="shared" si="291"/>
        <v>0</v>
      </c>
      <c r="D260" s="197"/>
      <c r="E260" s="198"/>
      <c r="F260" s="199">
        <f t="shared" si="354"/>
        <v>0</v>
      </c>
      <c r="G260" s="197"/>
      <c r="H260" s="198"/>
      <c r="I260" s="199">
        <f t="shared" si="355"/>
        <v>0</v>
      </c>
      <c r="J260" s="200"/>
      <c r="K260" s="198"/>
      <c r="L260" s="199">
        <f t="shared" si="356"/>
        <v>0</v>
      </c>
      <c r="M260" s="197"/>
      <c r="N260" s="198"/>
      <c r="O260" s="199">
        <f t="shared" si="357"/>
        <v>0</v>
      </c>
      <c r="P260" s="201"/>
    </row>
    <row r="261" spans="1:16" ht="24" hidden="1" x14ac:dyDescent="0.25">
      <c r="A261" s="202">
        <v>7260</v>
      </c>
      <c r="B261" s="90" t="s">
        <v>278</v>
      </c>
      <c r="C261" s="536">
        <f t="shared" si="291"/>
        <v>0</v>
      </c>
      <c r="D261" s="197"/>
      <c r="E261" s="198"/>
      <c r="F261" s="199">
        <f t="shared" si="354"/>
        <v>0</v>
      </c>
      <c r="G261" s="197"/>
      <c r="H261" s="198"/>
      <c r="I261" s="199">
        <f t="shared" si="355"/>
        <v>0</v>
      </c>
      <c r="J261" s="200"/>
      <c r="K261" s="198"/>
      <c r="L261" s="199">
        <f t="shared" si="356"/>
        <v>0</v>
      </c>
      <c r="M261" s="197"/>
      <c r="N261" s="198"/>
      <c r="O261" s="199">
        <f t="shared" si="357"/>
        <v>0</v>
      </c>
      <c r="P261" s="201"/>
    </row>
    <row r="262" spans="1:16" ht="60" hidden="1" x14ac:dyDescent="0.25">
      <c r="A262" s="202">
        <v>7270</v>
      </c>
      <c r="B262" s="90" t="s">
        <v>279</v>
      </c>
      <c r="C262" s="536">
        <f t="shared" si="291"/>
        <v>0</v>
      </c>
      <c r="D262" s="197"/>
      <c r="E262" s="198"/>
      <c r="F262" s="199">
        <f t="shared" si="354"/>
        <v>0</v>
      </c>
      <c r="G262" s="197"/>
      <c r="H262" s="198"/>
      <c r="I262" s="199">
        <f t="shared" si="355"/>
        <v>0</v>
      </c>
      <c r="J262" s="200"/>
      <c r="K262" s="198"/>
      <c r="L262" s="199">
        <f t="shared" si="356"/>
        <v>0</v>
      </c>
      <c r="M262" s="197"/>
      <c r="N262" s="198"/>
      <c r="O262" s="199">
        <f t="shared" si="357"/>
        <v>0</v>
      </c>
      <c r="P262" s="201"/>
    </row>
    <row r="263" spans="1:16" hidden="1" x14ac:dyDescent="0.25">
      <c r="A263" s="138">
        <v>7700</v>
      </c>
      <c r="B263" s="108" t="s">
        <v>280</v>
      </c>
      <c r="C263" s="538">
        <f t="shared" si="291"/>
        <v>0</v>
      </c>
      <c r="D263" s="220">
        <f t="shared" ref="D263:O263" si="358">D264</f>
        <v>0</v>
      </c>
      <c r="E263" s="221">
        <f t="shared" si="358"/>
        <v>0</v>
      </c>
      <c r="F263" s="222">
        <f t="shared" si="358"/>
        <v>0</v>
      </c>
      <c r="G263" s="220">
        <f t="shared" si="358"/>
        <v>0</v>
      </c>
      <c r="H263" s="221">
        <f t="shared" si="358"/>
        <v>0</v>
      </c>
      <c r="I263" s="222">
        <f t="shared" si="358"/>
        <v>0</v>
      </c>
      <c r="J263" s="223">
        <f t="shared" si="358"/>
        <v>0</v>
      </c>
      <c r="K263" s="221">
        <f t="shared" si="358"/>
        <v>0</v>
      </c>
      <c r="L263" s="222">
        <f t="shared" si="358"/>
        <v>0</v>
      </c>
      <c r="M263" s="220">
        <f t="shared" si="358"/>
        <v>0</v>
      </c>
      <c r="N263" s="221">
        <f t="shared" si="358"/>
        <v>0</v>
      </c>
      <c r="O263" s="222">
        <f t="shared" si="358"/>
        <v>0</v>
      </c>
      <c r="P263" s="215"/>
    </row>
    <row r="264" spans="1:16" hidden="1" x14ac:dyDescent="0.25">
      <c r="A264" s="188">
        <v>7720</v>
      </c>
      <c r="B264" s="82" t="s">
        <v>281</v>
      </c>
      <c r="C264" s="537">
        <f t="shared" si="291"/>
        <v>0</v>
      </c>
      <c r="D264" s="249"/>
      <c r="E264" s="250"/>
      <c r="F264" s="248">
        <f>D264+E264</f>
        <v>0</v>
      </c>
      <c r="G264" s="249"/>
      <c r="H264" s="250"/>
      <c r="I264" s="248">
        <f>G264+H264</f>
        <v>0</v>
      </c>
      <c r="J264" s="251"/>
      <c r="K264" s="250"/>
      <c r="L264" s="248">
        <f>J264+K264</f>
        <v>0</v>
      </c>
      <c r="M264" s="249"/>
      <c r="N264" s="250"/>
      <c r="O264" s="248">
        <f t="shared" ref="O264" si="359">M264+N264</f>
        <v>0</v>
      </c>
      <c r="P264" s="227"/>
    </row>
    <row r="265" spans="1:16" hidden="1" x14ac:dyDescent="0.25">
      <c r="A265" s="258">
        <v>9000</v>
      </c>
      <c r="B265" s="259" t="s">
        <v>282</v>
      </c>
      <c r="C265" s="551">
        <f t="shared" si="291"/>
        <v>0</v>
      </c>
      <c r="D265" s="260">
        <f t="shared" ref="D265:O266" si="360">D266</f>
        <v>0</v>
      </c>
      <c r="E265" s="261">
        <f t="shared" si="360"/>
        <v>0</v>
      </c>
      <c r="F265" s="262">
        <f t="shared" si="360"/>
        <v>0</v>
      </c>
      <c r="G265" s="260">
        <f t="shared" si="360"/>
        <v>0</v>
      </c>
      <c r="H265" s="261">
        <f t="shared" si="360"/>
        <v>0</v>
      </c>
      <c r="I265" s="262">
        <f>I266</f>
        <v>0</v>
      </c>
      <c r="J265" s="263">
        <f t="shared" si="360"/>
        <v>0</v>
      </c>
      <c r="K265" s="261">
        <f t="shared" si="360"/>
        <v>0</v>
      </c>
      <c r="L265" s="262">
        <f t="shared" si="360"/>
        <v>0</v>
      </c>
      <c r="M265" s="260">
        <f t="shared" si="360"/>
        <v>0</v>
      </c>
      <c r="N265" s="261">
        <f t="shared" si="360"/>
        <v>0</v>
      </c>
      <c r="O265" s="262">
        <f t="shared" si="360"/>
        <v>0</v>
      </c>
      <c r="P265" s="264"/>
    </row>
    <row r="266" spans="1:16" ht="24" hidden="1" x14ac:dyDescent="0.25">
      <c r="A266" s="265">
        <v>9200</v>
      </c>
      <c r="B266" s="90" t="s">
        <v>283</v>
      </c>
      <c r="C266" s="542">
        <f t="shared" si="291"/>
        <v>0</v>
      </c>
      <c r="D266" s="148">
        <f t="shared" si="360"/>
        <v>0</v>
      </c>
      <c r="E266" s="149">
        <f t="shared" si="360"/>
        <v>0</v>
      </c>
      <c r="F266" s="189">
        <f t="shared" si="360"/>
        <v>0</v>
      </c>
      <c r="G266" s="148">
        <f t="shared" si="360"/>
        <v>0</v>
      </c>
      <c r="H266" s="149">
        <f t="shared" si="360"/>
        <v>0</v>
      </c>
      <c r="I266" s="189">
        <f t="shared" si="360"/>
        <v>0</v>
      </c>
      <c r="J266" s="190">
        <f t="shared" si="360"/>
        <v>0</v>
      </c>
      <c r="K266" s="149">
        <f t="shared" si="360"/>
        <v>0</v>
      </c>
      <c r="L266" s="189">
        <f t="shared" si="360"/>
        <v>0</v>
      </c>
      <c r="M266" s="148">
        <f t="shared" si="360"/>
        <v>0</v>
      </c>
      <c r="N266" s="149">
        <f t="shared" si="360"/>
        <v>0</v>
      </c>
      <c r="O266" s="189">
        <f t="shared" si="360"/>
        <v>0</v>
      </c>
      <c r="P266" s="191"/>
    </row>
    <row r="267" spans="1:16" ht="24" hidden="1" x14ac:dyDescent="0.25">
      <c r="A267" s="266">
        <v>9260</v>
      </c>
      <c r="B267" s="90" t="s">
        <v>284</v>
      </c>
      <c r="C267" s="542">
        <f t="shared" si="291"/>
        <v>0</v>
      </c>
      <c r="D267" s="148">
        <f t="shared" ref="D267:O267" si="361">SUM(D268)</f>
        <v>0</v>
      </c>
      <c r="E267" s="149">
        <f t="shared" si="361"/>
        <v>0</v>
      </c>
      <c r="F267" s="189">
        <f t="shared" si="361"/>
        <v>0</v>
      </c>
      <c r="G267" s="148">
        <f t="shared" si="361"/>
        <v>0</v>
      </c>
      <c r="H267" s="149">
        <f t="shared" si="361"/>
        <v>0</v>
      </c>
      <c r="I267" s="189">
        <f t="shared" si="361"/>
        <v>0</v>
      </c>
      <c r="J267" s="190">
        <f t="shared" si="361"/>
        <v>0</v>
      </c>
      <c r="K267" s="149">
        <f t="shared" si="361"/>
        <v>0</v>
      </c>
      <c r="L267" s="189">
        <f t="shared" si="361"/>
        <v>0</v>
      </c>
      <c r="M267" s="148">
        <f t="shared" si="361"/>
        <v>0</v>
      </c>
      <c r="N267" s="149">
        <f t="shared" si="361"/>
        <v>0</v>
      </c>
      <c r="O267" s="189">
        <f t="shared" si="361"/>
        <v>0</v>
      </c>
      <c r="P267" s="191"/>
    </row>
    <row r="268" spans="1:16" ht="87" hidden="1" customHeight="1" x14ac:dyDescent="0.25">
      <c r="A268" s="267">
        <v>9263</v>
      </c>
      <c r="B268" s="90" t="s">
        <v>285</v>
      </c>
      <c r="C268" s="542">
        <f t="shared" si="291"/>
        <v>0</v>
      </c>
      <c r="D268" s="206"/>
      <c r="E268" s="207"/>
      <c r="F268" s="189">
        <f>D268+E268</f>
        <v>0</v>
      </c>
      <c r="G268" s="206"/>
      <c r="H268" s="207"/>
      <c r="I268" s="189">
        <f>G268+H268</f>
        <v>0</v>
      </c>
      <c r="J268" s="208"/>
      <c r="K268" s="207"/>
      <c r="L268" s="189">
        <f>J268+K268</f>
        <v>0</v>
      </c>
      <c r="M268" s="206"/>
      <c r="N268" s="207"/>
      <c r="O268" s="189">
        <f t="shared" ref="O268" si="362">M268+N268</f>
        <v>0</v>
      </c>
      <c r="P268" s="191"/>
    </row>
    <row r="269" spans="1:16" hidden="1" x14ac:dyDescent="0.25">
      <c r="A269" s="218"/>
      <c r="B269" s="90" t="s">
        <v>286</v>
      </c>
      <c r="C269" s="536">
        <f t="shared" si="291"/>
        <v>0</v>
      </c>
      <c r="D269" s="203">
        <f t="shared" ref="D269:E269" si="363">SUM(D270:D271)</f>
        <v>0</v>
      </c>
      <c r="E269" s="204">
        <f t="shared" si="363"/>
        <v>0</v>
      </c>
      <c r="F269" s="199">
        <f>SUM(F270:F271)</f>
        <v>0</v>
      </c>
      <c r="G269" s="203">
        <f t="shared" ref="G269:H269" si="364">SUM(G270:G271)</f>
        <v>0</v>
      </c>
      <c r="H269" s="204">
        <f t="shared" si="364"/>
        <v>0</v>
      </c>
      <c r="I269" s="199">
        <f>SUM(I270:I271)</f>
        <v>0</v>
      </c>
      <c r="J269" s="205">
        <f t="shared" ref="J269:K269" si="365">SUM(J270:J271)</f>
        <v>0</v>
      </c>
      <c r="K269" s="204">
        <f t="shared" si="365"/>
        <v>0</v>
      </c>
      <c r="L269" s="199">
        <f>SUM(L270:L271)</f>
        <v>0</v>
      </c>
      <c r="M269" s="203">
        <f t="shared" ref="M269:O269" si="366">SUM(M270:M271)</f>
        <v>0</v>
      </c>
      <c r="N269" s="204">
        <f t="shared" si="366"/>
        <v>0</v>
      </c>
      <c r="O269" s="199">
        <f t="shared" si="366"/>
        <v>0</v>
      </c>
      <c r="P269" s="201"/>
    </row>
    <row r="270" spans="1:16" hidden="1" x14ac:dyDescent="0.25">
      <c r="A270" s="218" t="s">
        <v>287</v>
      </c>
      <c r="B270" s="52" t="s">
        <v>288</v>
      </c>
      <c r="C270" s="536">
        <f t="shared" si="291"/>
        <v>0</v>
      </c>
      <c r="D270" s="197"/>
      <c r="E270" s="198"/>
      <c r="F270" s="199">
        <f t="shared" ref="F270:F271" si="367">D270+E270</f>
        <v>0</v>
      </c>
      <c r="G270" s="197"/>
      <c r="H270" s="198"/>
      <c r="I270" s="199">
        <f t="shared" ref="I270:I271" si="368">G270+H270</f>
        <v>0</v>
      </c>
      <c r="J270" s="200"/>
      <c r="K270" s="198"/>
      <c r="L270" s="199">
        <f t="shared" ref="L270:L271" si="369">J270+K270</f>
        <v>0</v>
      </c>
      <c r="M270" s="197"/>
      <c r="N270" s="198"/>
      <c r="O270" s="199">
        <f t="shared" ref="O270:O271" si="370">M270+N270</f>
        <v>0</v>
      </c>
      <c r="P270" s="201"/>
    </row>
    <row r="271" spans="1:16" ht="24" hidden="1" x14ac:dyDescent="0.25">
      <c r="A271" s="218" t="s">
        <v>289</v>
      </c>
      <c r="B271" s="268" t="s">
        <v>290</v>
      </c>
      <c r="C271" s="535">
        <f t="shared" si="291"/>
        <v>0</v>
      </c>
      <c r="D271" s="192"/>
      <c r="E271" s="193"/>
      <c r="F271" s="194">
        <f t="shared" si="367"/>
        <v>0</v>
      </c>
      <c r="G271" s="192"/>
      <c r="H271" s="193"/>
      <c r="I271" s="194">
        <f t="shared" si="368"/>
        <v>0</v>
      </c>
      <c r="J271" s="195"/>
      <c r="K271" s="193"/>
      <c r="L271" s="194">
        <f t="shared" si="369"/>
        <v>0</v>
      </c>
      <c r="M271" s="192"/>
      <c r="N271" s="193"/>
      <c r="O271" s="194">
        <f t="shared" si="370"/>
        <v>0</v>
      </c>
      <c r="P271" s="196"/>
    </row>
    <row r="272" spans="1:16" ht="12.75" thickBot="1" x14ac:dyDescent="0.3">
      <c r="A272" s="269"/>
      <c r="B272" s="269" t="s">
        <v>291</v>
      </c>
      <c r="C272" s="552">
        <f t="shared" si="291"/>
        <v>965954</v>
      </c>
      <c r="D272" s="270">
        <f>SUM(D269,D265,D252,D211,D182,D174,D160,D75,D53)</f>
        <v>931470</v>
      </c>
      <c r="E272" s="271">
        <f t="shared" ref="E272:O272" si="371">SUM(E269,E265,E252,E211,E182,E174,E160,E75,E53)</f>
        <v>11000</v>
      </c>
      <c r="F272" s="272">
        <f t="shared" si="371"/>
        <v>942470</v>
      </c>
      <c r="G272" s="270">
        <f t="shared" si="371"/>
        <v>0</v>
      </c>
      <c r="H272" s="271">
        <f t="shared" si="371"/>
        <v>0</v>
      </c>
      <c r="I272" s="272">
        <f t="shared" si="371"/>
        <v>0</v>
      </c>
      <c r="J272" s="273">
        <f t="shared" si="371"/>
        <v>23484</v>
      </c>
      <c r="K272" s="271">
        <f t="shared" si="371"/>
        <v>0</v>
      </c>
      <c r="L272" s="272">
        <f t="shared" si="371"/>
        <v>23484</v>
      </c>
      <c r="M272" s="270">
        <f t="shared" si="371"/>
        <v>0</v>
      </c>
      <c r="N272" s="271">
        <f t="shared" si="371"/>
        <v>0</v>
      </c>
      <c r="O272" s="272">
        <f t="shared" si="371"/>
        <v>0</v>
      </c>
      <c r="P272" s="274"/>
    </row>
    <row r="273" spans="1:16" s="29" customFormat="1" ht="13.5" thickTop="1" thickBot="1" x14ac:dyDescent="0.3">
      <c r="A273" s="1008" t="s">
        <v>292</v>
      </c>
      <c r="B273" s="1009"/>
      <c r="C273" s="553">
        <f t="shared" si="291"/>
        <v>-10367</v>
      </c>
      <c r="D273" s="275">
        <f>SUM(D24,D25,D41,D43)-D51</f>
        <v>0</v>
      </c>
      <c r="E273" s="276">
        <f t="shared" ref="E273:F273" si="372">SUM(E24,E25,E41,E43)-E51</f>
        <v>0</v>
      </c>
      <c r="F273" s="277">
        <f t="shared" si="372"/>
        <v>0</v>
      </c>
      <c r="G273" s="275">
        <f>SUM(G24,G25,G43)-G51</f>
        <v>0</v>
      </c>
      <c r="H273" s="276">
        <f t="shared" ref="H273:I273" si="373">SUM(H24,H25,H43)-H51</f>
        <v>0</v>
      </c>
      <c r="I273" s="277">
        <f t="shared" si="373"/>
        <v>0</v>
      </c>
      <c r="J273" s="278">
        <f t="shared" ref="J273:K273" si="374">(J26+J43)-J51</f>
        <v>-10367</v>
      </c>
      <c r="K273" s="276">
        <f t="shared" si="374"/>
        <v>0</v>
      </c>
      <c r="L273" s="277">
        <f>(L26+L43)-L51</f>
        <v>-10367</v>
      </c>
      <c r="M273" s="275">
        <f t="shared" ref="M273:O273" si="375">M45-M51</f>
        <v>0</v>
      </c>
      <c r="N273" s="276">
        <f t="shared" si="375"/>
        <v>0</v>
      </c>
      <c r="O273" s="277">
        <f t="shared" si="375"/>
        <v>0</v>
      </c>
      <c r="P273" s="279"/>
    </row>
    <row r="274" spans="1:16" s="29" customFormat="1" ht="12.75" thickTop="1" x14ac:dyDescent="0.25">
      <c r="A274" s="1010" t="s">
        <v>293</v>
      </c>
      <c r="B274" s="1011"/>
      <c r="C274" s="554">
        <f t="shared" si="291"/>
        <v>10367</v>
      </c>
      <c r="D274" s="280">
        <f t="shared" ref="D274:O274" si="376">SUM(D275,D276)-D283+D284</f>
        <v>0</v>
      </c>
      <c r="E274" s="281">
        <f t="shared" si="376"/>
        <v>0</v>
      </c>
      <c r="F274" s="282">
        <f t="shared" si="376"/>
        <v>0</v>
      </c>
      <c r="G274" s="280">
        <f t="shared" si="376"/>
        <v>0</v>
      </c>
      <c r="H274" s="281">
        <f t="shared" si="376"/>
        <v>0</v>
      </c>
      <c r="I274" s="282">
        <f t="shared" si="376"/>
        <v>0</v>
      </c>
      <c r="J274" s="283">
        <f t="shared" si="376"/>
        <v>10367</v>
      </c>
      <c r="K274" s="281">
        <f t="shared" si="376"/>
        <v>0</v>
      </c>
      <c r="L274" s="282">
        <f t="shared" si="376"/>
        <v>10367</v>
      </c>
      <c r="M274" s="280">
        <f t="shared" si="376"/>
        <v>0</v>
      </c>
      <c r="N274" s="281">
        <f t="shared" si="376"/>
        <v>0</v>
      </c>
      <c r="O274" s="282">
        <f t="shared" si="376"/>
        <v>0</v>
      </c>
      <c r="P274" s="284"/>
    </row>
    <row r="275" spans="1:16" s="29" customFormat="1" ht="12.75" thickBot="1" x14ac:dyDescent="0.3">
      <c r="A275" s="157" t="s">
        <v>294</v>
      </c>
      <c r="B275" s="157" t="s">
        <v>295</v>
      </c>
      <c r="C275" s="544">
        <f t="shared" si="291"/>
        <v>10367</v>
      </c>
      <c r="D275" s="158">
        <f>D21-D269</f>
        <v>0</v>
      </c>
      <c r="E275" s="158">
        <f t="shared" ref="E275:O275" si="377">E21-E269</f>
        <v>0</v>
      </c>
      <c r="F275" s="158">
        <f t="shared" si="377"/>
        <v>0</v>
      </c>
      <c r="G275" s="158">
        <f t="shared" si="377"/>
        <v>0</v>
      </c>
      <c r="H275" s="158">
        <f t="shared" si="377"/>
        <v>0</v>
      </c>
      <c r="I275" s="158">
        <f t="shared" si="377"/>
        <v>0</v>
      </c>
      <c r="J275" s="158">
        <f t="shared" si="377"/>
        <v>10367</v>
      </c>
      <c r="K275" s="158">
        <f t="shared" si="377"/>
        <v>0</v>
      </c>
      <c r="L275" s="544">
        <f t="shared" si="377"/>
        <v>10367</v>
      </c>
      <c r="M275" s="158">
        <f t="shared" si="377"/>
        <v>0</v>
      </c>
      <c r="N275" s="158">
        <f t="shared" si="377"/>
        <v>0</v>
      </c>
      <c r="O275" s="544">
        <f t="shared" si="377"/>
        <v>0</v>
      </c>
      <c r="P275" s="563"/>
    </row>
    <row r="276" spans="1:16" s="29" customFormat="1" ht="12.75" hidden="1" thickTop="1" x14ac:dyDescent="0.25">
      <c r="A276" s="285" t="s">
        <v>296</v>
      </c>
      <c r="B276" s="285" t="s">
        <v>297</v>
      </c>
      <c r="C276" s="554">
        <f t="shared" si="291"/>
        <v>0</v>
      </c>
      <c r="D276" s="280">
        <f t="shared" ref="D276:O276" si="378">SUM(D277,D279,D281)-SUM(D278,D280,D282)</f>
        <v>0</v>
      </c>
      <c r="E276" s="281">
        <f t="shared" si="378"/>
        <v>0</v>
      </c>
      <c r="F276" s="282">
        <f t="shared" si="378"/>
        <v>0</v>
      </c>
      <c r="G276" s="280">
        <f t="shared" si="378"/>
        <v>0</v>
      </c>
      <c r="H276" s="281">
        <f t="shared" si="378"/>
        <v>0</v>
      </c>
      <c r="I276" s="282">
        <f t="shared" si="378"/>
        <v>0</v>
      </c>
      <c r="J276" s="283">
        <f t="shared" si="378"/>
        <v>0</v>
      </c>
      <c r="K276" s="281">
        <f t="shared" si="378"/>
        <v>0</v>
      </c>
      <c r="L276" s="282">
        <f t="shared" si="378"/>
        <v>0</v>
      </c>
      <c r="M276" s="280">
        <f t="shared" si="378"/>
        <v>0</v>
      </c>
      <c r="N276" s="281">
        <f t="shared" si="378"/>
        <v>0</v>
      </c>
      <c r="O276" s="282">
        <f t="shared" si="378"/>
        <v>0</v>
      </c>
      <c r="P276" s="284"/>
    </row>
    <row r="277" spans="1:16" ht="12.75" hidden="1" thickTop="1" x14ac:dyDescent="0.25">
      <c r="A277" s="286" t="s">
        <v>298</v>
      </c>
      <c r="B277" s="147" t="s">
        <v>299</v>
      </c>
      <c r="C277" s="537">
        <f t="shared" ref="C277:C284" si="379">F277+I277+L277+O277</f>
        <v>0</v>
      </c>
      <c r="D277" s="249"/>
      <c r="E277" s="250"/>
      <c r="F277" s="248">
        <f t="shared" ref="F277:F284" si="380">D277+E277</f>
        <v>0</v>
      </c>
      <c r="G277" s="249"/>
      <c r="H277" s="250"/>
      <c r="I277" s="248">
        <f t="shared" ref="I277:I284" si="381">G277+H277</f>
        <v>0</v>
      </c>
      <c r="J277" s="251"/>
      <c r="K277" s="250"/>
      <c r="L277" s="248">
        <f t="shared" ref="L277:L284" si="382">J277+K277</f>
        <v>0</v>
      </c>
      <c r="M277" s="249"/>
      <c r="N277" s="250"/>
      <c r="O277" s="248">
        <f t="shared" ref="O277:O284" si="383">M277+N277</f>
        <v>0</v>
      </c>
      <c r="P277" s="227"/>
    </row>
    <row r="278" spans="1:16" ht="24.75" hidden="1" thickTop="1" x14ac:dyDescent="0.25">
      <c r="A278" s="218" t="s">
        <v>300</v>
      </c>
      <c r="B278" s="51" t="s">
        <v>301</v>
      </c>
      <c r="C278" s="536">
        <f t="shared" si="379"/>
        <v>0</v>
      </c>
      <c r="D278" s="197"/>
      <c r="E278" s="198"/>
      <c r="F278" s="199">
        <f t="shared" si="380"/>
        <v>0</v>
      </c>
      <c r="G278" s="197"/>
      <c r="H278" s="198"/>
      <c r="I278" s="199">
        <f t="shared" si="381"/>
        <v>0</v>
      </c>
      <c r="J278" s="200"/>
      <c r="K278" s="198"/>
      <c r="L278" s="199">
        <f t="shared" si="382"/>
        <v>0</v>
      </c>
      <c r="M278" s="197"/>
      <c r="N278" s="198"/>
      <c r="O278" s="199">
        <f t="shared" si="383"/>
        <v>0</v>
      </c>
      <c r="P278" s="201"/>
    </row>
    <row r="279" spans="1:16" ht="12.75" hidden="1" thickTop="1" x14ac:dyDescent="0.25">
      <c r="A279" s="218" t="s">
        <v>302</v>
      </c>
      <c r="B279" s="51" t="s">
        <v>303</v>
      </c>
      <c r="C279" s="536">
        <f t="shared" si="379"/>
        <v>0</v>
      </c>
      <c r="D279" s="197"/>
      <c r="E279" s="198"/>
      <c r="F279" s="199">
        <f t="shared" si="380"/>
        <v>0</v>
      </c>
      <c r="G279" s="197"/>
      <c r="H279" s="198"/>
      <c r="I279" s="199">
        <f t="shared" si="381"/>
        <v>0</v>
      </c>
      <c r="J279" s="200"/>
      <c r="K279" s="198"/>
      <c r="L279" s="199">
        <f t="shared" si="382"/>
        <v>0</v>
      </c>
      <c r="M279" s="197"/>
      <c r="N279" s="198"/>
      <c r="O279" s="199">
        <f t="shared" si="383"/>
        <v>0</v>
      </c>
      <c r="P279" s="201"/>
    </row>
    <row r="280" spans="1:16" ht="24.75" hidden="1" thickTop="1" x14ac:dyDescent="0.25">
      <c r="A280" s="218" t="s">
        <v>304</v>
      </c>
      <c r="B280" s="51" t="s">
        <v>305</v>
      </c>
      <c r="C280" s="536">
        <f t="shared" si="379"/>
        <v>0</v>
      </c>
      <c r="D280" s="197"/>
      <c r="E280" s="198"/>
      <c r="F280" s="199">
        <f t="shared" si="380"/>
        <v>0</v>
      </c>
      <c r="G280" s="197"/>
      <c r="H280" s="198"/>
      <c r="I280" s="199">
        <f t="shared" si="381"/>
        <v>0</v>
      </c>
      <c r="J280" s="200"/>
      <c r="K280" s="198"/>
      <c r="L280" s="199">
        <f t="shared" si="382"/>
        <v>0</v>
      </c>
      <c r="M280" s="197"/>
      <c r="N280" s="198"/>
      <c r="O280" s="199">
        <f t="shared" si="383"/>
        <v>0</v>
      </c>
      <c r="P280" s="201"/>
    </row>
    <row r="281" spans="1:16" ht="12.75" hidden="1" thickTop="1" x14ac:dyDescent="0.25">
      <c r="A281" s="218" t="s">
        <v>306</v>
      </c>
      <c r="B281" s="51" t="s">
        <v>307</v>
      </c>
      <c r="C281" s="536">
        <f t="shared" si="379"/>
        <v>0</v>
      </c>
      <c r="D281" s="197"/>
      <c r="E281" s="198"/>
      <c r="F281" s="199">
        <f t="shared" si="380"/>
        <v>0</v>
      </c>
      <c r="G281" s="197"/>
      <c r="H281" s="198"/>
      <c r="I281" s="199">
        <f t="shared" si="381"/>
        <v>0</v>
      </c>
      <c r="J281" s="200"/>
      <c r="K281" s="198"/>
      <c r="L281" s="199">
        <f t="shared" si="382"/>
        <v>0</v>
      </c>
      <c r="M281" s="197"/>
      <c r="N281" s="198"/>
      <c r="O281" s="199">
        <f t="shared" si="383"/>
        <v>0</v>
      </c>
      <c r="P281" s="201"/>
    </row>
    <row r="282" spans="1:16" ht="24.75" hidden="1" thickTop="1" x14ac:dyDescent="0.25">
      <c r="A282" s="287" t="s">
        <v>308</v>
      </c>
      <c r="B282" s="288" t="s">
        <v>309</v>
      </c>
      <c r="C282" s="548">
        <f t="shared" si="379"/>
        <v>0</v>
      </c>
      <c r="D282" s="231"/>
      <c r="E282" s="232"/>
      <c r="F282" s="233">
        <f t="shared" si="380"/>
        <v>0</v>
      </c>
      <c r="G282" s="231"/>
      <c r="H282" s="232"/>
      <c r="I282" s="233">
        <f t="shared" si="381"/>
        <v>0</v>
      </c>
      <c r="J282" s="234"/>
      <c r="K282" s="232"/>
      <c r="L282" s="233">
        <f t="shared" si="382"/>
        <v>0</v>
      </c>
      <c r="M282" s="231"/>
      <c r="N282" s="232"/>
      <c r="O282" s="233">
        <f t="shared" si="383"/>
        <v>0</v>
      </c>
      <c r="P282" s="229"/>
    </row>
    <row r="283" spans="1:16" s="29" customFormat="1" ht="13.5" hidden="1" thickTop="1" thickBot="1" x14ac:dyDescent="0.3">
      <c r="A283" s="289" t="s">
        <v>310</v>
      </c>
      <c r="B283" s="289" t="s">
        <v>311</v>
      </c>
      <c r="C283" s="553">
        <f t="shared" si="379"/>
        <v>0</v>
      </c>
      <c r="D283" s="290"/>
      <c r="E283" s="291"/>
      <c r="F283" s="277">
        <f t="shared" si="380"/>
        <v>0</v>
      </c>
      <c r="G283" s="290"/>
      <c r="H283" s="291"/>
      <c r="I283" s="277">
        <f t="shared" si="381"/>
        <v>0</v>
      </c>
      <c r="J283" s="292"/>
      <c r="K283" s="291"/>
      <c r="L283" s="277">
        <f t="shared" si="382"/>
        <v>0</v>
      </c>
      <c r="M283" s="290"/>
      <c r="N283" s="291"/>
      <c r="O283" s="277">
        <f t="shared" si="383"/>
        <v>0</v>
      </c>
      <c r="P283" s="279"/>
    </row>
    <row r="284" spans="1:16" s="29" customFormat="1" ht="48.75" hidden="1" thickTop="1" x14ac:dyDescent="0.25">
      <c r="A284" s="285" t="s">
        <v>312</v>
      </c>
      <c r="B284" s="293" t="s">
        <v>313</v>
      </c>
      <c r="C284" s="554">
        <f t="shared" si="379"/>
        <v>0</v>
      </c>
      <c r="D284" s="294"/>
      <c r="E284" s="295"/>
      <c r="F284" s="185">
        <f t="shared" si="380"/>
        <v>0</v>
      </c>
      <c r="G284" s="224"/>
      <c r="H284" s="225"/>
      <c r="I284" s="185">
        <f t="shared" si="381"/>
        <v>0</v>
      </c>
      <c r="J284" s="226"/>
      <c r="K284" s="225"/>
      <c r="L284" s="185">
        <f t="shared" si="382"/>
        <v>0</v>
      </c>
      <c r="M284" s="224"/>
      <c r="N284" s="225"/>
      <c r="O284" s="185">
        <f t="shared" si="383"/>
        <v>0</v>
      </c>
      <c r="P284" s="209"/>
    </row>
    <row r="285" spans="1:16" ht="12.75" thickTop="1" x14ac:dyDescent="0.25">
      <c r="A285" s="2"/>
      <c r="B285" s="2"/>
      <c r="C285" s="2"/>
      <c r="D285" s="2"/>
      <c r="E285" s="2"/>
      <c r="F285" s="2"/>
      <c r="G285" s="2"/>
      <c r="H285" s="2"/>
      <c r="I285" s="2"/>
      <c r="J285" s="2"/>
      <c r="K285" s="2"/>
      <c r="L285" s="2"/>
      <c r="M285" s="2"/>
      <c r="N285" s="2"/>
      <c r="O285" s="2"/>
      <c r="P285" s="2"/>
    </row>
    <row r="286" spans="1:16" x14ac:dyDescent="0.25">
      <c r="A286" s="2"/>
      <c r="B286" s="2"/>
      <c r="C286" s="2"/>
      <c r="D286" s="2"/>
      <c r="E286" s="2"/>
      <c r="F286" s="2"/>
      <c r="G286" s="2"/>
      <c r="H286" s="2"/>
      <c r="I286" s="2"/>
      <c r="J286" s="2"/>
      <c r="K286" s="2"/>
      <c r="L286" s="2"/>
      <c r="M286" s="2"/>
      <c r="N286" s="2"/>
      <c r="O286" s="2"/>
      <c r="P286" s="2"/>
    </row>
    <row r="287" spans="1:16" x14ac:dyDescent="0.25">
      <c r="A287" s="2"/>
      <c r="B287" s="2"/>
      <c r="C287" s="2"/>
      <c r="D287" s="2"/>
      <c r="E287" s="2"/>
      <c r="F287" s="2"/>
      <c r="G287" s="2"/>
      <c r="H287" s="2"/>
      <c r="I287" s="2"/>
      <c r="J287" s="2"/>
      <c r="K287" s="2"/>
      <c r="L287" s="2"/>
      <c r="M287" s="2"/>
      <c r="N287" s="2"/>
      <c r="O287" s="2"/>
      <c r="P287" s="2"/>
    </row>
    <row r="288" spans="1:16" x14ac:dyDescent="0.25">
      <c r="A288" s="2"/>
      <c r="B288" s="2"/>
      <c r="C288" s="2"/>
      <c r="D288" s="2"/>
      <c r="E288" s="2"/>
      <c r="F288" s="2"/>
      <c r="G288" s="2"/>
      <c r="H288" s="2"/>
      <c r="I288" s="2"/>
      <c r="J288" s="2"/>
      <c r="K288" s="2"/>
      <c r="L288" s="2"/>
      <c r="M288" s="2"/>
      <c r="N288" s="2"/>
      <c r="O288" s="2"/>
      <c r="P288" s="2"/>
    </row>
    <row r="289" spans="1:16" x14ac:dyDescent="0.25">
      <c r="A289" s="2"/>
      <c r="B289" s="2"/>
      <c r="C289" s="2"/>
      <c r="D289" s="2"/>
      <c r="E289" s="2"/>
      <c r="F289" s="2"/>
      <c r="G289" s="2"/>
      <c r="H289" s="2"/>
      <c r="I289" s="2"/>
      <c r="J289" s="2"/>
      <c r="K289" s="2"/>
      <c r="L289" s="2"/>
      <c r="M289" s="2"/>
      <c r="N289" s="2"/>
      <c r="O289" s="2"/>
      <c r="P289" s="2"/>
    </row>
    <row r="290" spans="1:16" x14ac:dyDescent="0.25">
      <c r="A290" s="2"/>
      <c r="B290" s="2"/>
      <c r="C290" s="2"/>
      <c r="D290" s="2"/>
      <c r="E290" s="2"/>
      <c r="F290" s="2"/>
      <c r="G290" s="2"/>
      <c r="H290" s="2"/>
      <c r="I290" s="2"/>
      <c r="J290" s="2"/>
      <c r="K290" s="2"/>
      <c r="L290" s="2"/>
      <c r="M290" s="2"/>
      <c r="N290" s="2"/>
      <c r="O290" s="2"/>
      <c r="P290" s="2"/>
    </row>
    <row r="291" spans="1:16" x14ac:dyDescent="0.25">
      <c r="A291" s="2"/>
      <c r="B291" s="2"/>
      <c r="C291" s="2"/>
      <c r="D291" s="2"/>
      <c r="E291" s="2"/>
      <c r="F291" s="2"/>
      <c r="G291" s="2"/>
      <c r="H291" s="2"/>
      <c r="I291" s="2"/>
      <c r="J291" s="2"/>
      <c r="K291" s="2"/>
      <c r="L291" s="2"/>
      <c r="M291" s="2"/>
      <c r="N291" s="2"/>
      <c r="O291" s="2"/>
      <c r="P291" s="2"/>
    </row>
    <row r="292" spans="1:16" x14ac:dyDescent="0.25">
      <c r="A292" s="2"/>
      <c r="B292" s="2"/>
      <c r="C292" s="2"/>
      <c r="D292" s="2"/>
      <c r="E292" s="2"/>
      <c r="F292" s="2"/>
      <c r="G292" s="2"/>
      <c r="H292" s="2"/>
      <c r="I292" s="2"/>
      <c r="J292" s="2"/>
      <c r="K292" s="2"/>
      <c r="L292" s="2"/>
      <c r="M292" s="2"/>
      <c r="N292" s="2"/>
      <c r="O292" s="2"/>
      <c r="P292" s="2"/>
    </row>
    <row r="293" spans="1:16" x14ac:dyDescent="0.25">
      <c r="A293" s="2"/>
      <c r="B293" s="2"/>
      <c r="C293" s="2"/>
      <c r="D293" s="2"/>
      <c r="E293" s="2"/>
      <c r="F293" s="2"/>
      <c r="G293" s="2"/>
      <c r="H293" s="2"/>
      <c r="I293" s="2"/>
      <c r="J293" s="2"/>
      <c r="K293" s="2"/>
      <c r="L293" s="2"/>
      <c r="M293" s="2"/>
      <c r="N293" s="2"/>
      <c r="O293" s="2"/>
      <c r="P293" s="2"/>
    </row>
    <row r="294" spans="1:16" x14ac:dyDescent="0.25">
      <c r="A294" s="2"/>
      <c r="B294" s="2"/>
      <c r="C294" s="2"/>
      <c r="D294" s="2"/>
      <c r="E294" s="2"/>
      <c r="F294" s="2"/>
      <c r="G294" s="2"/>
      <c r="H294" s="2"/>
      <c r="I294" s="2"/>
      <c r="J294" s="2"/>
      <c r="K294" s="2"/>
      <c r="L294" s="2"/>
      <c r="M294" s="2"/>
      <c r="N294" s="2"/>
      <c r="O294" s="2"/>
      <c r="P294" s="2"/>
    </row>
    <row r="295" spans="1:16" x14ac:dyDescent="0.25">
      <c r="A295" s="2"/>
      <c r="B295" s="2"/>
      <c r="C295" s="2"/>
      <c r="D295" s="2"/>
      <c r="E295" s="2"/>
      <c r="F295" s="2"/>
      <c r="G295" s="2"/>
      <c r="H295" s="2"/>
      <c r="I295" s="2"/>
      <c r="J295" s="2"/>
      <c r="K295" s="2"/>
      <c r="L295" s="2"/>
      <c r="M295" s="2"/>
      <c r="N295" s="2"/>
      <c r="O295" s="2"/>
      <c r="P295" s="2"/>
    </row>
    <row r="296" spans="1:16" x14ac:dyDescent="0.25">
      <c r="A296" s="2"/>
      <c r="B296" s="2"/>
      <c r="C296" s="2"/>
      <c r="D296" s="2"/>
      <c r="E296" s="2"/>
      <c r="F296" s="2"/>
      <c r="G296" s="2"/>
      <c r="H296" s="2"/>
      <c r="I296" s="2"/>
      <c r="J296" s="2"/>
      <c r="K296" s="2"/>
      <c r="L296" s="2"/>
      <c r="M296" s="2"/>
      <c r="N296" s="2"/>
      <c r="O296" s="2"/>
      <c r="P296" s="2"/>
    </row>
    <row r="297" spans="1:16" x14ac:dyDescent="0.25">
      <c r="A297" s="2"/>
      <c r="B297" s="2"/>
      <c r="C297" s="2"/>
      <c r="D297" s="2"/>
      <c r="E297" s="2"/>
      <c r="F297" s="2"/>
      <c r="G297" s="2"/>
      <c r="H297" s="2"/>
      <c r="I297" s="2"/>
      <c r="J297" s="2"/>
      <c r="K297" s="2"/>
      <c r="L297" s="2"/>
      <c r="M297" s="2"/>
      <c r="N297" s="2"/>
      <c r="O297" s="2"/>
      <c r="P297" s="2"/>
    </row>
    <row r="298" spans="1:16" x14ac:dyDescent="0.25">
      <c r="A298" s="2"/>
      <c r="B298" s="2"/>
      <c r="C298" s="2"/>
      <c r="D298" s="2"/>
      <c r="E298" s="2"/>
      <c r="F298" s="2"/>
      <c r="G298" s="2"/>
      <c r="H298" s="2"/>
      <c r="I298" s="2"/>
      <c r="J298" s="2"/>
      <c r="K298" s="2"/>
      <c r="L298" s="2"/>
      <c r="M298" s="2"/>
      <c r="N298" s="2"/>
      <c r="O298" s="2"/>
      <c r="P298" s="2"/>
    </row>
    <row r="299" spans="1:16" x14ac:dyDescent="0.25">
      <c r="A299" s="2"/>
      <c r="B299" s="2"/>
      <c r="C299" s="2"/>
      <c r="D299" s="2"/>
      <c r="E299" s="2"/>
      <c r="F299" s="2"/>
      <c r="G299" s="2"/>
      <c r="H299" s="2"/>
      <c r="I299" s="2"/>
      <c r="J299" s="2"/>
      <c r="K299" s="2"/>
      <c r="L299" s="2"/>
      <c r="M299" s="2"/>
      <c r="N299" s="2"/>
      <c r="O299" s="2"/>
      <c r="P299" s="2"/>
    </row>
    <row r="300" spans="1:16" x14ac:dyDescent="0.25">
      <c r="A300" s="2"/>
      <c r="B300" s="2"/>
      <c r="C300" s="2"/>
      <c r="D300" s="2"/>
      <c r="E300" s="2"/>
      <c r="F300" s="2"/>
      <c r="G300" s="2"/>
      <c r="H300" s="2"/>
      <c r="I300" s="2"/>
      <c r="J300" s="2"/>
      <c r="K300" s="2"/>
      <c r="L300" s="2"/>
      <c r="M300" s="2"/>
      <c r="N300" s="2"/>
      <c r="O300" s="2"/>
      <c r="P300" s="2"/>
    </row>
  </sheetData>
  <sheetProtection algorithmName="SHA-512" hashValue="q7/kmz2NQIw2Hon7NoUHrvljsVlwRSWrkK1e788RqjxkCAb1eMAYSouN6rFwW3MLjpvnGO/tGsDjoMJEJjO9Hg==" saltValue="BoZ8s9DnETdVmca7Fh4QfQ==" spinCount="100000" sheet="1" objects="1" scenarios="1" formatCells="0" formatColumns="0" formatRows="0" sort="0"/>
  <autoFilter ref="A18:P284">
    <filterColumn colId="2">
      <filters>
        <filter val="1 300"/>
        <filter val="10 367"/>
        <filter val="-10 367"/>
        <filter val="11 000"/>
        <filter val="13 100"/>
        <filter val="13 117"/>
        <filter val="146 074"/>
        <filter val="173 015"/>
        <filter val="175 371"/>
        <filter val="181 253"/>
        <filter val="19 354"/>
        <filter val="19 500"/>
        <filter val="19 880"/>
        <filter val="2 004"/>
        <filter val="2 600"/>
        <filter val="245"/>
        <filter val="26 500"/>
        <filter val="29 297"/>
        <filter val="3 098"/>
        <filter val="3 843"/>
        <filter val="30 785"/>
        <filter val="30 814"/>
        <filter val="386 001"/>
        <filter val="4 000"/>
        <filter val="46 700"/>
        <filter val="49 300"/>
        <filter val="50 496"/>
        <filter val="567 254"/>
        <filter val="57 285"/>
        <filter val="585"/>
        <filter val="598 068"/>
        <filter val="6 100"/>
        <filter val="6 536"/>
        <filter val="63 596"/>
        <filter val="64 426"/>
        <filter val="7 000"/>
        <filter val="773 439"/>
        <filter val="8 785"/>
        <filter val="830"/>
        <filter val="942 470"/>
        <filter val="946 454"/>
        <filter val="965 954"/>
      </filters>
    </filterColumn>
  </autoFilter>
  <mergeCells count="31">
    <mergeCell ref="A273:B273"/>
    <mergeCell ref="A274:B274"/>
    <mergeCell ref="J16:J17"/>
    <mergeCell ref="K16:K17"/>
    <mergeCell ref="L16:L17"/>
    <mergeCell ref="A15:A17"/>
    <mergeCell ref="B15:B17"/>
    <mergeCell ref="C15:P15"/>
    <mergeCell ref="C16:C17"/>
    <mergeCell ref="D16:D17"/>
    <mergeCell ref="E16:E17"/>
    <mergeCell ref="F16:F17"/>
    <mergeCell ref="G16:G17"/>
    <mergeCell ref="H16:H17"/>
    <mergeCell ref="I16:I17"/>
    <mergeCell ref="C8:P8"/>
    <mergeCell ref="C9:P9"/>
    <mergeCell ref="C10:P10"/>
    <mergeCell ref="C11:P11"/>
    <mergeCell ref="C12:P12"/>
    <mergeCell ref="C13:P13"/>
    <mergeCell ref="P16:P17"/>
    <mergeCell ref="M16:M17"/>
    <mergeCell ref="N16:N17"/>
    <mergeCell ref="O16:O17"/>
    <mergeCell ref="C7:P7"/>
    <mergeCell ref="A2:P2"/>
    <mergeCell ref="C3:P3"/>
    <mergeCell ref="C4:P4"/>
    <mergeCell ref="C5:P5"/>
    <mergeCell ref="C6:P6"/>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3.pielikums Jūrmalas pilsētas domes
2020.gada 23.jūlija saistošajiem noteikumiem Nr.18
(protokols Nr.10, 20.punkts)
 </firstHeader>
    <firstFooter>&amp;L&amp;9&amp;D; &amp;T&amp;R&amp;9&amp;P (&amp;N)</first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300"/>
  <sheetViews>
    <sheetView showGridLines="0" view="pageLayout" zoomScaleNormal="100" workbookViewId="0">
      <selection activeCell="T4" sqref="T4"/>
    </sheetView>
  </sheetViews>
  <sheetFormatPr defaultColWidth="9.140625" defaultRowHeight="12" outlineLevelCol="1" x14ac:dyDescent="0.25"/>
  <cols>
    <col min="1" max="1" width="10.7109375" style="296" customWidth="1"/>
    <col min="2" max="2" width="28" style="296" customWidth="1"/>
    <col min="3" max="3" width="8" style="296" customWidth="1"/>
    <col min="4" max="5" width="8.7109375" style="296" hidden="1" customWidth="1" outlineLevel="1"/>
    <col min="6" max="6" width="8.7109375" style="296" customWidth="1" collapsed="1"/>
    <col min="7" max="8" width="8.7109375" style="296" hidden="1" customWidth="1" outlineLevel="1"/>
    <col min="9" max="9" width="8.7109375" style="296" customWidth="1" collapsed="1"/>
    <col min="10" max="11" width="8.28515625" style="296" hidden="1" customWidth="1" outlineLevel="1"/>
    <col min="12" max="12" width="8.28515625" style="296" customWidth="1" collapsed="1"/>
    <col min="13" max="14" width="7.42578125" style="296" hidden="1" customWidth="1" outlineLevel="1"/>
    <col min="15" max="15" width="7.42578125" style="296" customWidth="1" collapsed="1"/>
    <col min="16" max="16" width="26.7109375" style="296" hidden="1" customWidth="1" outlineLevel="1"/>
    <col min="17" max="17" width="9.140625" style="2" collapsed="1"/>
    <col min="18" max="16384" width="9.140625" style="2"/>
  </cols>
  <sheetData>
    <row r="1" spans="1:17" x14ac:dyDescent="0.25">
      <c r="A1" s="1"/>
      <c r="B1" s="1"/>
      <c r="C1" s="1"/>
      <c r="D1" s="1"/>
      <c r="E1" s="1"/>
      <c r="F1" s="1"/>
      <c r="G1" s="1"/>
      <c r="H1" s="1"/>
      <c r="I1" s="1"/>
      <c r="J1" s="1"/>
      <c r="K1" s="1"/>
      <c r="L1" s="1"/>
      <c r="M1" s="1"/>
      <c r="N1" s="1"/>
      <c r="O1" s="528" t="s">
        <v>668</v>
      </c>
      <c r="P1" s="1"/>
    </row>
    <row r="2" spans="1:17" ht="35.25" customHeight="1" x14ac:dyDescent="0.25">
      <c r="A2" s="993" t="s">
        <v>1</v>
      </c>
      <c r="B2" s="994"/>
      <c r="C2" s="994"/>
      <c r="D2" s="994"/>
      <c r="E2" s="994"/>
      <c r="F2" s="994"/>
      <c r="G2" s="994"/>
      <c r="H2" s="994"/>
      <c r="I2" s="994"/>
      <c r="J2" s="994"/>
      <c r="K2" s="994"/>
      <c r="L2" s="994"/>
      <c r="M2" s="994"/>
      <c r="N2" s="994"/>
      <c r="O2" s="994"/>
      <c r="P2" s="995"/>
      <c r="Q2" s="565"/>
    </row>
    <row r="3" spans="1:17" ht="12.75" customHeight="1" x14ac:dyDescent="0.25">
      <c r="A3" s="3" t="s">
        <v>2</v>
      </c>
      <c r="B3" s="4"/>
      <c r="C3" s="991" t="s">
        <v>669</v>
      </c>
      <c r="D3" s="991"/>
      <c r="E3" s="991"/>
      <c r="F3" s="991"/>
      <c r="G3" s="991"/>
      <c r="H3" s="991"/>
      <c r="I3" s="991"/>
      <c r="J3" s="991"/>
      <c r="K3" s="991"/>
      <c r="L3" s="991"/>
      <c r="M3" s="991"/>
      <c r="N3" s="991"/>
      <c r="O3" s="991"/>
      <c r="P3" s="992"/>
      <c r="Q3" s="565"/>
    </row>
    <row r="4" spans="1:17" ht="12.75" customHeight="1" x14ac:dyDescent="0.25">
      <c r="A4" s="3" t="s">
        <v>4</v>
      </c>
      <c r="B4" s="4"/>
      <c r="C4" s="991" t="s">
        <v>670</v>
      </c>
      <c r="D4" s="991"/>
      <c r="E4" s="991"/>
      <c r="F4" s="991"/>
      <c r="G4" s="991"/>
      <c r="H4" s="991"/>
      <c r="I4" s="991"/>
      <c r="J4" s="991"/>
      <c r="K4" s="991"/>
      <c r="L4" s="991"/>
      <c r="M4" s="991"/>
      <c r="N4" s="991"/>
      <c r="O4" s="991"/>
      <c r="P4" s="992"/>
      <c r="Q4" s="565"/>
    </row>
    <row r="5" spans="1:17" ht="12.75" customHeight="1" x14ac:dyDescent="0.25">
      <c r="A5" s="5" t="s">
        <v>6</v>
      </c>
      <c r="B5" s="6"/>
      <c r="C5" s="996" t="s">
        <v>671</v>
      </c>
      <c r="D5" s="996"/>
      <c r="E5" s="996"/>
      <c r="F5" s="996"/>
      <c r="G5" s="996"/>
      <c r="H5" s="996"/>
      <c r="I5" s="996"/>
      <c r="J5" s="996"/>
      <c r="K5" s="996"/>
      <c r="L5" s="996"/>
      <c r="M5" s="996"/>
      <c r="N5" s="996"/>
      <c r="O5" s="996"/>
      <c r="P5" s="997"/>
      <c r="Q5" s="565"/>
    </row>
    <row r="6" spans="1:17" ht="12.75" customHeight="1" x14ac:dyDescent="0.25">
      <c r="A6" s="5" t="s">
        <v>8</v>
      </c>
      <c r="B6" s="6"/>
      <c r="C6" s="996" t="s">
        <v>672</v>
      </c>
      <c r="D6" s="996"/>
      <c r="E6" s="996"/>
      <c r="F6" s="996"/>
      <c r="G6" s="996"/>
      <c r="H6" s="996"/>
      <c r="I6" s="996"/>
      <c r="J6" s="996"/>
      <c r="K6" s="996"/>
      <c r="L6" s="996"/>
      <c r="M6" s="996"/>
      <c r="N6" s="996"/>
      <c r="O6" s="996"/>
      <c r="P6" s="997"/>
      <c r="Q6" s="565"/>
    </row>
    <row r="7" spans="1:17" ht="24.75" customHeight="1" x14ac:dyDescent="0.25">
      <c r="A7" s="5" t="s">
        <v>10</v>
      </c>
      <c r="B7" s="6"/>
      <c r="C7" s="991" t="s">
        <v>673</v>
      </c>
      <c r="D7" s="991"/>
      <c r="E7" s="991"/>
      <c r="F7" s="991"/>
      <c r="G7" s="991"/>
      <c r="H7" s="991"/>
      <c r="I7" s="991"/>
      <c r="J7" s="991"/>
      <c r="K7" s="991"/>
      <c r="L7" s="991"/>
      <c r="M7" s="991"/>
      <c r="N7" s="991"/>
      <c r="O7" s="991"/>
      <c r="P7" s="992"/>
      <c r="Q7" s="565"/>
    </row>
    <row r="8" spans="1:17" ht="12.75" customHeight="1" x14ac:dyDescent="0.25">
      <c r="A8" s="7" t="s">
        <v>12</v>
      </c>
      <c r="B8" s="6"/>
      <c r="C8" s="1006"/>
      <c r="D8" s="1006"/>
      <c r="E8" s="1006"/>
      <c r="F8" s="1006"/>
      <c r="G8" s="1006"/>
      <c r="H8" s="1006"/>
      <c r="I8" s="1006"/>
      <c r="J8" s="1006"/>
      <c r="K8" s="1006"/>
      <c r="L8" s="1006"/>
      <c r="M8" s="1006"/>
      <c r="N8" s="1006"/>
      <c r="O8" s="1006"/>
      <c r="P8" s="1007"/>
      <c r="Q8" s="565"/>
    </row>
    <row r="9" spans="1:17" ht="12.75" customHeight="1" x14ac:dyDescent="0.25">
      <c r="A9" s="5"/>
      <c r="B9" s="6" t="s">
        <v>13</v>
      </c>
      <c r="C9" s="996"/>
      <c r="D9" s="996"/>
      <c r="E9" s="996"/>
      <c r="F9" s="996"/>
      <c r="G9" s="996"/>
      <c r="H9" s="996"/>
      <c r="I9" s="996"/>
      <c r="J9" s="996"/>
      <c r="K9" s="996"/>
      <c r="L9" s="996"/>
      <c r="M9" s="996"/>
      <c r="N9" s="996"/>
      <c r="O9" s="996"/>
      <c r="P9" s="997"/>
      <c r="Q9" s="565"/>
    </row>
    <row r="10" spans="1:17" ht="12.75" customHeight="1" x14ac:dyDescent="0.25">
      <c r="A10" s="5"/>
      <c r="B10" s="6" t="s">
        <v>15</v>
      </c>
      <c r="C10" s="996"/>
      <c r="D10" s="996"/>
      <c r="E10" s="996"/>
      <c r="F10" s="996"/>
      <c r="G10" s="996"/>
      <c r="H10" s="996"/>
      <c r="I10" s="996"/>
      <c r="J10" s="996"/>
      <c r="K10" s="996"/>
      <c r="L10" s="996"/>
      <c r="M10" s="996"/>
      <c r="N10" s="996"/>
      <c r="O10" s="996"/>
      <c r="P10" s="997"/>
      <c r="Q10" s="565"/>
    </row>
    <row r="11" spans="1:17" ht="12.75" customHeight="1" x14ac:dyDescent="0.25">
      <c r="A11" s="5"/>
      <c r="B11" s="6" t="s">
        <v>16</v>
      </c>
      <c r="C11" s="1006" t="s">
        <v>674</v>
      </c>
      <c r="D11" s="1006"/>
      <c r="E11" s="1006"/>
      <c r="F11" s="1006"/>
      <c r="G11" s="1006"/>
      <c r="H11" s="1006"/>
      <c r="I11" s="1006"/>
      <c r="J11" s="1006"/>
      <c r="K11" s="1006"/>
      <c r="L11" s="1006"/>
      <c r="M11" s="1006"/>
      <c r="N11" s="1006"/>
      <c r="O11" s="1006"/>
      <c r="P11" s="1007"/>
      <c r="Q11" s="565"/>
    </row>
    <row r="12" spans="1:17" ht="12.75" customHeight="1" x14ac:dyDescent="0.25">
      <c r="A12" s="5"/>
      <c r="B12" s="6" t="s">
        <v>17</v>
      </c>
      <c r="C12" s="996"/>
      <c r="D12" s="996"/>
      <c r="E12" s="996"/>
      <c r="F12" s="996"/>
      <c r="G12" s="996"/>
      <c r="H12" s="996"/>
      <c r="I12" s="996"/>
      <c r="J12" s="996"/>
      <c r="K12" s="996"/>
      <c r="L12" s="996"/>
      <c r="M12" s="996"/>
      <c r="N12" s="996"/>
      <c r="O12" s="996"/>
      <c r="P12" s="997"/>
      <c r="Q12" s="565"/>
    </row>
    <row r="13" spans="1:17" ht="12.75" customHeight="1" x14ac:dyDescent="0.25">
      <c r="A13" s="5"/>
      <c r="B13" s="6" t="s">
        <v>19</v>
      </c>
      <c r="C13" s="996"/>
      <c r="D13" s="996"/>
      <c r="E13" s="996"/>
      <c r="F13" s="996"/>
      <c r="G13" s="996"/>
      <c r="H13" s="996"/>
      <c r="I13" s="996"/>
      <c r="J13" s="996"/>
      <c r="K13" s="996"/>
      <c r="L13" s="996"/>
      <c r="M13" s="996"/>
      <c r="N13" s="996"/>
      <c r="O13" s="996"/>
      <c r="P13" s="997"/>
      <c r="Q13" s="565"/>
    </row>
    <row r="14" spans="1:17" ht="12.75" customHeight="1" x14ac:dyDescent="0.25">
      <c r="A14" s="8"/>
      <c r="B14" s="9"/>
      <c r="C14" s="10"/>
      <c r="D14" s="10"/>
      <c r="E14" s="10"/>
      <c r="F14" s="10"/>
      <c r="G14" s="10"/>
      <c r="H14" s="10"/>
      <c r="I14" s="10"/>
      <c r="J14" s="10"/>
      <c r="K14" s="10"/>
      <c r="L14" s="10"/>
      <c r="M14" s="10"/>
      <c r="N14" s="10"/>
      <c r="O14" s="10"/>
      <c r="P14" s="11"/>
      <c r="Q14" s="565"/>
    </row>
    <row r="15" spans="1:17" s="12" customFormat="1" ht="12.75" customHeight="1" x14ac:dyDescent="0.25">
      <c r="A15" s="1014" t="s">
        <v>20</v>
      </c>
      <c r="B15" s="1016" t="s">
        <v>21</v>
      </c>
      <c r="C15" s="1019" t="s">
        <v>22</v>
      </c>
      <c r="D15" s="1020"/>
      <c r="E15" s="1020"/>
      <c r="F15" s="1020"/>
      <c r="G15" s="1020"/>
      <c r="H15" s="1020"/>
      <c r="I15" s="1020"/>
      <c r="J15" s="1020"/>
      <c r="K15" s="1020"/>
      <c r="L15" s="1020"/>
      <c r="M15" s="1020"/>
      <c r="N15" s="1020"/>
      <c r="O15" s="1020"/>
      <c r="P15" s="1021"/>
      <c r="Q15" s="566"/>
    </row>
    <row r="16" spans="1:17" s="12" customFormat="1" ht="12.75" customHeight="1" x14ac:dyDescent="0.25">
      <c r="A16" s="1015"/>
      <c r="B16" s="1017"/>
      <c r="C16" s="1022" t="s">
        <v>23</v>
      </c>
      <c r="D16" s="1024" t="s">
        <v>24</v>
      </c>
      <c r="E16" s="1026" t="s">
        <v>25</v>
      </c>
      <c r="F16" s="1028" t="s">
        <v>26</v>
      </c>
      <c r="G16" s="1000" t="s">
        <v>27</v>
      </c>
      <c r="H16" s="1002" t="s">
        <v>28</v>
      </c>
      <c r="I16" s="1030" t="s">
        <v>29</v>
      </c>
      <c r="J16" s="1000" t="s">
        <v>30</v>
      </c>
      <c r="K16" s="1002" t="s">
        <v>31</v>
      </c>
      <c r="L16" s="1012" t="s">
        <v>32</v>
      </c>
      <c r="M16" s="1000" t="s">
        <v>33</v>
      </c>
      <c r="N16" s="1002" t="s">
        <v>34</v>
      </c>
      <c r="O16" s="1004" t="s">
        <v>35</v>
      </c>
      <c r="P16" s="998" t="s">
        <v>36</v>
      </c>
      <c r="Q16" s="566"/>
    </row>
    <row r="17" spans="1:17" s="13" customFormat="1" ht="61.5" customHeight="1" thickBot="1" x14ac:dyDescent="0.3">
      <c r="A17" s="999"/>
      <c r="B17" s="1018"/>
      <c r="C17" s="1023"/>
      <c r="D17" s="1025"/>
      <c r="E17" s="1027"/>
      <c r="F17" s="1029"/>
      <c r="G17" s="1001"/>
      <c r="H17" s="1003"/>
      <c r="I17" s="1031"/>
      <c r="J17" s="1001"/>
      <c r="K17" s="1003"/>
      <c r="L17" s="1013"/>
      <c r="M17" s="1001"/>
      <c r="N17" s="1003"/>
      <c r="O17" s="1005"/>
      <c r="P17" s="999"/>
      <c r="Q17" s="353"/>
    </row>
    <row r="18" spans="1:17" s="13" customFormat="1" ht="9.75" customHeight="1" thickTop="1" x14ac:dyDescent="0.25">
      <c r="A18" s="14" t="s">
        <v>37</v>
      </c>
      <c r="B18" s="14">
        <v>2</v>
      </c>
      <c r="C18" s="14">
        <v>8</v>
      </c>
      <c r="D18" s="15"/>
      <c r="E18" s="16"/>
      <c r="F18" s="17">
        <v>9</v>
      </c>
      <c r="G18" s="15"/>
      <c r="H18" s="16"/>
      <c r="I18" s="17">
        <v>10</v>
      </c>
      <c r="J18" s="18"/>
      <c r="K18" s="16"/>
      <c r="L18" s="17">
        <v>11</v>
      </c>
      <c r="M18" s="15"/>
      <c r="N18" s="16"/>
      <c r="O18" s="17"/>
      <c r="P18" s="19">
        <v>12</v>
      </c>
    </row>
    <row r="19" spans="1:17" s="29" customFormat="1" hidden="1" x14ac:dyDescent="0.25">
      <c r="A19" s="20"/>
      <c r="B19" s="21" t="s">
        <v>38</v>
      </c>
      <c r="C19" s="170"/>
      <c r="D19" s="22"/>
      <c r="E19" s="23"/>
      <c r="F19" s="24"/>
      <c r="G19" s="25"/>
      <c r="H19" s="26"/>
      <c r="I19" s="24"/>
      <c r="J19" s="27"/>
      <c r="K19" s="26"/>
      <c r="L19" s="24"/>
      <c r="M19" s="25"/>
      <c r="N19" s="26"/>
      <c r="O19" s="24"/>
      <c r="P19" s="28"/>
    </row>
    <row r="20" spans="1:17" s="29" customFormat="1" ht="12.75" thickBot="1" x14ac:dyDescent="0.3">
      <c r="A20" s="30"/>
      <c r="B20" s="31" t="s">
        <v>39</v>
      </c>
      <c r="C20" s="529">
        <f>F20+I20+L20+O20</f>
        <v>172054</v>
      </c>
      <c r="D20" s="32">
        <f t="shared" ref="D20:E20" si="0">SUM(D21,D24,D25,D41,D43)</f>
        <v>165929</v>
      </c>
      <c r="E20" s="33">
        <f t="shared" si="0"/>
        <v>6125</v>
      </c>
      <c r="F20" s="34">
        <f>SUM(F21,F24,F25,F41,F43)</f>
        <v>172054</v>
      </c>
      <c r="G20" s="32">
        <f t="shared" ref="G20:H20" si="1">SUM(G21,G24,G43)</f>
        <v>0</v>
      </c>
      <c r="H20" s="33">
        <f t="shared" si="1"/>
        <v>0</v>
      </c>
      <c r="I20" s="34">
        <f>SUM(I21,I24,I43)</f>
        <v>0</v>
      </c>
      <c r="J20" s="35">
        <f t="shared" ref="J20:K20" si="2">SUM(J21,J26,J43)</f>
        <v>0</v>
      </c>
      <c r="K20" s="33">
        <f t="shared" si="2"/>
        <v>0</v>
      </c>
      <c r="L20" s="34">
        <f>SUM(L21,L26,L43)</f>
        <v>0</v>
      </c>
      <c r="M20" s="32">
        <f t="shared" ref="M20:O20" si="3">SUM(M21,M45)</f>
        <v>0</v>
      </c>
      <c r="N20" s="33">
        <f t="shared" si="3"/>
        <v>0</v>
      </c>
      <c r="O20" s="34">
        <f t="shared" si="3"/>
        <v>0</v>
      </c>
      <c r="P20" s="36"/>
    </row>
    <row r="21" spans="1:17" ht="12.75" hidden="1" thickTop="1" x14ac:dyDescent="0.25">
      <c r="A21" s="37"/>
      <c r="B21" s="38" t="s">
        <v>40</v>
      </c>
      <c r="C21" s="530">
        <f t="shared" ref="C21:C84" si="4">F21+I21+L21+O21</f>
        <v>0</v>
      </c>
      <c r="D21" s="39">
        <f t="shared" ref="D21:E21" si="5">SUM(D22:D23)</f>
        <v>0</v>
      </c>
      <c r="E21" s="40">
        <f t="shared" si="5"/>
        <v>0</v>
      </c>
      <c r="F21" s="41">
        <f>SUM(F22:F23)</f>
        <v>0</v>
      </c>
      <c r="G21" s="39">
        <f t="shared" ref="G21:H21" si="6">SUM(G22:G23)</f>
        <v>0</v>
      </c>
      <c r="H21" s="40">
        <f t="shared" si="6"/>
        <v>0</v>
      </c>
      <c r="I21" s="41">
        <f>SUM(I22:I23)</f>
        <v>0</v>
      </c>
      <c r="J21" s="42">
        <f t="shared" ref="J21:K21" si="7">SUM(J22:J23)</f>
        <v>0</v>
      </c>
      <c r="K21" s="40">
        <f t="shared" si="7"/>
        <v>0</v>
      </c>
      <c r="L21" s="41">
        <f>SUM(L22:L23)</f>
        <v>0</v>
      </c>
      <c r="M21" s="39">
        <f t="shared" ref="M21:O21" si="8">SUM(M22:M23)</f>
        <v>0</v>
      </c>
      <c r="N21" s="40">
        <f t="shared" si="8"/>
        <v>0</v>
      </c>
      <c r="O21" s="41">
        <f t="shared" si="8"/>
        <v>0</v>
      </c>
      <c r="P21" s="43"/>
    </row>
    <row r="22" spans="1:17" ht="12.75" hidden="1" thickTop="1" x14ac:dyDescent="0.25">
      <c r="A22" s="44"/>
      <c r="B22" s="45" t="s">
        <v>41</v>
      </c>
      <c r="C22" s="531">
        <f t="shared" si="4"/>
        <v>0</v>
      </c>
      <c r="D22" s="46"/>
      <c r="E22" s="47"/>
      <c r="F22" s="48">
        <f>D22+E22</f>
        <v>0</v>
      </c>
      <c r="G22" s="46"/>
      <c r="H22" s="47"/>
      <c r="I22" s="48">
        <f>G22+H22</f>
        <v>0</v>
      </c>
      <c r="J22" s="49"/>
      <c r="K22" s="47"/>
      <c r="L22" s="48">
        <f>J22+K22</f>
        <v>0</v>
      </c>
      <c r="M22" s="46"/>
      <c r="N22" s="47"/>
      <c r="O22" s="48">
        <f>M22+N22</f>
        <v>0</v>
      </c>
      <c r="P22" s="50"/>
    </row>
    <row r="23" spans="1:17" ht="12.75" hidden="1" thickTop="1" x14ac:dyDescent="0.25">
      <c r="A23" s="51"/>
      <c r="B23" s="52" t="s">
        <v>42</v>
      </c>
      <c r="C23" s="532">
        <f t="shared" si="4"/>
        <v>0</v>
      </c>
      <c r="D23" s="53">
        <v>0</v>
      </c>
      <c r="E23" s="54">
        <v>0</v>
      </c>
      <c r="F23" s="55">
        <f t="shared" ref="F23:F25" si="9">D23+E23</f>
        <v>0</v>
      </c>
      <c r="G23" s="53"/>
      <c r="H23" s="54"/>
      <c r="I23" s="55">
        <f t="shared" ref="I23:I24" si="10">G23+H23</f>
        <v>0</v>
      </c>
      <c r="J23" s="56"/>
      <c r="K23" s="54"/>
      <c r="L23" s="55">
        <f>J23+K23</f>
        <v>0</v>
      </c>
      <c r="M23" s="53"/>
      <c r="N23" s="54"/>
      <c r="O23" s="55">
        <f>M23+N23</f>
        <v>0</v>
      </c>
      <c r="P23" s="453"/>
    </row>
    <row r="24" spans="1:17" s="29" customFormat="1" ht="27" customHeight="1" thickTop="1" thickBot="1" x14ac:dyDescent="0.3">
      <c r="A24" s="58">
        <v>19300</v>
      </c>
      <c r="B24" s="58" t="s">
        <v>43</v>
      </c>
      <c r="C24" s="533">
        <f>F24+I24</f>
        <v>86373</v>
      </c>
      <c r="D24" s="59">
        <v>79315</v>
      </c>
      <c r="E24" s="62">
        <v>7058</v>
      </c>
      <c r="F24" s="61">
        <f t="shared" si="9"/>
        <v>86373</v>
      </c>
      <c r="G24" s="59"/>
      <c r="H24" s="62"/>
      <c r="I24" s="61">
        <f t="shared" si="10"/>
        <v>0</v>
      </c>
      <c r="J24" s="63" t="s">
        <v>44</v>
      </c>
      <c r="K24" s="64" t="s">
        <v>44</v>
      </c>
      <c r="L24" s="67" t="s">
        <v>44</v>
      </c>
      <c r="M24" s="65" t="s">
        <v>44</v>
      </c>
      <c r="N24" s="66" t="s">
        <v>44</v>
      </c>
      <c r="O24" s="67" t="s">
        <v>44</v>
      </c>
      <c r="P24" s="454" t="s">
        <v>675</v>
      </c>
    </row>
    <row r="25" spans="1:17" s="29" customFormat="1" ht="24.75" thickTop="1" x14ac:dyDescent="0.25">
      <c r="A25" s="69">
        <v>18630</v>
      </c>
      <c r="B25" s="70" t="s">
        <v>45</v>
      </c>
      <c r="C25" s="534">
        <f>F25</f>
        <v>85681</v>
      </c>
      <c r="D25" s="71">
        <v>86614</v>
      </c>
      <c r="E25" s="72">
        <v>-933</v>
      </c>
      <c r="F25" s="73">
        <f t="shared" si="9"/>
        <v>85681</v>
      </c>
      <c r="G25" s="74" t="s">
        <v>44</v>
      </c>
      <c r="H25" s="75" t="s">
        <v>44</v>
      </c>
      <c r="I25" s="76" t="s">
        <v>44</v>
      </c>
      <c r="J25" s="77" t="s">
        <v>44</v>
      </c>
      <c r="K25" s="78" t="s">
        <v>44</v>
      </c>
      <c r="L25" s="76" t="s">
        <v>44</v>
      </c>
      <c r="M25" s="79" t="s">
        <v>44</v>
      </c>
      <c r="N25" s="78" t="s">
        <v>44</v>
      </c>
      <c r="O25" s="76" t="s">
        <v>44</v>
      </c>
      <c r="P25" s="455" t="s">
        <v>676</v>
      </c>
    </row>
    <row r="26" spans="1:17" s="29" customFormat="1" ht="36" hidden="1" x14ac:dyDescent="0.25">
      <c r="A26" s="70">
        <v>21300</v>
      </c>
      <c r="B26" s="70" t="s">
        <v>46</v>
      </c>
      <c r="C26" s="534">
        <f>L26</f>
        <v>0</v>
      </c>
      <c r="D26" s="79" t="s">
        <v>44</v>
      </c>
      <c r="E26" s="78" t="s">
        <v>44</v>
      </c>
      <c r="F26" s="76" t="s">
        <v>44</v>
      </c>
      <c r="G26" s="79" t="s">
        <v>44</v>
      </c>
      <c r="H26" s="78" t="s">
        <v>44</v>
      </c>
      <c r="I26" s="76" t="s">
        <v>44</v>
      </c>
      <c r="J26" s="77">
        <f t="shared" ref="J26:K26" si="11">SUM(J27,J31,J33,J36)</f>
        <v>0</v>
      </c>
      <c r="K26" s="78">
        <f t="shared" si="11"/>
        <v>0</v>
      </c>
      <c r="L26" s="185">
        <f>SUM(L27,L31,L33,L36)</f>
        <v>0</v>
      </c>
      <c r="M26" s="79" t="s">
        <v>44</v>
      </c>
      <c r="N26" s="78" t="s">
        <v>44</v>
      </c>
      <c r="O26" s="76" t="s">
        <v>44</v>
      </c>
      <c r="P26" s="80"/>
    </row>
    <row r="27" spans="1:17" s="29" customFormat="1" ht="24" hidden="1" x14ac:dyDescent="0.25">
      <c r="A27" s="81">
        <v>21350</v>
      </c>
      <c r="B27" s="70" t="s">
        <v>47</v>
      </c>
      <c r="C27" s="534">
        <f>L27</f>
        <v>0</v>
      </c>
      <c r="D27" s="79" t="s">
        <v>44</v>
      </c>
      <c r="E27" s="78" t="s">
        <v>44</v>
      </c>
      <c r="F27" s="76" t="s">
        <v>44</v>
      </c>
      <c r="G27" s="79" t="s">
        <v>44</v>
      </c>
      <c r="H27" s="78" t="s">
        <v>44</v>
      </c>
      <c r="I27" s="76" t="s">
        <v>44</v>
      </c>
      <c r="J27" s="77">
        <f t="shared" ref="J27:K27" si="12">SUM(J28:J30)</f>
        <v>0</v>
      </c>
      <c r="K27" s="78">
        <f t="shared" si="12"/>
        <v>0</v>
      </c>
      <c r="L27" s="185">
        <f>SUM(L28:L30)</f>
        <v>0</v>
      </c>
      <c r="M27" s="79" t="s">
        <v>44</v>
      </c>
      <c r="N27" s="78" t="s">
        <v>44</v>
      </c>
      <c r="O27" s="76" t="s">
        <v>44</v>
      </c>
      <c r="P27" s="80"/>
    </row>
    <row r="28" spans="1:17" hidden="1" x14ac:dyDescent="0.25">
      <c r="A28" s="44">
        <v>21351</v>
      </c>
      <c r="B28" s="82" t="s">
        <v>48</v>
      </c>
      <c r="C28" s="535">
        <f t="shared" ref="C28:C40" si="13">L28</f>
        <v>0</v>
      </c>
      <c r="D28" s="83" t="s">
        <v>44</v>
      </c>
      <c r="E28" s="84" t="s">
        <v>44</v>
      </c>
      <c r="F28" s="85" t="s">
        <v>44</v>
      </c>
      <c r="G28" s="83" t="s">
        <v>44</v>
      </c>
      <c r="H28" s="84" t="s">
        <v>44</v>
      </c>
      <c r="I28" s="85" t="s">
        <v>44</v>
      </c>
      <c r="J28" s="86"/>
      <c r="K28" s="87"/>
      <c r="L28" s="194">
        <f t="shared" ref="L28:L30" si="14">J28+K28</f>
        <v>0</v>
      </c>
      <c r="M28" s="88" t="s">
        <v>44</v>
      </c>
      <c r="N28" s="87" t="s">
        <v>44</v>
      </c>
      <c r="O28" s="85" t="s">
        <v>44</v>
      </c>
      <c r="P28" s="89"/>
    </row>
    <row r="29" spans="1:17" hidden="1" x14ac:dyDescent="0.25">
      <c r="A29" s="51">
        <v>21352</v>
      </c>
      <c r="B29" s="90" t="s">
        <v>49</v>
      </c>
      <c r="C29" s="536">
        <f t="shared" si="13"/>
        <v>0</v>
      </c>
      <c r="D29" s="91" t="s">
        <v>44</v>
      </c>
      <c r="E29" s="92" t="s">
        <v>44</v>
      </c>
      <c r="F29" s="93" t="s">
        <v>44</v>
      </c>
      <c r="G29" s="91" t="s">
        <v>44</v>
      </c>
      <c r="H29" s="92" t="s">
        <v>44</v>
      </c>
      <c r="I29" s="93" t="s">
        <v>44</v>
      </c>
      <c r="J29" s="94"/>
      <c r="K29" s="95"/>
      <c r="L29" s="199">
        <f t="shared" si="14"/>
        <v>0</v>
      </c>
      <c r="M29" s="96" t="s">
        <v>44</v>
      </c>
      <c r="N29" s="95" t="s">
        <v>44</v>
      </c>
      <c r="O29" s="93" t="s">
        <v>44</v>
      </c>
      <c r="P29" s="97"/>
    </row>
    <row r="30" spans="1:17" ht="24" hidden="1" x14ac:dyDescent="0.25">
      <c r="A30" s="51">
        <v>21359</v>
      </c>
      <c r="B30" s="90" t="s">
        <v>50</v>
      </c>
      <c r="C30" s="536">
        <f t="shared" si="13"/>
        <v>0</v>
      </c>
      <c r="D30" s="91" t="s">
        <v>44</v>
      </c>
      <c r="E30" s="92" t="s">
        <v>44</v>
      </c>
      <c r="F30" s="93" t="s">
        <v>44</v>
      </c>
      <c r="G30" s="91" t="s">
        <v>44</v>
      </c>
      <c r="H30" s="92" t="s">
        <v>44</v>
      </c>
      <c r="I30" s="93" t="s">
        <v>44</v>
      </c>
      <c r="J30" s="94"/>
      <c r="K30" s="95"/>
      <c r="L30" s="199">
        <f t="shared" si="14"/>
        <v>0</v>
      </c>
      <c r="M30" s="96" t="s">
        <v>44</v>
      </c>
      <c r="N30" s="95" t="s">
        <v>44</v>
      </c>
      <c r="O30" s="93" t="s">
        <v>44</v>
      </c>
      <c r="P30" s="97"/>
    </row>
    <row r="31" spans="1:17" s="29" customFormat="1" ht="36" hidden="1" x14ac:dyDescent="0.25">
      <c r="A31" s="81">
        <v>21370</v>
      </c>
      <c r="B31" s="70" t="s">
        <v>51</v>
      </c>
      <c r="C31" s="534">
        <f t="shared" si="13"/>
        <v>0</v>
      </c>
      <c r="D31" s="79" t="s">
        <v>44</v>
      </c>
      <c r="E31" s="78" t="s">
        <v>44</v>
      </c>
      <c r="F31" s="76" t="s">
        <v>44</v>
      </c>
      <c r="G31" s="79" t="s">
        <v>44</v>
      </c>
      <c r="H31" s="78" t="s">
        <v>44</v>
      </c>
      <c r="I31" s="76" t="s">
        <v>44</v>
      </c>
      <c r="J31" s="77">
        <f t="shared" ref="J31:K31" si="15">SUM(J32)</f>
        <v>0</v>
      </c>
      <c r="K31" s="78">
        <f t="shared" si="15"/>
        <v>0</v>
      </c>
      <c r="L31" s="185">
        <f>SUM(L32)</f>
        <v>0</v>
      </c>
      <c r="M31" s="79" t="s">
        <v>44</v>
      </c>
      <c r="N31" s="78" t="s">
        <v>44</v>
      </c>
      <c r="O31" s="76" t="s">
        <v>44</v>
      </c>
      <c r="P31" s="80"/>
    </row>
    <row r="32" spans="1:17" ht="36" hidden="1" x14ac:dyDescent="0.25">
      <c r="A32" s="98">
        <v>21379</v>
      </c>
      <c r="B32" s="99" t="s">
        <v>52</v>
      </c>
      <c r="C32" s="537">
        <f t="shared" si="13"/>
        <v>0</v>
      </c>
      <c r="D32" s="100" t="s">
        <v>44</v>
      </c>
      <c r="E32" s="101" t="s">
        <v>44</v>
      </c>
      <c r="F32" s="102" t="s">
        <v>44</v>
      </c>
      <c r="G32" s="100" t="s">
        <v>44</v>
      </c>
      <c r="H32" s="101" t="s">
        <v>44</v>
      </c>
      <c r="I32" s="102" t="s">
        <v>44</v>
      </c>
      <c r="J32" s="103"/>
      <c r="K32" s="104"/>
      <c r="L32" s="248">
        <f>J32+K32</f>
        <v>0</v>
      </c>
      <c r="M32" s="105" t="s">
        <v>44</v>
      </c>
      <c r="N32" s="104" t="s">
        <v>44</v>
      </c>
      <c r="O32" s="102" t="s">
        <v>44</v>
      </c>
      <c r="P32" s="106"/>
    </row>
    <row r="33" spans="1:16" s="29" customFormat="1" hidden="1" x14ac:dyDescent="0.25">
      <c r="A33" s="81">
        <v>21380</v>
      </c>
      <c r="B33" s="70" t="s">
        <v>53</v>
      </c>
      <c r="C33" s="534">
        <f t="shared" si="13"/>
        <v>0</v>
      </c>
      <c r="D33" s="79" t="s">
        <v>44</v>
      </c>
      <c r="E33" s="78" t="s">
        <v>44</v>
      </c>
      <c r="F33" s="76" t="s">
        <v>44</v>
      </c>
      <c r="G33" s="79" t="s">
        <v>44</v>
      </c>
      <c r="H33" s="78" t="s">
        <v>44</v>
      </c>
      <c r="I33" s="76" t="s">
        <v>44</v>
      </c>
      <c r="J33" s="77">
        <f t="shared" ref="J33:K33" si="16">SUM(J34:J35)</f>
        <v>0</v>
      </c>
      <c r="K33" s="78">
        <f t="shared" si="16"/>
        <v>0</v>
      </c>
      <c r="L33" s="185">
        <f>SUM(L34:L35)</f>
        <v>0</v>
      </c>
      <c r="M33" s="79" t="s">
        <v>44</v>
      </c>
      <c r="N33" s="78" t="s">
        <v>44</v>
      </c>
      <c r="O33" s="76" t="s">
        <v>44</v>
      </c>
      <c r="P33" s="80"/>
    </row>
    <row r="34" spans="1:16" hidden="1" x14ac:dyDescent="0.25">
      <c r="A34" s="45">
        <v>21381</v>
      </c>
      <c r="B34" s="82" t="s">
        <v>54</v>
      </c>
      <c r="C34" s="535">
        <f t="shared" si="13"/>
        <v>0</v>
      </c>
      <c r="D34" s="83" t="s">
        <v>44</v>
      </c>
      <c r="E34" s="84" t="s">
        <v>44</v>
      </c>
      <c r="F34" s="85" t="s">
        <v>44</v>
      </c>
      <c r="G34" s="83" t="s">
        <v>44</v>
      </c>
      <c r="H34" s="84" t="s">
        <v>44</v>
      </c>
      <c r="I34" s="85" t="s">
        <v>44</v>
      </c>
      <c r="J34" s="86"/>
      <c r="K34" s="87"/>
      <c r="L34" s="194">
        <f t="shared" ref="L34:L35" si="17">J34+K34</f>
        <v>0</v>
      </c>
      <c r="M34" s="88" t="s">
        <v>44</v>
      </c>
      <c r="N34" s="87" t="s">
        <v>44</v>
      </c>
      <c r="O34" s="85" t="s">
        <v>44</v>
      </c>
      <c r="P34" s="89"/>
    </row>
    <row r="35" spans="1:16" ht="24" hidden="1" x14ac:dyDescent="0.25">
      <c r="A35" s="52">
        <v>21383</v>
      </c>
      <c r="B35" s="90" t="s">
        <v>55</v>
      </c>
      <c r="C35" s="536">
        <f t="shared" si="13"/>
        <v>0</v>
      </c>
      <c r="D35" s="91" t="s">
        <v>44</v>
      </c>
      <c r="E35" s="92" t="s">
        <v>44</v>
      </c>
      <c r="F35" s="93" t="s">
        <v>44</v>
      </c>
      <c r="G35" s="91" t="s">
        <v>44</v>
      </c>
      <c r="H35" s="92" t="s">
        <v>44</v>
      </c>
      <c r="I35" s="93" t="s">
        <v>44</v>
      </c>
      <c r="J35" s="94"/>
      <c r="K35" s="95"/>
      <c r="L35" s="199">
        <f t="shared" si="17"/>
        <v>0</v>
      </c>
      <c r="M35" s="96" t="s">
        <v>44</v>
      </c>
      <c r="N35" s="95" t="s">
        <v>44</v>
      </c>
      <c r="O35" s="93" t="s">
        <v>44</v>
      </c>
      <c r="P35" s="97"/>
    </row>
    <row r="36" spans="1:16" s="29" customFormat="1" ht="25.5" hidden="1" customHeight="1" x14ac:dyDescent="0.25">
      <c r="A36" s="81">
        <v>21390</v>
      </c>
      <c r="B36" s="70" t="s">
        <v>56</v>
      </c>
      <c r="C36" s="534">
        <f t="shared" si="13"/>
        <v>0</v>
      </c>
      <c r="D36" s="79" t="s">
        <v>44</v>
      </c>
      <c r="E36" s="78" t="s">
        <v>44</v>
      </c>
      <c r="F36" s="76" t="s">
        <v>44</v>
      </c>
      <c r="G36" s="79" t="s">
        <v>44</v>
      </c>
      <c r="H36" s="78" t="s">
        <v>44</v>
      </c>
      <c r="I36" s="76" t="s">
        <v>44</v>
      </c>
      <c r="J36" s="77">
        <f t="shared" ref="J36:K36" si="18">SUM(J37:J40)</f>
        <v>0</v>
      </c>
      <c r="K36" s="78">
        <f t="shared" si="18"/>
        <v>0</v>
      </c>
      <c r="L36" s="185">
        <f>SUM(L37:L40)</f>
        <v>0</v>
      </c>
      <c r="M36" s="79" t="s">
        <v>44</v>
      </c>
      <c r="N36" s="78" t="s">
        <v>44</v>
      </c>
      <c r="O36" s="76" t="s">
        <v>44</v>
      </c>
      <c r="P36" s="80"/>
    </row>
    <row r="37" spans="1:16" ht="24" hidden="1" x14ac:dyDescent="0.25">
      <c r="A37" s="45">
        <v>21391</v>
      </c>
      <c r="B37" s="82" t="s">
        <v>57</v>
      </c>
      <c r="C37" s="535">
        <f t="shared" si="13"/>
        <v>0</v>
      </c>
      <c r="D37" s="83" t="s">
        <v>44</v>
      </c>
      <c r="E37" s="84" t="s">
        <v>44</v>
      </c>
      <c r="F37" s="85" t="s">
        <v>44</v>
      </c>
      <c r="G37" s="83" t="s">
        <v>44</v>
      </c>
      <c r="H37" s="84" t="s">
        <v>44</v>
      </c>
      <c r="I37" s="85" t="s">
        <v>44</v>
      </c>
      <c r="J37" s="86"/>
      <c r="K37" s="87"/>
      <c r="L37" s="194">
        <f t="shared" ref="L37:L40" si="19">J37+K37</f>
        <v>0</v>
      </c>
      <c r="M37" s="88" t="s">
        <v>44</v>
      </c>
      <c r="N37" s="87" t="s">
        <v>44</v>
      </c>
      <c r="O37" s="85" t="s">
        <v>44</v>
      </c>
      <c r="P37" s="89"/>
    </row>
    <row r="38" spans="1:16" hidden="1" x14ac:dyDescent="0.25">
      <c r="A38" s="52">
        <v>21393</v>
      </c>
      <c r="B38" s="90" t="s">
        <v>58</v>
      </c>
      <c r="C38" s="536">
        <f t="shared" si="13"/>
        <v>0</v>
      </c>
      <c r="D38" s="91" t="s">
        <v>44</v>
      </c>
      <c r="E38" s="92" t="s">
        <v>44</v>
      </c>
      <c r="F38" s="93" t="s">
        <v>44</v>
      </c>
      <c r="G38" s="91" t="s">
        <v>44</v>
      </c>
      <c r="H38" s="92" t="s">
        <v>44</v>
      </c>
      <c r="I38" s="93" t="s">
        <v>44</v>
      </c>
      <c r="J38" s="94"/>
      <c r="K38" s="95"/>
      <c r="L38" s="199">
        <f t="shared" si="19"/>
        <v>0</v>
      </c>
      <c r="M38" s="96" t="s">
        <v>44</v>
      </c>
      <c r="N38" s="95" t="s">
        <v>44</v>
      </c>
      <c r="O38" s="93" t="s">
        <v>44</v>
      </c>
      <c r="P38" s="97"/>
    </row>
    <row r="39" spans="1:16" hidden="1" x14ac:dyDescent="0.25">
      <c r="A39" s="52">
        <v>21395</v>
      </c>
      <c r="B39" s="90" t="s">
        <v>59</v>
      </c>
      <c r="C39" s="536">
        <f t="shared" si="13"/>
        <v>0</v>
      </c>
      <c r="D39" s="91" t="s">
        <v>44</v>
      </c>
      <c r="E39" s="92" t="s">
        <v>44</v>
      </c>
      <c r="F39" s="93" t="s">
        <v>44</v>
      </c>
      <c r="G39" s="91" t="s">
        <v>44</v>
      </c>
      <c r="H39" s="92" t="s">
        <v>44</v>
      </c>
      <c r="I39" s="93" t="s">
        <v>44</v>
      </c>
      <c r="J39" s="94"/>
      <c r="K39" s="95"/>
      <c r="L39" s="199">
        <f t="shared" si="19"/>
        <v>0</v>
      </c>
      <c r="M39" s="96" t="s">
        <v>44</v>
      </c>
      <c r="N39" s="95" t="s">
        <v>44</v>
      </c>
      <c r="O39" s="93" t="s">
        <v>44</v>
      </c>
      <c r="P39" s="97"/>
    </row>
    <row r="40" spans="1:16" ht="24" hidden="1" x14ac:dyDescent="0.25">
      <c r="A40" s="107">
        <v>21399</v>
      </c>
      <c r="B40" s="108" t="s">
        <v>60</v>
      </c>
      <c r="C40" s="538">
        <f t="shared" si="13"/>
        <v>0</v>
      </c>
      <c r="D40" s="109" t="s">
        <v>44</v>
      </c>
      <c r="E40" s="110" t="s">
        <v>44</v>
      </c>
      <c r="F40" s="111" t="s">
        <v>44</v>
      </c>
      <c r="G40" s="109" t="s">
        <v>44</v>
      </c>
      <c r="H40" s="110" t="s">
        <v>44</v>
      </c>
      <c r="I40" s="111" t="s">
        <v>44</v>
      </c>
      <c r="J40" s="112"/>
      <c r="K40" s="113"/>
      <c r="L40" s="222">
        <f t="shared" si="19"/>
        <v>0</v>
      </c>
      <c r="M40" s="114" t="s">
        <v>44</v>
      </c>
      <c r="N40" s="113" t="s">
        <v>44</v>
      </c>
      <c r="O40" s="111" t="s">
        <v>44</v>
      </c>
      <c r="P40" s="115"/>
    </row>
    <row r="41" spans="1:16" s="29" customFormat="1" ht="26.25" hidden="1" customHeight="1" x14ac:dyDescent="0.25">
      <c r="A41" s="116">
        <v>21420</v>
      </c>
      <c r="B41" s="117" t="s">
        <v>61</v>
      </c>
      <c r="C41" s="539">
        <f>F41</f>
        <v>0</v>
      </c>
      <c r="D41" s="118">
        <f t="shared" ref="D41:E41" si="20">SUM(D42)</f>
        <v>0</v>
      </c>
      <c r="E41" s="119">
        <f t="shared" si="20"/>
        <v>0</v>
      </c>
      <c r="F41" s="120">
        <f>SUM(F42)</f>
        <v>0</v>
      </c>
      <c r="G41" s="118" t="s">
        <v>44</v>
      </c>
      <c r="H41" s="119" t="s">
        <v>44</v>
      </c>
      <c r="I41" s="121" t="s">
        <v>44</v>
      </c>
      <c r="J41" s="122" t="s">
        <v>44</v>
      </c>
      <c r="K41" s="123" t="s">
        <v>44</v>
      </c>
      <c r="L41" s="121" t="s">
        <v>44</v>
      </c>
      <c r="M41" s="124" t="s">
        <v>44</v>
      </c>
      <c r="N41" s="123" t="s">
        <v>44</v>
      </c>
      <c r="O41" s="121" t="s">
        <v>44</v>
      </c>
      <c r="P41" s="125"/>
    </row>
    <row r="42" spans="1:16" s="29" customFormat="1" ht="26.25" hidden="1" customHeight="1" x14ac:dyDescent="0.25">
      <c r="A42" s="107">
        <v>21429</v>
      </c>
      <c r="B42" s="108" t="s">
        <v>62</v>
      </c>
      <c r="C42" s="538">
        <f>F42</f>
        <v>0</v>
      </c>
      <c r="D42" s="126"/>
      <c r="E42" s="127"/>
      <c r="F42" s="128">
        <f>D42+E42</f>
        <v>0</v>
      </c>
      <c r="G42" s="129" t="s">
        <v>44</v>
      </c>
      <c r="H42" s="130" t="s">
        <v>44</v>
      </c>
      <c r="I42" s="111" t="s">
        <v>44</v>
      </c>
      <c r="J42" s="131" t="s">
        <v>44</v>
      </c>
      <c r="K42" s="110" t="s">
        <v>44</v>
      </c>
      <c r="L42" s="111" t="s">
        <v>44</v>
      </c>
      <c r="M42" s="109" t="s">
        <v>44</v>
      </c>
      <c r="N42" s="110" t="s">
        <v>44</v>
      </c>
      <c r="O42" s="111" t="s">
        <v>44</v>
      </c>
      <c r="P42" s="115"/>
    </row>
    <row r="43" spans="1:16" s="29" customFormat="1" ht="24" hidden="1" x14ac:dyDescent="0.25">
      <c r="A43" s="81">
        <v>21490</v>
      </c>
      <c r="B43" s="70" t="s">
        <v>63</v>
      </c>
      <c r="C43" s="540">
        <f>F43+I43+L43</f>
        <v>0</v>
      </c>
      <c r="D43" s="132">
        <f t="shared" ref="D43:E43" si="21">D44</f>
        <v>0</v>
      </c>
      <c r="E43" s="133">
        <f t="shared" si="21"/>
        <v>0</v>
      </c>
      <c r="F43" s="73">
        <f>F44</f>
        <v>0</v>
      </c>
      <c r="G43" s="132">
        <f t="shared" ref="G43:L43" si="22">G44</f>
        <v>0</v>
      </c>
      <c r="H43" s="133">
        <f t="shared" si="22"/>
        <v>0</v>
      </c>
      <c r="I43" s="73">
        <f t="shared" si="22"/>
        <v>0</v>
      </c>
      <c r="J43" s="134">
        <f t="shared" si="22"/>
        <v>0</v>
      </c>
      <c r="K43" s="133">
        <f t="shared" si="22"/>
        <v>0</v>
      </c>
      <c r="L43" s="73">
        <f t="shared" si="22"/>
        <v>0</v>
      </c>
      <c r="M43" s="79" t="s">
        <v>44</v>
      </c>
      <c r="N43" s="78" t="s">
        <v>44</v>
      </c>
      <c r="O43" s="76" t="s">
        <v>44</v>
      </c>
      <c r="P43" s="80"/>
    </row>
    <row r="44" spans="1:16" s="29" customFormat="1" ht="24" hidden="1" x14ac:dyDescent="0.25">
      <c r="A44" s="52">
        <v>21499</v>
      </c>
      <c r="B44" s="90" t="s">
        <v>64</v>
      </c>
      <c r="C44" s="541">
        <f>F44+I44+L44</f>
        <v>0</v>
      </c>
      <c r="D44" s="135"/>
      <c r="E44" s="136"/>
      <c r="F44" s="48">
        <f>D44+E44</f>
        <v>0</v>
      </c>
      <c r="G44" s="46"/>
      <c r="H44" s="47"/>
      <c r="I44" s="48">
        <f>G44+H44</f>
        <v>0</v>
      </c>
      <c r="J44" s="86"/>
      <c r="K44" s="87"/>
      <c r="L44" s="48">
        <f>J44+K44</f>
        <v>0</v>
      </c>
      <c r="M44" s="105" t="s">
        <v>44</v>
      </c>
      <c r="N44" s="104" t="s">
        <v>44</v>
      </c>
      <c r="O44" s="102" t="s">
        <v>44</v>
      </c>
      <c r="P44" s="106"/>
    </row>
    <row r="45" spans="1:16" ht="12.75" hidden="1" customHeight="1" x14ac:dyDescent="0.25">
      <c r="A45" s="137">
        <v>23000</v>
      </c>
      <c r="B45" s="138" t="s">
        <v>65</v>
      </c>
      <c r="C45" s="540">
        <f>O45</f>
        <v>0</v>
      </c>
      <c r="D45" s="139" t="s">
        <v>44</v>
      </c>
      <c r="E45" s="140" t="s">
        <v>44</v>
      </c>
      <c r="F45" s="111" t="s">
        <v>44</v>
      </c>
      <c r="G45" s="109" t="s">
        <v>44</v>
      </c>
      <c r="H45" s="110" t="s">
        <v>44</v>
      </c>
      <c r="I45" s="111" t="s">
        <v>44</v>
      </c>
      <c r="J45" s="131" t="s">
        <v>44</v>
      </c>
      <c r="K45" s="110" t="s">
        <v>44</v>
      </c>
      <c r="L45" s="111" t="s">
        <v>44</v>
      </c>
      <c r="M45" s="139">
        <f t="shared" ref="M45:O45" si="23">SUM(M46:M47)</f>
        <v>0</v>
      </c>
      <c r="N45" s="140">
        <f t="shared" si="23"/>
        <v>0</v>
      </c>
      <c r="O45" s="128">
        <f t="shared" si="23"/>
        <v>0</v>
      </c>
      <c r="P45" s="141"/>
    </row>
    <row r="46" spans="1:16" ht="24" hidden="1" x14ac:dyDescent="0.25">
      <c r="A46" s="142">
        <v>23410</v>
      </c>
      <c r="B46" s="143" t="s">
        <v>66</v>
      </c>
      <c r="C46" s="539">
        <f t="shared" ref="C46:C47" si="24">O46</f>
        <v>0</v>
      </c>
      <c r="D46" s="118" t="s">
        <v>44</v>
      </c>
      <c r="E46" s="119" t="s">
        <v>44</v>
      </c>
      <c r="F46" s="121" t="s">
        <v>44</v>
      </c>
      <c r="G46" s="124" t="s">
        <v>44</v>
      </c>
      <c r="H46" s="123" t="s">
        <v>44</v>
      </c>
      <c r="I46" s="121" t="s">
        <v>44</v>
      </c>
      <c r="J46" s="122" t="s">
        <v>44</v>
      </c>
      <c r="K46" s="123" t="s">
        <v>44</v>
      </c>
      <c r="L46" s="121" t="s">
        <v>44</v>
      </c>
      <c r="M46" s="144"/>
      <c r="N46" s="145"/>
      <c r="O46" s="120">
        <f t="shared" ref="O46:O47" si="25">M46+N46</f>
        <v>0</v>
      </c>
      <c r="P46" s="146"/>
    </row>
    <row r="47" spans="1:16" ht="24" hidden="1" x14ac:dyDescent="0.25">
      <c r="A47" s="142">
        <v>23510</v>
      </c>
      <c r="B47" s="143" t="s">
        <v>67</v>
      </c>
      <c r="C47" s="539">
        <f t="shared" si="24"/>
        <v>0</v>
      </c>
      <c r="D47" s="118" t="s">
        <v>44</v>
      </c>
      <c r="E47" s="119" t="s">
        <v>44</v>
      </c>
      <c r="F47" s="121" t="s">
        <v>44</v>
      </c>
      <c r="G47" s="124" t="s">
        <v>44</v>
      </c>
      <c r="H47" s="123" t="s">
        <v>44</v>
      </c>
      <c r="I47" s="121" t="s">
        <v>44</v>
      </c>
      <c r="J47" s="122" t="s">
        <v>44</v>
      </c>
      <c r="K47" s="123" t="s">
        <v>44</v>
      </c>
      <c r="L47" s="121" t="s">
        <v>44</v>
      </c>
      <c r="M47" s="144"/>
      <c r="N47" s="145"/>
      <c r="O47" s="120">
        <f t="shared" si="25"/>
        <v>0</v>
      </c>
      <c r="P47" s="146"/>
    </row>
    <row r="48" spans="1:16" hidden="1" x14ac:dyDescent="0.25">
      <c r="A48" s="147"/>
      <c r="B48" s="143"/>
      <c r="C48" s="542"/>
      <c r="D48" s="148"/>
      <c r="E48" s="149"/>
      <c r="F48" s="121"/>
      <c r="G48" s="124"/>
      <c r="H48" s="123"/>
      <c r="I48" s="121"/>
      <c r="J48" s="122"/>
      <c r="K48" s="123"/>
      <c r="L48" s="120"/>
      <c r="M48" s="118"/>
      <c r="N48" s="119"/>
      <c r="O48" s="120"/>
      <c r="P48" s="146"/>
    </row>
    <row r="49" spans="1:16" s="29" customFormat="1" hidden="1" x14ac:dyDescent="0.25">
      <c r="A49" s="150"/>
      <c r="B49" s="151" t="s">
        <v>68</v>
      </c>
      <c r="C49" s="543"/>
      <c r="D49" s="152"/>
      <c r="E49" s="153"/>
      <c r="F49" s="154"/>
      <c r="G49" s="152"/>
      <c r="H49" s="153"/>
      <c r="I49" s="154"/>
      <c r="J49" s="155"/>
      <c r="K49" s="153"/>
      <c r="L49" s="154"/>
      <c r="M49" s="152"/>
      <c r="N49" s="153"/>
      <c r="O49" s="154"/>
      <c r="P49" s="156"/>
    </row>
    <row r="50" spans="1:16" s="29" customFormat="1" ht="12.75" thickBot="1" x14ac:dyDescent="0.3">
      <c r="A50" s="157"/>
      <c r="B50" s="30" t="s">
        <v>69</v>
      </c>
      <c r="C50" s="544">
        <f t="shared" si="4"/>
        <v>172054</v>
      </c>
      <c r="D50" s="158">
        <f t="shared" ref="D50:E50" si="26">SUM(D51,D269)</f>
        <v>165929</v>
      </c>
      <c r="E50" s="159">
        <f t="shared" si="26"/>
        <v>6125</v>
      </c>
      <c r="F50" s="160">
        <f>SUM(F51,F269)</f>
        <v>172054</v>
      </c>
      <c r="G50" s="158">
        <f t="shared" ref="G50:O50" si="27">SUM(G51,G269)</f>
        <v>0</v>
      </c>
      <c r="H50" s="159">
        <f t="shared" si="27"/>
        <v>0</v>
      </c>
      <c r="I50" s="160">
        <f t="shared" si="27"/>
        <v>0</v>
      </c>
      <c r="J50" s="161">
        <f t="shared" si="27"/>
        <v>0</v>
      </c>
      <c r="K50" s="159">
        <f t="shared" si="27"/>
        <v>0</v>
      </c>
      <c r="L50" s="160">
        <f t="shared" si="27"/>
        <v>0</v>
      </c>
      <c r="M50" s="158">
        <f t="shared" si="27"/>
        <v>0</v>
      </c>
      <c r="N50" s="159">
        <f t="shared" si="27"/>
        <v>0</v>
      </c>
      <c r="O50" s="160">
        <f t="shared" si="27"/>
        <v>0</v>
      </c>
      <c r="P50" s="162"/>
    </row>
    <row r="51" spans="1:16" s="29" customFormat="1" ht="36.75" thickTop="1" x14ac:dyDescent="0.25">
      <c r="A51" s="163"/>
      <c r="B51" s="164" t="s">
        <v>70</v>
      </c>
      <c r="C51" s="545">
        <f t="shared" si="4"/>
        <v>159964</v>
      </c>
      <c r="D51" s="165">
        <f t="shared" ref="D51:E51" si="28">SUM(D52,D181)</f>
        <v>138930</v>
      </c>
      <c r="E51" s="166">
        <f t="shared" si="28"/>
        <v>21034</v>
      </c>
      <c r="F51" s="167">
        <f>SUM(F52,F181)</f>
        <v>159964</v>
      </c>
      <c r="G51" s="165">
        <f t="shared" ref="G51:H51" si="29">SUM(G52,G181)</f>
        <v>0</v>
      </c>
      <c r="H51" s="166">
        <f t="shared" si="29"/>
        <v>0</v>
      </c>
      <c r="I51" s="167">
        <f>SUM(I52,I181)</f>
        <v>0</v>
      </c>
      <c r="J51" s="168">
        <f t="shared" ref="J51:K51" si="30">SUM(J52,J181)</f>
        <v>0</v>
      </c>
      <c r="K51" s="166">
        <f t="shared" si="30"/>
        <v>0</v>
      </c>
      <c r="L51" s="167">
        <f>SUM(L52,L181)</f>
        <v>0</v>
      </c>
      <c r="M51" s="165">
        <f t="shared" ref="M51:O51" si="31">SUM(M52,M181)</f>
        <v>0</v>
      </c>
      <c r="N51" s="166">
        <f t="shared" si="31"/>
        <v>0</v>
      </c>
      <c r="O51" s="167">
        <f t="shared" si="31"/>
        <v>0</v>
      </c>
      <c r="P51" s="169"/>
    </row>
    <row r="52" spans="1:16" s="29" customFormat="1" ht="24" hidden="1" x14ac:dyDescent="0.25">
      <c r="A52" s="170"/>
      <c r="B52" s="20" t="s">
        <v>71</v>
      </c>
      <c r="C52" s="546">
        <f t="shared" si="4"/>
        <v>0</v>
      </c>
      <c r="D52" s="171">
        <f t="shared" ref="D52:E52" si="32">SUM(D53,D75,D160,D174)</f>
        <v>0</v>
      </c>
      <c r="E52" s="172">
        <f t="shared" si="32"/>
        <v>0</v>
      </c>
      <c r="F52" s="173">
        <f>SUM(F53,F75,F160,F174)</f>
        <v>0</v>
      </c>
      <c r="G52" s="171">
        <f t="shared" ref="G52:H52" si="33">SUM(G53,G75,G160,G174)</f>
        <v>0</v>
      </c>
      <c r="H52" s="172">
        <f t="shared" si="33"/>
        <v>0</v>
      </c>
      <c r="I52" s="173">
        <f>SUM(I53,I75,I160,I174)</f>
        <v>0</v>
      </c>
      <c r="J52" s="174">
        <f t="shared" ref="J52:K52" si="34">SUM(J53,J75,J160,J174)</f>
        <v>0</v>
      </c>
      <c r="K52" s="172">
        <f t="shared" si="34"/>
        <v>0</v>
      </c>
      <c r="L52" s="173">
        <f>SUM(L53,L75,L160,L174)</f>
        <v>0</v>
      </c>
      <c r="M52" s="171">
        <f t="shared" ref="M52:O52" si="35">SUM(M53,M75,M160,M174)</f>
        <v>0</v>
      </c>
      <c r="N52" s="172">
        <f t="shared" si="35"/>
        <v>0</v>
      </c>
      <c r="O52" s="173">
        <f t="shared" si="35"/>
        <v>0</v>
      </c>
      <c r="P52" s="175"/>
    </row>
    <row r="53" spans="1:16" s="29" customFormat="1" hidden="1" x14ac:dyDescent="0.25">
      <c r="A53" s="176">
        <v>1000</v>
      </c>
      <c r="B53" s="176" t="s">
        <v>72</v>
      </c>
      <c r="C53" s="547">
        <f t="shared" si="4"/>
        <v>0</v>
      </c>
      <c r="D53" s="177">
        <f t="shared" ref="D53:E53" si="36">SUM(D54,D67)</f>
        <v>0</v>
      </c>
      <c r="E53" s="178">
        <f t="shared" si="36"/>
        <v>0</v>
      </c>
      <c r="F53" s="179">
        <f>SUM(F54,F67)</f>
        <v>0</v>
      </c>
      <c r="G53" s="177">
        <f t="shared" ref="G53:H53" si="37">SUM(G54,G67)</f>
        <v>0</v>
      </c>
      <c r="H53" s="178">
        <f t="shared" si="37"/>
        <v>0</v>
      </c>
      <c r="I53" s="179">
        <f>SUM(I54,I67)</f>
        <v>0</v>
      </c>
      <c r="J53" s="180">
        <f t="shared" ref="J53:K53" si="38">SUM(J54,J67)</f>
        <v>0</v>
      </c>
      <c r="K53" s="178">
        <f t="shared" si="38"/>
        <v>0</v>
      </c>
      <c r="L53" s="179">
        <f>SUM(L54,L67)</f>
        <v>0</v>
      </c>
      <c r="M53" s="177">
        <f t="shared" ref="M53:O53" si="39">SUM(M54,M67)</f>
        <v>0</v>
      </c>
      <c r="N53" s="178">
        <f t="shared" si="39"/>
        <v>0</v>
      </c>
      <c r="O53" s="179">
        <f t="shared" si="39"/>
        <v>0</v>
      </c>
      <c r="P53" s="181"/>
    </row>
    <row r="54" spans="1:16" hidden="1" x14ac:dyDescent="0.25">
      <c r="A54" s="70">
        <v>1100</v>
      </c>
      <c r="B54" s="182" t="s">
        <v>73</v>
      </c>
      <c r="C54" s="534">
        <f t="shared" si="4"/>
        <v>0</v>
      </c>
      <c r="D54" s="183">
        <f t="shared" ref="D54:E54" si="40">SUM(D55,D58,D66)</f>
        <v>0</v>
      </c>
      <c r="E54" s="184">
        <f t="shared" si="40"/>
        <v>0</v>
      </c>
      <c r="F54" s="185">
        <f>SUM(F55,F58,F66)</f>
        <v>0</v>
      </c>
      <c r="G54" s="183">
        <f t="shared" ref="G54:H54" si="41">SUM(G55,G58,G66)</f>
        <v>0</v>
      </c>
      <c r="H54" s="184">
        <f t="shared" si="41"/>
        <v>0</v>
      </c>
      <c r="I54" s="185">
        <f>SUM(I55,I58,I66)</f>
        <v>0</v>
      </c>
      <c r="J54" s="186">
        <f t="shared" ref="J54:K54" si="42">SUM(J55,J58,J66)</f>
        <v>0</v>
      </c>
      <c r="K54" s="184">
        <f t="shared" si="42"/>
        <v>0</v>
      </c>
      <c r="L54" s="185">
        <f>SUM(L55,L58,L66)</f>
        <v>0</v>
      </c>
      <c r="M54" s="183">
        <f t="shared" ref="M54:O54" si="43">SUM(M55,M58,M66)</f>
        <v>0</v>
      </c>
      <c r="N54" s="184">
        <f t="shared" si="43"/>
        <v>0</v>
      </c>
      <c r="O54" s="185">
        <f t="shared" si="43"/>
        <v>0</v>
      </c>
      <c r="P54" s="187"/>
    </row>
    <row r="55" spans="1:16" hidden="1" x14ac:dyDescent="0.25">
      <c r="A55" s="188">
        <v>1110</v>
      </c>
      <c r="B55" s="143" t="s">
        <v>74</v>
      </c>
      <c r="C55" s="542">
        <f t="shared" si="4"/>
        <v>0</v>
      </c>
      <c r="D55" s="148">
        <f t="shared" ref="D55:E55" si="44">SUM(D56:D57)</f>
        <v>0</v>
      </c>
      <c r="E55" s="149">
        <f t="shared" si="44"/>
        <v>0</v>
      </c>
      <c r="F55" s="189">
        <f>SUM(F56:F57)</f>
        <v>0</v>
      </c>
      <c r="G55" s="148">
        <f t="shared" ref="G55:H55" si="45">SUM(G56:G57)</f>
        <v>0</v>
      </c>
      <c r="H55" s="149">
        <f t="shared" si="45"/>
        <v>0</v>
      </c>
      <c r="I55" s="189">
        <f>SUM(I56:I57)</f>
        <v>0</v>
      </c>
      <c r="J55" s="190">
        <f t="shared" ref="J55:K55" si="46">SUM(J56:J57)</f>
        <v>0</v>
      </c>
      <c r="K55" s="149">
        <f t="shared" si="46"/>
        <v>0</v>
      </c>
      <c r="L55" s="189">
        <f>SUM(L56:L57)</f>
        <v>0</v>
      </c>
      <c r="M55" s="148">
        <f t="shared" ref="M55:O55" si="47">SUM(M56:M57)</f>
        <v>0</v>
      </c>
      <c r="N55" s="149">
        <f t="shared" si="47"/>
        <v>0</v>
      </c>
      <c r="O55" s="189">
        <f t="shared" si="47"/>
        <v>0</v>
      </c>
      <c r="P55" s="191"/>
    </row>
    <row r="56" spans="1:16" hidden="1" x14ac:dyDescent="0.25">
      <c r="A56" s="45">
        <v>1111</v>
      </c>
      <c r="B56" s="82" t="s">
        <v>75</v>
      </c>
      <c r="C56" s="535">
        <f t="shared" si="4"/>
        <v>0</v>
      </c>
      <c r="D56" s="192"/>
      <c r="E56" s="193"/>
      <c r="F56" s="194">
        <f t="shared" ref="F56:F57" si="48">D56+E56</f>
        <v>0</v>
      </c>
      <c r="G56" s="192"/>
      <c r="H56" s="193"/>
      <c r="I56" s="194">
        <f t="shared" ref="I56:I57" si="49">G56+H56</f>
        <v>0</v>
      </c>
      <c r="J56" s="195"/>
      <c r="K56" s="193"/>
      <c r="L56" s="194">
        <f t="shared" ref="L56:L57" si="50">J56+K56</f>
        <v>0</v>
      </c>
      <c r="M56" s="192"/>
      <c r="N56" s="193"/>
      <c r="O56" s="194">
        <f t="shared" ref="O56:O57" si="51">M56+N56</f>
        <v>0</v>
      </c>
      <c r="P56" s="196"/>
    </row>
    <row r="57" spans="1:16" ht="24" hidden="1" customHeight="1" x14ac:dyDescent="0.25">
      <c r="A57" s="52">
        <v>1119</v>
      </c>
      <c r="B57" s="90" t="s">
        <v>76</v>
      </c>
      <c r="C57" s="536">
        <f t="shared" si="4"/>
        <v>0</v>
      </c>
      <c r="D57" s="197"/>
      <c r="E57" s="198"/>
      <c r="F57" s="199">
        <f t="shared" si="48"/>
        <v>0</v>
      </c>
      <c r="G57" s="197"/>
      <c r="H57" s="198"/>
      <c r="I57" s="199">
        <f t="shared" si="49"/>
        <v>0</v>
      </c>
      <c r="J57" s="200"/>
      <c r="K57" s="198"/>
      <c r="L57" s="199">
        <f t="shared" si="50"/>
        <v>0</v>
      </c>
      <c r="M57" s="197"/>
      <c r="N57" s="198"/>
      <c r="O57" s="199">
        <f t="shared" si="51"/>
        <v>0</v>
      </c>
      <c r="P57" s="201"/>
    </row>
    <row r="58" spans="1:16" hidden="1" x14ac:dyDescent="0.25">
      <c r="A58" s="202">
        <v>1140</v>
      </c>
      <c r="B58" s="90" t="s">
        <v>77</v>
      </c>
      <c r="C58" s="536">
        <f t="shared" si="4"/>
        <v>0</v>
      </c>
      <c r="D58" s="203">
        <f t="shared" ref="D58:E58" si="52">SUM(D59:D65)</f>
        <v>0</v>
      </c>
      <c r="E58" s="204">
        <f t="shared" si="52"/>
        <v>0</v>
      </c>
      <c r="F58" s="199">
        <f>SUM(F59:F65)</f>
        <v>0</v>
      </c>
      <c r="G58" s="203">
        <f t="shared" ref="G58:H58" si="53">SUM(G59:G65)</f>
        <v>0</v>
      </c>
      <c r="H58" s="204">
        <f t="shared" si="53"/>
        <v>0</v>
      </c>
      <c r="I58" s="199">
        <f>SUM(I59:I65)</f>
        <v>0</v>
      </c>
      <c r="J58" s="205">
        <f t="shared" ref="J58:K58" si="54">SUM(J59:J65)</f>
        <v>0</v>
      </c>
      <c r="K58" s="204">
        <f t="shared" si="54"/>
        <v>0</v>
      </c>
      <c r="L58" s="199">
        <f>SUM(L59:L65)</f>
        <v>0</v>
      </c>
      <c r="M58" s="203">
        <f t="shared" ref="M58:O58" si="55">SUM(M59:M65)</f>
        <v>0</v>
      </c>
      <c r="N58" s="204">
        <f t="shared" si="55"/>
        <v>0</v>
      </c>
      <c r="O58" s="199">
        <f t="shared" si="55"/>
        <v>0</v>
      </c>
      <c r="P58" s="201"/>
    </row>
    <row r="59" spans="1:16" hidden="1" x14ac:dyDescent="0.25">
      <c r="A59" s="52">
        <v>1141</v>
      </c>
      <c r="B59" s="90" t="s">
        <v>78</v>
      </c>
      <c r="C59" s="536">
        <f t="shared" si="4"/>
        <v>0</v>
      </c>
      <c r="D59" s="197"/>
      <c r="E59" s="198"/>
      <c r="F59" s="199">
        <f t="shared" ref="F59:F66" si="56">D59+E59</f>
        <v>0</v>
      </c>
      <c r="G59" s="197"/>
      <c r="H59" s="198"/>
      <c r="I59" s="199">
        <f t="shared" ref="I59:I66" si="57">G59+H59</f>
        <v>0</v>
      </c>
      <c r="J59" s="200"/>
      <c r="K59" s="198"/>
      <c r="L59" s="199">
        <f t="shared" ref="L59:L66" si="58">J59+K59</f>
        <v>0</v>
      </c>
      <c r="M59" s="197"/>
      <c r="N59" s="198"/>
      <c r="O59" s="199">
        <f t="shared" ref="O59:O66" si="59">M59+N59</f>
        <v>0</v>
      </c>
      <c r="P59" s="201"/>
    </row>
    <row r="60" spans="1:16" ht="24.75" hidden="1" customHeight="1" x14ac:dyDescent="0.25">
      <c r="A60" s="52">
        <v>1142</v>
      </c>
      <c r="B60" s="90" t="s">
        <v>79</v>
      </c>
      <c r="C60" s="536">
        <f t="shared" si="4"/>
        <v>0</v>
      </c>
      <c r="D60" s="197"/>
      <c r="E60" s="198"/>
      <c r="F60" s="199">
        <f t="shared" si="56"/>
        <v>0</v>
      </c>
      <c r="G60" s="197"/>
      <c r="H60" s="198"/>
      <c r="I60" s="199">
        <f t="shared" si="57"/>
        <v>0</v>
      </c>
      <c r="J60" s="200"/>
      <c r="K60" s="198"/>
      <c r="L60" s="199">
        <f t="shared" si="58"/>
        <v>0</v>
      </c>
      <c r="M60" s="197"/>
      <c r="N60" s="198"/>
      <c r="O60" s="199">
        <f t="shared" si="59"/>
        <v>0</v>
      </c>
      <c r="P60" s="201"/>
    </row>
    <row r="61" spans="1:16" ht="24" hidden="1" x14ac:dyDescent="0.25">
      <c r="A61" s="52">
        <v>1145</v>
      </c>
      <c r="B61" s="90" t="s">
        <v>80</v>
      </c>
      <c r="C61" s="536">
        <f t="shared" si="4"/>
        <v>0</v>
      </c>
      <c r="D61" s="197"/>
      <c r="E61" s="198"/>
      <c r="F61" s="199">
        <f t="shared" si="56"/>
        <v>0</v>
      </c>
      <c r="G61" s="197"/>
      <c r="H61" s="198"/>
      <c r="I61" s="199">
        <f t="shared" si="57"/>
        <v>0</v>
      </c>
      <c r="J61" s="200"/>
      <c r="K61" s="198"/>
      <c r="L61" s="199">
        <f t="shared" si="58"/>
        <v>0</v>
      </c>
      <c r="M61" s="197"/>
      <c r="N61" s="198"/>
      <c r="O61" s="199">
        <f t="shared" si="59"/>
        <v>0</v>
      </c>
      <c r="P61" s="201"/>
    </row>
    <row r="62" spans="1:16" ht="27.75" hidden="1" customHeight="1" x14ac:dyDescent="0.25">
      <c r="A62" s="52">
        <v>1146</v>
      </c>
      <c r="B62" s="90" t="s">
        <v>81</v>
      </c>
      <c r="C62" s="536">
        <f t="shared" si="4"/>
        <v>0</v>
      </c>
      <c r="D62" s="197"/>
      <c r="E62" s="198"/>
      <c r="F62" s="199">
        <f t="shared" si="56"/>
        <v>0</v>
      </c>
      <c r="G62" s="197"/>
      <c r="H62" s="198"/>
      <c r="I62" s="199">
        <f t="shared" si="57"/>
        <v>0</v>
      </c>
      <c r="J62" s="200"/>
      <c r="K62" s="198"/>
      <c r="L62" s="199">
        <f t="shared" si="58"/>
        <v>0</v>
      </c>
      <c r="M62" s="197"/>
      <c r="N62" s="198"/>
      <c r="O62" s="199">
        <f t="shared" si="59"/>
        <v>0</v>
      </c>
      <c r="P62" s="201"/>
    </row>
    <row r="63" spans="1:16" hidden="1" x14ac:dyDescent="0.25">
      <c r="A63" s="52">
        <v>1147</v>
      </c>
      <c r="B63" s="90" t="s">
        <v>82</v>
      </c>
      <c r="C63" s="536">
        <f t="shared" si="4"/>
        <v>0</v>
      </c>
      <c r="D63" s="197"/>
      <c r="E63" s="198"/>
      <c r="F63" s="199">
        <f t="shared" si="56"/>
        <v>0</v>
      </c>
      <c r="G63" s="197"/>
      <c r="H63" s="198"/>
      <c r="I63" s="199">
        <f t="shared" si="57"/>
        <v>0</v>
      </c>
      <c r="J63" s="200"/>
      <c r="K63" s="198"/>
      <c r="L63" s="199">
        <f t="shared" si="58"/>
        <v>0</v>
      </c>
      <c r="M63" s="197"/>
      <c r="N63" s="198"/>
      <c r="O63" s="199">
        <f t="shared" si="59"/>
        <v>0</v>
      </c>
      <c r="P63" s="201"/>
    </row>
    <row r="64" spans="1:16" hidden="1" x14ac:dyDescent="0.25">
      <c r="A64" s="52">
        <v>1148</v>
      </c>
      <c r="B64" s="90" t="s">
        <v>83</v>
      </c>
      <c r="C64" s="536">
        <f t="shared" si="4"/>
        <v>0</v>
      </c>
      <c r="D64" s="197"/>
      <c r="E64" s="198"/>
      <c r="F64" s="199">
        <f t="shared" si="56"/>
        <v>0</v>
      </c>
      <c r="G64" s="197"/>
      <c r="H64" s="198"/>
      <c r="I64" s="199">
        <f t="shared" si="57"/>
        <v>0</v>
      </c>
      <c r="J64" s="200"/>
      <c r="K64" s="198"/>
      <c r="L64" s="199">
        <f t="shared" si="58"/>
        <v>0</v>
      </c>
      <c r="M64" s="197"/>
      <c r="N64" s="198"/>
      <c r="O64" s="199">
        <f t="shared" si="59"/>
        <v>0</v>
      </c>
      <c r="P64" s="201"/>
    </row>
    <row r="65" spans="1:16" ht="24" hidden="1" customHeight="1" x14ac:dyDescent="0.25">
      <c r="A65" s="52">
        <v>1149</v>
      </c>
      <c r="B65" s="90" t="s">
        <v>84</v>
      </c>
      <c r="C65" s="536">
        <f t="shared" si="4"/>
        <v>0</v>
      </c>
      <c r="D65" s="197"/>
      <c r="E65" s="198"/>
      <c r="F65" s="199">
        <f t="shared" si="56"/>
        <v>0</v>
      </c>
      <c r="G65" s="197"/>
      <c r="H65" s="198"/>
      <c r="I65" s="199">
        <f t="shared" si="57"/>
        <v>0</v>
      </c>
      <c r="J65" s="200"/>
      <c r="K65" s="198"/>
      <c r="L65" s="199">
        <f t="shared" si="58"/>
        <v>0</v>
      </c>
      <c r="M65" s="197"/>
      <c r="N65" s="198"/>
      <c r="O65" s="199">
        <f t="shared" si="59"/>
        <v>0</v>
      </c>
      <c r="P65" s="201"/>
    </row>
    <row r="66" spans="1:16" ht="36" hidden="1" x14ac:dyDescent="0.25">
      <c r="A66" s="188">
        <v>1150</v>
      </c>
      <c r="B66" s="143" t="s">
        <v>85</v>
      </c>
      <c r="C66" s="542">
        <f t="shared" si="4"/>
        <v>0</v>
      </c>
      <c r="D66" s="206"/>
      <c r="E66" s="207"/>
      <c r="F66" s="189">
        <f t="shared" si="56"/>
        <v>0</v>
      </c>
      <c r="G66" s="206"/>
      <c r="H66" s="207"/>
      <c r="I66" s="189">
        <f t="shared" si="57"/>
        <v>0</v>
      </c>
      <c r="J66" s="208"/>
      <c r="K66" s="207"/>
      <c r="L66" s="189">
        <f t="shared" si="58"/>
        <v>0</v>
      </c>
      <c r="M66" s="206"/>
      <c r="N66" s="207"/>
      <c r="O66" s="189">
        <f t="shared" si="59"/>
        <v>0</v>
      </c>
      <c r="P66" s="191"/>
    </row>
    <row r="67" spans="1:16" ht="36" hidden="1" x14ac:dyDescent="0.25">
      <c r="A67" s="70">
        <v>1200</v>
      </c>
      <c r="B67" s="182" t="s">
        <v>86</v>
      </c>
      <c r="C67" s="534">
        <f t="shared" si="4"/>
        <v>0</v>
      </c>
      <c r="D67" s="183">
        <f t="shared" ref="D67:E67" si="60">SUM(D68:D69)</f>
        <v>0</v>
      </c>
      <c r="E67" s="184">
        <f t="shared" si="60"/>
        <v>0</v>
      </c>
      <c r="F67" s="185">
        <f>SUM(F68:F69)</f>
        <v>0</v>
      </c>
      <c r="G67" s="183">
        <f t="shared" ref="G67:H67" si="61">SUM(G68:G69)</f>
        <v>0</v>
      </c>
      <c r="H67" s="184">
        <f t="shared" si="61"/>
        <v>0</v>
      </c>
      <c r="I67" s="185">
        <f>SUM(I68:I69)</f>
        <v>0</v>
      </c>
      <c r="J67" s="186">
        <f t="shared" ref="J67:K67" si="62">SUM(J68:J69)</f>
        <v>0</v>
      </c>
      <c r="K67" s="184">
        <f t="shared" si="62"/>
        <v>0</v>
      </c>
      <c r="L67" s="185">
        <f>SUM(L68:L69)</f>
        <v>0</v>
      </c>
      <c r="M67" s="183">
        <f t="shared" ref="M67:O67" si="63">SUM(M68:M69)</f>
        <v>0</v>
      </c>
      <c r="N67" s="184">
        <f t="shared" si="63"/>
        <v>0</v>
      </c>
      <c r="O67" s="185">
        <f t="shared" si="63"/>
        <v>0</v>
      </c>
      <c r="P67" s="209"/>
    </row>
    <row r="68" spans="1:16" ht="24" hidden="1" x14ac:dyDescent="0.25">
      <c r="A68" s="298">
        <v>1210</v>
      </c>
      <c r="B68" s="82" t="s">
        <v>87</v>
      </c>
      <c r="C68" s="535">
        <f t="shared" si="4"/>
        <v>0</v>
      </c>
      <c r="D68" s="192"/>
      <c r="E68" s="193"/>
      <c r="F68" s="194">
        <f>D68+E68</f>
        <v>0</v>
      </c>
      <c r="G68" s="192"/>
      <c r="H68" s="193"/>
      <c r="I68" s="194">
        <f>G68+H68</f>
        <v>0</v>
      </c>
      <c r="J68" s="195"/>
      <c r="K68" s="193"/>
      <c r="L68" s="194">
        <f>J68+K68</f>
        <v>0</v>
      </c>
      <c r="M68" s="192"/>
      <c r="N68" s="193"/>
      <c r="O68" s="194">
        <f t="shared" ref="O68" si="64">M68+N68</f>
        <v>0</v>
      </c>
      <c r="P68" s="196"/>
    </row>
    <row r="69" spans="1:16" ht="24" hidden="1" x14ac:dyDescent="0.25">
      <c r="A69" s="202">
        <v>1220</v>
      </c>
      <c r="B69" s="90" t="s">
        <v>88</v>
      </c>
      <c r="C69" s="536">
        <f t="shared" si="4"/>
        <v>0</v>
      </c>
      <c r="D69" s="203">
        <f t="shared" ref="D69:E69" si="65">SUM(D70:D74)</f>
        <v>0</v>
      </c>
      <c r="E69" s="204">
        <f t="shared" si="65"/>
        <v>0</v>
      </c>
      <c r="F69" s="199">
        <f>SUM(F70:F74)</f>
        <v>0</v>
      </c>
      <c r="G69" s="203">
        <f t="shared" ref="G69:H69" si="66">SUM(G70:G74)</f>
        <v>0</v>
      </c>
      <c r="H69" s="204">
        <f t="shared" si="66"/>
        <v>0</v>
      </c>
      <c r="I69" s="199">
        <f>SUM(I70:I74)</f>
        <v>0</v>
      </c>
      <c r="J69" s="205">
        <f t="shared" ref="J69:K69" si="67">SUM(J70:J74)</f>
        <v>0</v>
      </c>
      <c r="K69" s="204">
        <f t="shared" si="67"/>
        <v>0</v>
      </c>
      <c r="L69" s="199">
        <f>SUM(L70:L74)</f>
        <v>0</v>
      </c>
      <c r="M69" s="203">
        <f t="shared" ref="M69:O69" si="68">SUM(M70:M74)</f>
        <v>0</v>
      </c>
      <c r="N69" s="204">
        <f t="shared" si="68"/>
        <v>0</v>
      </c>
      <c r="O69" s="199">
        <f t="shared" si="68"/>
        <v>0</v>
      </c>
      <c r="P69" s="201"/>
    </row>
    <row r="70" spans="1:16" ht="60" hidden="1" x14ac:dyDescent="0.25">
      <c r="A70" s="52">
        <v>1221</v>
      </c>
      <c r="B70" s="90" t="s">
        <v>89</v>
      </c>
      <c r="C70" s="536">
        <f t="shared" si="4"/>
        <v>0</v>
      </c>
      <c r="D70" s="197"/>
      <c r="E70" s="198"/>
      <c r="F70" s="199">
        <f t="shared" ref="F70:F74" si="69">D70+E70</f>
        <v>0</v>
      </c>
      <c r="G70" s="197"/>
      <c r="H70" s="198"/>
      <c r="I70" s="199">
        <f t="shared" ref="I70:I74" si="70">G70+H70</f>
        <v>0</v>
      </c>
      <c r="J70" s="200"/>
      <c r="K70" s="198"/>
      <c r="L70" s="199">
        <f t="shared" ref="L70:L74" si="71">J70+K70</f>
        <v>0</v>
      </c>
      <c r="M70" s="197"/>
      <c r="N70" s="198"/>
      <c r="O70" s="199">
        <f t="shared" ref="O70:O74" si="72">M70+N70</f>
        <v>0</v>
      </c>
      <c r="P70" s="201"/>
    </row>
    <row r="71" spans="1:16" hidden="1" x14ac:dyDescent="0.25">
      <c r="A71" s="52">
        <v>1223</v>
      </c>
      <c r="B71" s="90" t="s">
        <v>90</v>
      </c>
      <c r="C71" s="536">
        <f t="shared" si="4"/>
        <v>0</v>
      </c>
      <c r="D71" s="197"/>
      <c r="E71" s="198"/>
      <c r="F71" s="199">
        <f t="shared" si="69"/>
        <v>0</v>
      </c>
      <c r="G71" s="197"/>
      <c r="H71" s="198"/>
      <c r="I71" s="199">
        <f t="shared" si="70"/>
        <v>0</v>
      </c>
      <c r="J71" s="200"/>
      <c r="K71" s="198"/>
      <c r="L71" s="199">
        <f t="shared" si="71"/>
        <v>0</v>
      </c>
      <c r="M71" s="197"/>
      <c r="N71" s="198"/>
      <c r="O71" s="199">
        <f t="shared" si="72"/>
        <v>0</v>
      </c>
      <c r="P71" s="201"/>
    </row>
    <row r="72" spans="1:16" ht="24" hidden="1" x14ac:dyDescent="0.25">
      <c r="A72" s="52">
        <v>1225</v>
      </c>
      <c r="B72" s="90" t="s">
        <v>91</v>
      </c>
      <c r="C72" s="536">
        <f t="shared" si="4"/>
        <v>0</v>
      </c>
      <c r="D72" s="197"/>
      <c r="E72" s="198"/>
      <c r="F72" s="199">
        <f t="shared" si="69"/>
        <v>0</v>
      </c>
      <c r="G72" s="197"/>
      <c r="H72" s="198"/>
      <c r="I72" s="199">
        <f t="shared" si="70"/>
        <v>0</v>
      </c>
      <c r="J72" s="200"/>
      <c r="K72" s="198"/>
      <c r="L72" s="199">
        <f t="shared" si="71"/>
        <v>0</v>
      </c>
      <c r="M72" s="197"/>
      <c r="N72" s="198"/>
      <c r="O72" s="199">
        <f t="shared" si="72"/>
        <v>0</v>
      </c>
      <c r="P72" s="201"/>
    </row>
    <row r="73" spans="1:16" ht="36" hidden="1" x14ac:dyDescent="0.25">
      <c r="A73" s="52">
        <v>1227</v>
      </c>
      <c r="B73" s="90" t="s">
        <v>92</v>
      </c>
      <c r="C73" s="536">
        <f t="shared" si="4"/>
        <v>0</v>
      </c>
      <c r="D73" s="197"/>
      <c r="E73" s="198"/>
      <c r="F73" s="199">
        <f t="shared" si="69"/>
        <v>0</v>
      </c>
      <c r="G73" s="197"/>
      <c r="H73" s="198"/>
      <c r="I73" s="199">
        <f t="shared" si="70"/>
        <v>0</v>
      </c>
      <c r="J73" s="200"/>
      <c r="K73" s="198"/>
      <c r="L73" s="199">
        <f t="shared" si="71"/>
        <v>0</v>
      </c>
      <c r="M73" s="197"/>
      <c r="N73" s="198"/>
      <c r="O73" s="199">
        <f t="shared" si="72"/>
        <v>0</v>
      </c>
      <c r="P73" s="201"/>
    </row>
    <row r="74" spans="1:16" ht="60" hidden="1" x14ac:dyDescent="0.25">
      <c r="A74" s="52">
        <v>1228</v>
      </c>
      <c r="B74" s="90" t="s">
        <v>93</v>
      </c>
      <c r="C74" s="536">
        <f t="shared" si="4"/>
        <v>0</v>
      </c>
      <c r="D74" s="197"/>
      <c r="E74" s="198"/>
      <c r="F74" s="199">
        <f t="shared" si="69"/>
        <v>0</v>
      </c>
      <c r="G74" s="197"/>
      <c r="H74" s="198"/>
      <c r="I74" s="199">
        <f t="shared" si="70"/>
        <v>0</v>
      </c>
      <c r="J74" s="200"/>
      <c r="K74" s="198"/>
      <c r="L74" s="199">
        <f t="shared" si="71"/>
        <v>0</v>
      </c>
      <c r="M74" s="197"/>
      <c r="N74" s="198"/>
      <c r="O74" s="199">
        <f t="shared" si="72"/>
        <v>0</v>
      </c>
      <c r="P74" s="201"/>
    </row>
    <row r="75" spans="1:16" hidden="1" x14ac:dyDescent="0.25">
      <c r="A75" s="176">
        <v>2000</v>
      </c>
      <c r="B75" s="176" t="s">
        <v>94</v>
      </c>
      <c r="C75" s="547">
        <f t="shared" si="4"/>
        <v>0</v>
      </c>
      <c r="D75" s="177">
        <f t="shared" ref="D75:O75" si="73">SUM(D76,D83,D120,D151,D152)</f>
        <v>0</v>
      </c>
      <c r="E75" s="178">
        <f t="shared" si="73"/>
        <v>0</v>
      </c>
      <c r="F75" s="179">
        <f t="shared" si="73"/>
        <v>0</v>
      </c>
      <c r="G75" s="177">
        <f t="shared" si="73"/>
        <v>0</v>
      </c>
      <c r="H75" s="178">
        <f t="shared" si="73"/>
        <v>0</v>
      </c>
      <c r="I75" s="179">
        <f t="shared" si="73"/>
        <v>0</v>
      </c>
      <c r="J75" s="180">
        <f t="shared" si="73"/>
        <v>0</v>
      </c>
      <c r="K75" s="178">
        <f t="shared" si="73"/>
        <v>0</v>
      </c>
      <c r="L75" s="179">
        <f t="shared" si="73"/>
        <v>0</v>
      </c>
      <c r="M75" s="177">
        <f t="shared" si="73"/>
        <v>0</v>
      </c>
      <c r="N75" s="178">
        <f t="shared" si="73"/>
        <v>0</v>
      </c>
      <c r="O75" s="179">
        <f t="shared" si="73"/>
        <v>0</v>
      </c>
      <c r="P75" s="181"/>
    </row>
    <row r="76" spans="1:16" ht="24" hidden="1" x14ac:dyDescent="0.25">
      <c r="A76" s="70">
        <v>2100</v>
      </c>
      <c r="B76" s="182" t="s">
        <v>95</v>
      </c>
      <c r="C76" s="534">
        <f t="shared" si="4"/>
        <v>0</v>
      </c>
      <c r="D76" s="183">
        <f t="shared" ref="D76:E76" si="74">SUM(D77,D80)</f>
        <v>0</v>
      </c>
      <c r="E76" s="184">
        <f t="shared" si="74"/>
        <v>0</v>
      </c>
      <c r="F76" s="185">
        <f>SUM(F77,F80)</f>
        <v>0</v>
      </c>
      <c r="G76" s="183">
        <f t="shared" ref="G76:H76" si="75">SUM(G77,G80)</f>
        <v>0</v>
      </c>
      <c r="H76" s="184">
        <f t="shared" si="75"/>
        <v>0</v>
      </c>
      <c r="I76" s="185">
        <f>SUM(I77,I80)</f>
        <v>0</v>
      </c>
      <c r="J76" s="186">
        <f t="shared" ref="J76:K76" si="76">SUM(J77,J80)</f>
        <v>0</v>
      </c>
      <c r="K76" s="184">
        <f t="shared" si="76"/>
        <v>0</v>
      </c>
      <c r="L76" s="185">
        <f>SUM(L77,L80)</f>
        <v>0</v>
      </c>
      <c r="M76" s="183">
        <f t="shared" ref="M76:O76" si="77">SUM(M77,M80)</f>
        <v>0</v>
      </c>
      <c r="N76" s="184">
        <f t="shared" si="77"/>
        <v>0</v>
      </c>
      <c r="O76" s="185">
        <f t="shared" si="77"/>
        <v>0</v>
      </c>
      <c r="P76" s="209"/>
    </row>
    <row r="77" spans="1:16" ht="24" hidden="1" x14ac:dyDescent="0.25">
      <c r="A77" s="298">
        <v>2110</v>
      </c>
      <c r="B77" s="82" t="s">
        <v>96</v>
      </c>
      <c r="C77" s="535">
        <f t="shared" si="4"/>
        <v>0</v>
      </c>
      <c r="D77" s="212">
        <f t="shared" ref="D77:E77" si="78">SUM(D78:D79)</f>
        <v>0</v>
      </c>
      <c r="E77" s="213">
        <f t="shared" si="78"/>
        <v>0</v>
      </c>
      <c r="F77" s="194">
        <f>SUM(F78:F79)</f>
        <v>0</v>
      </c>
      <c r="G77" s="212">
        <f t="shared" ref="G77:H77" si="79">SUM(G78:G79)</f>
        <v>0</v>
      </c>
      <c r="H77" s="213">
        <f t="shared" si="79"/>
        <v>0</v>
      </c>
      <c r="I77" s="194">
        <f>SUM(I78:I79)</f>
        <v>0</v>
      </c>
      <c r="J77" s="214">
        <f t="shared" ref="J77:K77" si="80">SUM(J78:J79)</f>
        <v>0</v>
      </c>
      <c r="K77" s="213">
        <f t="shared" si="80"/>
        <v>0</v>
      </c>
      <c r="L77" s="194">
        <f>SUM(L78:L79)</f>
        <v>0</v>
      </c>
      <c r="M77" s="212">
        <f t="shared" ref="M77:O77" si="81">SUM(M78:M79)</f>
        <v>0</v>
      </c>
      <c r="N77" s="213">
        <f t="shared" si="81"/>
        <v>0</v>
      </c>
      <c r="O77" s="194">
        <f t="shared" si="81"/>
        <v>0</v>
      </c>
      <c r="P77" s="196"/>
    </row>
    <row r="78" spans="1:16" hidden="1" x14ac:dyDescent="0.25">
      <c r="A78" s="52">
        <v>2111</v>
      </c>
      <c r="B78" s="90" t="s">
        <v>97</v>
      </c>
      <c r="C78" s="536">
        <f t="shared" si="4"/>
        <v>0</v>
      </c>
      <c r="D78" s="197"/>
      <c r="E78" s="198"/>
      <c r="F78" s="199">
        <f t="shared" ref="F78:F79" si="82">D78+E78</f>
        <v>0</v>
      </c>
      <c r="G78" s="197"/>
      <c r="H78" s="198"/>
      <c r="I78" s="199">
        <f t="shared" ref="I78:I79" si="83">G78+H78</f>
        <v>0</v>
      </c>
      <c r="J78" s="200"/>
      <c r="K78" s="198"/>
      <c r="L78" s="199">
        <f t="shared" ref="L78:L79" si="84">J78+K78</f>
        <v>0</v>
      </c>
      <c r="M78" s="197"/>
      <c r="N78" s="198"/>
      <c r="O78" s="199">
        <f t="shared" ref="O78:O79" si="85">M78+N78</f>
        <v>0</v>
      </c>
      <c r="P78" s="201"/>
    </row>
    <row r="79" spans="1:16" ht="24" hidden="1" x14ac:dyDescent="0.25">
      <c r="A79" s="52">
        <v>2112</v>
      </c>
      <c r="B79" s="90" t="s">
        <v>98</v>
      </c>
      <c r="C79" s="536">
        <f t="shared" si="4"/>
        <v>0</v>
      </c>
      <c r="D79" s="197"/>
      <c r="E79" s="198"/>
      <c r="F79" s="199">
        <f t="shared" si="82"/>
        <v>0</v>
      </c>
      <c r="G79" s="197"/>
      <c r="H79" s="198"/>
      <c r="I79" s="199">
        <f t="shared" si="83"/>
        <v>0</v>
      </c>
      <c r="J79" s="200"/>
      <c r="K79" s="198"/>
      <c r="L79" s="199">
        <f t="shared" si="84"/>
        <v>0</v>
      </c>
      <c r="M79" s="197"/>
      <c r="N79" s="198"/>
      <c r="O79" s="199">
        <f t="shared" si="85"/>
        <v>0</v>
      </c>
      <c r="P79" s="201"/>
    </row>
    <row r="80" spans="1:16" ht="24" hidden="1" x14ac:dyDescent="0.25">
      <c r="A80" s="202">
        <v>2120</v>
      </c>
      <c r="B80" s="90" t="s">
        <v>99</v>
      </c>
      <c r="C80" s="536">
        <f t="shared" si="4"/>
        <v>0</v>
      </c>
      <c r="D80" s="203">
        <f t="shared" ref="D80:E80" si="86">SUM(D81:D82)</f>
        <v>0</v>
      </c>
      <c r="E80" s="204">
        <f t="shared" si="86"/>
        <v>0</v>
      </c>
      <c r="F80" s="199">
        <f>SUM(F81:F82)</f>
        <v>0</v>
      </c>
      <c r="G80" s="203">
        <f t="shared" ref="G80:H80" si="87">SUM(G81:G82)</f>
        <v>0</v>
      </c>
      <c r="H80" s="204">
        <f t="shared" si="87"/>
        <v>0</v>
      </c>
      <c r="I80" s="199">
        <f>SUM(I81:I82)</f>
        <v>0</v>
      </c>
      <c r="J80" s="205">
        <f t="shared" ref="J80:K80" si="88">SUM(J81:J82)</f>
        <v>0</v>
      </c>
      <c r="K80" s="204">
        <f t="shared" si="88"/>
        <v>0</v>
      </c>
      <c r="L80" s="199">
        <f>SUM(L81:L82)</f>
        <v>0</v>
      </c>
      <c r="M80" s="203">
        <f t="shared" ref="M80:O80" si="89">SUM(M81:M82)</f>
        <v>0</v>
      </c>
      <c r="N80" s="204">
        <f t="shared" si="89"/>
        <v>0</v>
      </c>
      <c r="O80" s="199">
        <f t="shared" si="89"/>
        <v>0</v>
      </c>
      <c r="P80" s="201"/>
    </row>
    <row r="81" spans="1:16" hidden="1" x14ac:dyDescent="0.25">
      <c r="A81" s="52">
        <v>2121</v>
      </c>
      <c r="B81" s="90" t="s">
        <v>97</v>
      </c>
      <c r="C81" s="536">
        <f t="shared" si="4"/>
        <v>0</v>
      </c>
      <c r="D81" s="197"/>
      <c r="E81" s="198"/>
      <c r="F81" s="199">
        <f t="shared" ref="F81:F82" si="90">D81+E81</f>
        <v>0</v>
      </c>
      <c r="G81" s="197"/>
      <c r="H81" s="198"/>
      <c r="I81" s="199">
        <f t="shared" ref="I81:I82" si="91">G81+H81</f>
        <v>0</v>
      </c>
      <c r="J81" s="200"/>
      <c r="K81" s="198"/>
      <c r="L81" s="199">
        <f t="shared" ref="L81:L82" si="92">J81+K81</f>
        <v>0</v>
      </c>
      <c r="M81" s="197"/>
      <c r="N81" s="198"/>
      <c r="O81" s="199">
        <f t="shared" ref="O81:O82" si="93">M81+N81</f>
        <v>0</v>
      </c>
      <c r="P81" s="201"/>
    </row>
    <row r="82" spans="1:16" ht="24" hidden="1" x14ac:dyDescent="0.25">
      <c r="A82" s="52">
        <v>2122</v>
      </c>
      <c r="B82" s="90" t="s">
        <v>98</v>
      </c>
      <c r="C82" s="536">
        <f t="shared" si="4"/>
        <v>0</v>
      </c>
      <c r="D82" s="197"/>
      <c r="E82" s="198"/>
      <c r="F82" s="199">
        <f t="shared" si="90"/>
        <v>0</v>
      </c>
      <c r="G82" s="197"/>
      <c r="H82" s="198"/>
      <c r="I82" s="199">
        <f t="shared" si="91"/>
        <v>0</v>
      </c>
      <c r="J82" s="200"/>
      <c r="K82" s="198"/>
      <c r="L82" s="199">
        <f t="shared" si="92"/>
        <v>0</v>
      </c>
      <c r="M82" s="197"/>
      <c r="N82" s="198"/>
      <c r="O82" s="199">
        <f t="shared" si="93"/>
        <v>0</v>
      </c>
      <c r="P82" s="201"/>
    </row>
    <row r="83" spans="1:16" hidden="1" x14ac:dyDescent="0.25">
      <c r="A83" s="70">
        <v>2200</v>
      </c>
      <c r="B83" s="182" t="s">
        <v>100</v>
      </c>
      <c r="C83" s="534">
        <f t="shared" si="4"/>
        <v>0</v>
      </c>
      <c r="D83" s="183">
        <f t="shared" ref="D83:E83" si="94">SUM(D84,D85,D91,D99,D107,D108,D114,D119)</f>
        <v>0</v>
      </c>
      <c r="E83" s="184">
        <f t="shared" si="94"/>
        <v>0</v>
      </c>
      <c r="F83" s="185">
        <f>SUM(F84,F85,F91,F99,F107,F108,F114,F119)</f>
        <v>0</v>
      </c>
      <c r="G83" s="183">
        <f t="shared" ref="G83:H83" si="95">SUM(G84,G85,G91,G99,G107,G108,G114,G119)</f>
        <v>0</v>
      </c>
      <c r="H83" s="184">
        <f t="shared" si="95"/>
        <v>0</v>
      </c>
      <c r="I83" s="185">
        <f>SUM(I84,I85,I91,I99,I107,I108,I114,I119)</f>
        <v>0</v>
      </c>
      <c r="J83" s="186">
        <f t="shared" ref="J83:K83" si="96">SUM(J84,J85,J91,J99,J107,J108,J114,J119)</f>
        <v>0</v>
      </c>
      <c r="K83" s="184">
        <f t="shared" si="96"/>
        <v>0</v>
      </c>
      <c r="L83" s="185">
        <f>SUM(L84,L85,L91,L99,L107,L108,L114,L119)</f>
        <v>0</v>
      </c>
      <c r="M83" s="183">
        <f t="shared" ref="M83:O83" si="97">SUM(M84,M85,M91,M99,M107,M108,M114,M119)</f>
        <v>0</v>
      </c>
      <c r="N83" s="184">
        <f t="shared" si="97"/>
        <v>0</v>
      </c>
      <c r="O83" s="185">
        <f t="shared" si="97"/>
        <v>0</v>
      </c>
      <c r="P83" s="215"/>
    </row>
    <row r="84" spans="1:16" hidden="1" x14ac:dyDescent="0.25">
      <c r="A84" s="188">
        <v>2210</v>
      </c>
      <c r="B84" s="143" t="s">
        <v>101</v>
      </c>
      <c r="C84" s="542">
        <f t="shared" si="4"/>
        <v>0</v>
      </c>
      <c r="D84" s="206"/>
      <c r="E84" s="207"/>
      <c r="F84" s="189">
        <f>D84+E84</f>
        <v>0</v>
      </c>
      <c r="G84" s="206"/>
      <c r="H84" s="207"/>
      <c r="I84" s="189">
        <f>G84+H84</f>
        <v>0</v>
      </c>
      <c r="J84" s="208"/>
      <c r="K84" s="207"/>
      <c r="L84" s="189">
        <f>J84+K84</f>
        <v>0</v>
      </c>
      <c r="M84" s="206"/>
      <c r="N84" s="207"/>
      <c r="O84" s="189">
        <f t="shared" ref="O84" si="98">M84+N84</f>
        <v>0</v>
      </c>
      <c r="P84" s="191"/>
    </row>
    <row r="85" spans="1:16" ht="24" hidden="1" x14ac:dyDescent="0.25">
      <c r="A85" s="202">
        <v>2220</v>
      </c>
      <c r="B85" s="90" t="s">
        <v>103</v>
      </c>
      <c r="C85" s="536">
        <f t="shared" ref="C85:C148" si="99">F85+I85+L85+O85</f>
        <v>0</v>
      </c>
      <c r="D85" s="203">
        <f t="shared" ref="D85:E85" si="100">SUM(D86:D90)</f>
        <v>0</v>
      </c>
      <c r="E85" s="204">
        <f t="shared" si="100"/>
        <v>0</v>
      </c>
      <c r="F85" s="199">
        <f>SUM(F86:F90)</f>
        <v>0</v>
      </c>
      <c r="G85" s="203">
        <f t="shared" ref="G85:H85" si="101">SUM(G86:G90)</f>
        <v>0</v>
      </c>
      <c r="H85" s="204">
        <f t="shared" si="101"/>
        <v>0</v>
      </c>
      <c r="I85" s="199">
        <f>SUM(I86:I90)</f>
        <v>0</v>
      </c>
      <c r="J85" s="205">
        <f t="shared" ref="J85:K85" si="102">SUM(J86:J90)</f>
        <v>0</v>
      </c>
      <c r="K85" s="204">
        <f t="shared" si="102"/>
        <v>0</v>
      </c>
      <c r="L85" s="199">
        <f>SUM(L86:L90)</f>
        <v>0</v>
      </c>
      <c r="M85" s="203">
        <f t="shared" ref="M85:O85" si="103">SUM(M86:M90)</f>
        <v>0</v>
      </c>
      <c r="N85" s="204">
        <f t="shared" si="103"/>
        <v>0</v>
      </c>
      <c r="O85" s="199">
        <f t="shared" si="103"/>
        <v>0</v>
      </c>
      <c r="P85" s="201"/>
    </row>
    <row r="86" spans="1:16" hidden="1" x14ac:dyDescent="0.25">
      <c r="A86" s="52">
        <v>2221</v>
      </c>
      <c r="B86" s="90" t="s">
        <v>104</v>
      </c>
      <c r="C86" s="536">
        <f t="shared" si="99"/>
        <v>0</v>
      </c>
      <c r="D86" s="197"/>
      <c r="E86" s="198"/>
      <c r="F86" s="199">
        <f t="shared" ref="F86:F90" si="104">D86+E86</f>
        <v>0</v>
      </c>
      <c r="G86" s="197"/>
      <c r="H86" s="198"/>
      <c r="I86" s="199">
        <f t="shared" ref="I86:I90" si="105">G86+H86</f>
        <v>0</v>
      </c>
      <c r="J86" s="200"/>
      <c r="K86" s="198"/>
      <c r="L86" s="199">
        <f t="shared" ref="L86:L90" si="106">J86+K86</f>
        <v>0</v>
      </c>
      <c r="M86" s="197"/>
      <c r="N86" s="198"/>
      <c r="O86" s="199">
        <f t="shared" ref="O86:O90" si="107">M86+N86</f>
        <v>0</v>
      </c>
      <c r="P86" s="201"/>
    </row>
    <row r="87" spans="1:16" ht="24" hidden="1" x14ac:dyDescent="0.25">
      <c r="A87" s="52">
        <v>2222</v>
      </c>
      <c r="B87" s="90" t="s">
        <v>105</v>
      </c>
      <c r="C87" s="536">
        <f t="shared" si="99"/>
        <v>0</v>
      </c>
      <c r="D87" s="197"/>
      <c r="E87" s="198"/>
      <c r="F87" s="199">
        <f t="shared" si="104"/>
        <v>0</v>
      </c>
      <c r="G87" s="197"/>
      <c r="H87" s="198"/>
      <c r="I87" s="199">
        <f t="shared" si="105"/>
        <v>0</v>
      </c>
      <c r="J87" s="200"/>
      <c r="K87" s="198"/>
      <c r="L87" s="199">
        <f t="shared" si="106"/>
        <v>0</v>
      </c>
      <c r="M87" s="197"/>
      <c r="N87" s="198"/>
      <c r="O87" s="199">
        <f t="shared" si="107"/>
        <v>0</v>
      </c>
      <c r="P87" s="201"/>
    </row>
    <row r="88" spans="1:16" hidden="1" x14ac:dyDescent="0.25">
      <c r="A88" s="52">
        <v>2223</v>
      </c>
      <c r="B88" s="90" t="s">
        <v>106</v>
      </c>
      <c r="C88" s="536">
        <f t="shared" si="99"/>
        <v>0</v>
      </c>
      <c r="D88" s="197"/>
      <c r="E88" s="198"/>
      <c r="F88" s="199">
        <f t="shared" si="104"/>
        <v>0</v>
      </c>
      <c r="G88" s="197"/>
      <c r="H88" s="198"/>
      <c r="I88" s="199">
        <f t="shared" si="105"/>
        <v>0</v>
      </c>
      <c r="J88" s="200"/>
      <c r="K88" s="198"/>
      <c r="L88" s="199">
        <f t="shared" si="106"/>
        <v>0</v>
      </c>
      <c r="M88" s="197"/>
      <c r="N88" s="198"/>
      <c r="O88" s="199">
        <f t="shared" si="107"/>
        <v>0</v>
      </c>
      <c r="P88" s="201"/>
    </row>
    <row r="89" spans="1:16" ht="48" hidden="1" x14ac:dyDescent="0.25">
      <c r="A89" s="52">
        <v>2224</v>
      </c>
      <c r="B89" s="90" t="s">
        <v>107</v>
      </c>
      <c r="C89" s="536">
        <f t="shared" si="99"/>
        <v>0</v>
      </c>
      <c r="D89" s="197"/>
      <c r="E89" s="198"/>
      <c r="F89" s="199">
        <f t="shared" si="104"/>
        <v>0</v>
      </c>
      <c r="G89" s="197"/>
      <c r="H89" s="198"/>
      <c r="I89" s="199">
        <f t="shared" si="105"/>
        <v>0</v>
      </c>
      <c r="J89" s="200"/>
      <c r="K89" s="198"/>
      <c r="L89" s="199">
        <f t="shared" si="106"/>
        <v>0</v>
      </c>
      <c r="M89" s="197"/>
      <c r="N89" s="198"/>
      <c r="O89" s="199">
        <f t="shared" si="107"/>
        <v>0</v>
      </c>
      <c r="P89" s="201"/>
    </row>
    <row r="90" spans="1:16" ht="24" hidden="1" x14ac:dyDescent="0.25">
      <c r="A90" s="52">
        <v>2229</v>
      </c>
      <c r="B90" s="90" t="s">
        <v>108</v>
      </c>
      <c r="C90" s="536">
        <f t="shared" si="99"/>
        <v>0</v>
      </c>
      <c r="D90" s="197"/>
      <c r="E90" s="198"/>
      <c r="F90" s="199">
        <f t="shared" si="104"/>
        <v>0</v>
      </c>
      <c r="G90" s="197"/>
      <c r="H90" s="198"/>
      <c r="I90" s="199">
        <f t="shared" si="105"/>
        <v>0</v>
      </c>
      <c r="J90" s="200"/>
      <c r="K90" s="198"/>
      <c r="L90" s="199">
        <f t="shared" si="106"/>
        <v>0</v>
      </c>
      <c r="M90" s="197"/>
      <c r="N90" s="198"/>
      <c r="O90" s="199">
        <f t="shared" si="107"/>
        <v>0</v>
      </c>
      <c r="P90" s="201"/>
    </row>
    <row r="91" spans="1:16" hidden="1" x14ac:dyDescent="0.25">
      <c r="A91" s="202">
        <v>2230</v>
      </c>
      <c r="B91" s="90" t="s">
        <v>109</v>
      </c>
      <c r="C91" s="536">
        <f t="shared" si="99"/>
        <v>0</v>
      </c>
      <c r="D91" s="203">
        <f t="shared" ref="D91:E91" si="108">SUM(D92:D98)</f>
        <v>0</v>
      </c>
      <c r="E91" s="204">
        <f t="shared" si="108"/>
        <v>0</v>
      </c>
      <c r="F91" s="199">
        <f>SUM(F92:F98)</f>
        <v>0</v>
      </c>
      <c r="G91" s="203">
        <f t="shared" ref="G91:H91" si="109">SUM(G92:G98)</f>
        <v>0</v>
      </c>
      <c r="H91" s="204">
        <f t="shared" si="109"/>
        <v>0</v>
      </c>
      <c r="I91" s="199">
        <f>SUM(I92:I98)</f>
        <v>0</v>
      </c>
      <c r="J91" s="205">
        <f t="shared" ref="J91:K91" si="110">SUM(J92:J98)</f>
        <v>0</v>
      </c>
      <c r="K91" s="204">
        <f t="shared" si="110"/>
        <v>0</v>
      </c>
      <c r="L91" s="199">
        <f>SUM(L92:L98)</f>
        <v>0</v>
      </c>
      <c r="M91" s="203">
        <f t="shared" ref="M91:O91" si="111">SUM(M92:M98)</f>
        <v>0</v>
      </c>
      <c r="N91" s="204">
        <f t="shared" si="111"/>
        <v>0</v>
      </c>
      <c r="O91" s="199">
        <f t="shared" si="111"/>
        <v>0</v>
      </c>
      <c r="P91" s="201"/>
    </row>
    <row r="92" spans="1:16" ht="24" hidden="1" x14ac:dyDescent="0.25">
      <c r="A92" s="52">
        <v>2231</v>
      </c>
      <c r="B92" s="90" t="s">
        <v>110</v>
      </c>
      <c r="C92" s="536">
        <f t="shared" si="99"/>
        <v>0</v>
      </c>
      <c r="D92" s="197"/>
      <c r="E92" s="198"/>
      <c r="F92" s="199">
        <f t="shared" ref="F92:F98" si="112">D92+E92</f>
        <v>0</v>
      </c>
      <c r="G92" s="197"/>
      <c r="H92" s="198"/>
      <c r="I92" s="199">
        <f t="shared" ref="I92:I98" si="113">G92+H92</f>
        <v>0</v>
      </c>
      <c r="J92" s="200"/>
      <c r="K92" s="198"/>
      <c r="L92" s="199">
        <f t="shared" ref="L92:L98" si="114">J92+K92</f>
        <v>0</v>
      </c>
      <c r="M92" s="197"/>
      <c r="N92" s="198"/>
      <c r="O92" s="199">
        <f t="shared" ref="O92:O98" si="115">M92+N92</f>
        <v>0</v>
      </c>
      <c r="P92" s="201"/>
    </row>
    <row r="93" spans="1:16" ht="24.75" hidden="1" customHeight="1" x14ac:dyDescent="0.25">
      <c r="A93" s="52">
        <v>2232</v>
      </c>
      <c r="B93" s="90" t="s">
        <v>111</v>
      </c>
      <c r="C93" s="536">
        <f t="shared" si="99"/>
        <v>0</v>
      </c>
      <c r="D93" s="197"/>
      <c r="E93" s="198"/>
      <c r="F93" s="199">
        <f t="shared" si="112"/>
        <v>0</v>
      </c>
      <c r="G93" s="197"/>
      <c r="H93" s="198"/>
      <c r="I93" s="199">
        <f t="shared" si="113"/>
        <v>0</v>
      </c>
      <c r="J93" s="200"/>
      <c r="K93" s="198"/>
      <c r="L93" s="199">
        <f t="shared" si="114"/>
        <v>0</v>
      </c>
      <c r="M93" s="197"/>
      <c r="N93" s="198"/>
      <c r="O93" s="199">
        <f t="shared" si="115"/>
        <v>0</v>
      </c>
      <c r="P93" s="201"/>
    </row>
    <row r="94" spans="1:16" ht="24" hidden="1" x14ac:dyDescent="0.25">
      <c r="A94" s="45">
        <v>2233</v>
      </c>
      <c r="B94" s="82" t="s">
        <v>112</v>
      </c>
      <c r="C94" s="535">
        <f t="shared" si="99"/>
        <v>0</v>
      </c>
      <c r="D94" s="192"/>
      <c r="E94" s="193"/>
      <c r="F94" s="194">
        <f t="shared" si="112"/>
        <v>0</v>
      </c>
      <c r="G94" s="192"/>
      <c r="H94" s="193"/>
      <c r="I94" s="194">
        <f t="shared" si="113"/>
        <v>0</v>
      </c>
      <c r="J94" s="195"/>
      <c r="K94" s="193"/>
      <c r="L94" s="194">
        <f t="shared" si="114"/>
        <v>0</v>
      </c>
      <c r="M94" s="192"/>
      <c r="N94" s="193"/>
      <c r="O94" s="194">
        <f t="shared" si="115"/>
        <v>0</v>
      </c>
      <c r="P94" s="196"/>
    </row>
    <row r="95" spans="1:16" ht="36" hidden="1" x14ac:dyDescent="0.25">
      <c r="A95" s="52">
        <v>2234</v>
      </c>
      <c r="B95" s="90" t="s">
        <v>113</v>
      </c>
      <c r="C95" s="536">
        <f t="shared" si="99"/>
        <v>0</v>
      </c>
      <c r="D95" s="197"/>
      <c r="E95" s="198"/>
      <c r="F95" s="199">
        <f t="shared" si="112"/>
        <v>0</v>
      </c>
      <c r="G95" s="197"/>
      <c r="H95" s="198"/>
      <c r="I95" s="199">
        <f t="shared" si="113"/>
        <v>0</v>
      </c>
      <c r="J95" s="200"/>
      <c r="K95" s="198"/>
      <c r="L95" s="199">
        <f t="shared" si="114"/>
        <v>0</v>
      </c>
      <c r="M95" s="197"/>
      <c r="N95" s="198"/>
      <c r="O95" s="199">
        <f t="shared" si="115"/>
        <v>0</v>
      </c>
      <c r="P95" s="201"/>
    </row>
    <row r="96" spans="1:16" ht="24" hidden="1" x14ac:dyDescent="0.25">
      <c r="A96" s="52">
        <v>2235</v>
      </c>
      <c r="B96" s="90" t="s">
        <v>114</v>
      </c>
      <c r="C96" s="536">
        <f t="shared" si="99"/>
        <v>0</v>
      </c>
      <c r="D96" s="197"/>
      <c r="E96" s="198"/>
      <c r="F96" s="199">
        <f t="shared" si="112"/>
        <v>0</v>
      </c>
      <c r="G96" s="197"/>
      <c r="H96" s="198"/>
      <c r="I96" s="199">
        <f t="shared" si="113"/>
        <v>0</v>
      </c>
      <c r="J96" s="200"/>
      <c r="K96" s="198"/>
      <c r="L96" s="199">
        <f t="shared" si="114"/>
        <v>0</v>
      </c>
      <c r="M96" s="197"/>
      <c r="N96" s="198"/>
      <c r="O96" s="199">
        <f t="shared" si="115"/>
        <v>0</v>
      </c>
      <c r="P96" s="201"/>
    </row>
    <row r="97" spans="1:16" hidden="1" x14ac:dyDescent="0.25">
      <c r="A97" s="52">
        <v>2236</v>
      </c>
      <c r="B97" s="90" t="s">
        <v>115</v>
      </c>
      <c r="C97" s="536">
        <f t="shared" si="99"/>
        <v>0</v>
      </c>
      <c r="D97" s="197"/>
      <c r="E97" s="198"/>
      <c r="F97" s="199">
        <f t="shared" si="112"/>
        <v>0</v>
      </c>
      <c r="G97" s="197"/>
      <c r="H97" s="198"/>
      <c r="I97" s="199">
        <f t="shared" si="113"/>
        <v>0</v>
      </c>
      <c r="J97" s="200"/>
      <c r="K97" s="198"/>
      <c r="L97" s="199">
        <f t="shared" si="114"/>
        <v>0</v>
      </c>
      <c r="M97" s="197"/>
      <c r="N97" s="198"/>
      <c r="O97" s="199">
        <f t="shared" si="115"/>
        <v>0</v>
      </c>
      <c r="P97" s="201"/>
    </row>
    <row r="98" spans="1:16" hidden="1" x14ac:dyDescent="0.25">
      <c r="A98" s="52">
        <v>2239</v>
      </c>
      <c r="B98" s="90" t="s">
        <v>116</v>
      </c>
      <c r="C98" s="536">
        <f t="shared" si="99"/>
        <v>0</v>
      </c>
      <c r="D98" s="197"/>
      <c r="E98" s="198"/>
      <c r="F98" s="199">
        <f t="shared" si="112"/>
        <v>0</v>
      </c>
      <c r="G98" s="197"/>
      <c r="H98" s="198"/>
      <c r="I98" s="199">
        <f t="shared" si="113"/>
        <v>0</v>
      </c>
      <c r="J98" s="200"/>
      <c r="K98" s="198"/>
      <c r="L98" s="199">
        <f t="shared" si="114"/>
        <v>0</v>
      </c>
      <c r="M98" s="197"/>
      <c r="N98" s="198"/>
      <c r="O98" s="199">
        <f t="shared" si="115"/>
        <v>0</v>
      </c>
      <c r="P98" s="201"/>
    </row>
    <row r="99" spans="1:16" ht="36" hidden="1" x14ac:dyDescent="0.25">
      <c r="A99" s="202">
        <v>2240</v>
      </c>
      <c r="B99" s="90" t="s">
        <v>117</v>
      </c>
      <c r="C99" s="536">
        <f t="shared" si="99"/>
        <v>0</v>
      </c>
      <c r="D99" s="203">
        <f t="shared" ref="D99:E99" si="116">SUM(D100:D106)</f>
        <v>0</v>
      </c>
      <c r="E99" s="204">
        <f t="shared" si="116"/>
        <v>0</v>
      </c>
      <c r="F99" s="199">
        <f>SUM(F100:F106)</f>
        <v>0</v>
      </c>
      <c r="G99" s="203">
        <f t="shared" ref="G99:H99" si="117">SUM(G100:G106)</f>
        <v>0</v>
      </c>
      <c r="H99" s="204">
        <f t="shared" si="117"/>
        <v>0</v>
      </c>
      <c r="I99" s="199">
        <f>SUM(I100:I106)</f>
        <v>0</v>
      </c>
      <c r="J99" s="205">
        <f t="shared" ref="J99:K99" si="118">SUM(J100:J106)</f>
        <v>0</v>
      </c>
      <c r="K99" s="204">
        <f t="shared" si="118"/>
        <v>0</v>
      </c>
      <c r="L99" s="199">
        <f>SUM(L100:L106)</f>
        <v>0</v>
      </c>
      <c r="M99" s="203">
        <f t="shared" ref="M99:O99" si="119">SUM(M100:M106)</f>
        <v>0</v>
      </c>
      <c r="N99" s="204">
        <f t="shared" si="119"/>
        <v>0</v>
      </c>
      <c r="O99" s="199">
        <f t="shared" si="119"/>
        <v>0</v>
      </c>
      <c r="P99" s="201"/>
    </row>
    <row r="100" spans="1:16" hidden="1" x14ac:dyDescent="0.25">
      <c r="A100" s="52">
        <v>2241</v>
      </c>
      <c r="B100" s="90" t="s">
        <v>118</v>
      </c>
      <c r="C100" s="536">
        <f t="shared" si="99"/>
        <v>0</v>
      </c>
      <c r="D100" s="197"/>
      <c r="E100" s="198"/>
      <c r="F100" s="199">
        <f t="shared" ref="F100:F107" si="120">D100+E100</f>
        <v>0</v>
      </c>
      <c r="G100" s="197"/>
      <c r="H100" s="198"/>
      <c r="I100" s="199">
        <f t="shared" ref="I100:I107" si="121">G100+H100</f>
        <v>0</v>
      </c>
      <c r="J100" s="200"/>
      <c r="K100" s="198"/>
      <c r="L100" s="199">
        <f t="shared" ref="L100:L107" si="122">J100+K100</f>
        <v>0</v>
      </c>
      <c r="M100" s="197"/>
      <c r="N100" s="198"/>
      <c r="O100" s="199">
        <f t="shared" ref="O100:O107" si="123">M100+N100</f>
        <v>0</v>
      </c>
      <c r="P100" s="201"/>
    </row>
    <row r="101" spans="1:16" ht="24" hidden="1" x14ac:dyDescent="0.25">
      <c r="A101" s="52">
        <v>2242</v>
      </c>
      <c r="B101" s="90" t="s">
        <v>119</v>
      </c>
      <c r="C101" s="536">
        <f t="shared" si="99"/>
        <v>0</v>
      </c>
      <c r="D101" s="197"/>
      <c r="E101" s="198"/>
      <c r="F101" s="199">
        <f t="shared" si="120"/>
        <v>0</v>
      </c>
      <c r="G101" s="197"/>
      <c r="H101" s="198"/>
      <c r="I101" s="199">
        <f t="shared" si="121"/>
        <v>0</v>
      </c>
      <c r="J101" s="200"/>
      <c r="K101" s="198"/>
      <c r="L101" s="199">
        <f t="shared" si="122"/>
        <v>0</v>
      </c>
      <c r="M101" s="197"/>
      <c r="N101" s="198"/>
      <c r="O101" s="199">
        <f t="shared" si="123"/>
        <v>0</v>
      </c>
      <c r="P101" s="201"/>
    </row>
    <row r="102" spans="1:16" ht="24" hidden="1" x14ac:dyDescent="0.25">
      <c r="A102" s="52">
        <v>2243</v>
      </c>
      <c r="B102" s="90" t="s">
        <v>120</v>
      </c>
      <c r="C102" s="536">
        <f t="shared" si="99"/>
        <v>0</v>
      </c>
      <c r="D102" s="197"/>
      <c r="E102" s="198"/>
      <c r="F102" s="199">
        <f t="shared" si="120"/>
        <v>0</v>
      </c>
      <c r="G102" s="197"/>
      <c r="H102" s="198"/>
      <c r="I102" s="199">
        <f t="shared" si="121"/>
        <v>0</v>
      </c>
      <c r="J102" s="200"/>
      <c r="K102" s="198"/>
      <c r="L102" s="199">
        <f t="shared" si="122"/>
        <v>0</v>
      </c>
      <c r="M102" s="197"/>
      <c r="N102" s="198"/>
      <c r="O102" s="199">
        <f t="shared" si="123"/>
        <v>0</v>
      </c>
      <c r="P102" s="201"/>
    </row>
    <row r="103" spans="1:16" hidden="1" x14ac:dyDescent="0.25">
      <c r="A103" s="52">
        <v>2244</v>
      </c>
      <c r="B103" s="90" t="s">
        <v>121</v>
      </c>
      <c r="C103" s="536">
        <f t="shared" si="99"/>
        <v>0</v>
      </c>
      <c r="D103" s="197"/>
      <c r="E103" s="198"/>
      <c r="F103" s="199">
        <f t="shared" si="120"/>
        <v>0</v>
      </c>
      <c r="G103" s="197"/>
      <c r="H103" s="198"/>
      <c r="I103" s="199">
        <f t="shared" si="121"/>
        <v>0</v>
      </c>
      <c r="J103" s="200"/>
      <c r="K103" s="198"/>
      <c r="L103" s="199">
        <f t="shared" si="122"/>
        <v>0</v>
      </c>
      <c r="M103" s="197"/>
      <c r="N103" s="198"/>
      <c r="O103" s="199">
        <f t="shared" si="123"/>
        <v>0</v>
      </c>
      <c r="P103" s="201"/>
    </row>
    <row r="104" spans="1:16" ht="24" hidden="1" x14ac:dyDescent="0.25">
      <c r="A104" s="52">
        <v>2246</v>
      </c>
      <c r="B104" s="90" t="s">
        <v>122</v>
      </c>
      <c r="C104" s="536">
        <f t="shared" si="99"/>
        <v>0</v>
      </c>
      <c r="D104" s="197"/>
      <c r="E104" s="198"/>
      <c r="F104" s="199">
        <f t="shared" si="120"/>
        <v>0</v>
      </c>
      <c r="G104" s="197"/>
      <c r="H104" s="198"/>
      <c r="I104" s="199">
        <f t="shared" si="121"/>
        <v>0</v>
      </c>
      <c r="J104" s="200"/>
      <c r="K104" s="198"/>
      <c r="L104" s="199">
        <f t="shared" si="122"/>
        <v>0</v>
      </c>
      <c r="M104" s="197"/>
      <c r="N104" s="198"/>
      <c r="O104" s="199">
        <f t="shared" si="123"/>
        <v>0</v>
      </c>
      <c r="P104" s="201"/>
    </row>
    <row r="105" spans="1:16" hidden="1" x14ac:dyDescent="0.25">
      <c r="A105" s="52">
        <v>2247</v>
      </c>
      <c r="B105" s="90" t="s">
        <v>123</v>
      </c>
      <c r="C105" s="536">
        <f t="shared" si="99"/>
        <v>0</v>
      </c>
      <c r="D105" s="197"/>
      <c r="E105" s="198"/>
      <c r="F105" s="199">
        <f t="shared" si="120"/>
        <v>0</v>
      </c>
      <c r="G105" s="197"/>
      <c r="H105" s="198"/>
      <c r="I105" s="199">
        <f t="shared" si="121"/>
        <v>0</v>
      </c>
      <c r="J105" s="200"/>
      <c r="K105" s="198"/>
      <c r="L105" s="199">
        <f t="shared" si="122"/>
        <v>0</v>
      </c>
      <c r="M105" s="197"/>
      <c r="N105" s="198"/>
      <c r="O105" s="199">
        <f t="shared" si="123"/>
        <v>0</v>
      </c>
      <c r="P105" s="201"/>
    </row>
    <row r="106" spans="1:16" ht="24" hidden="1" x14ac:dyDescent="0.25">
      <c r="A106" s="52">
        <v>2249</v>
      </c>
      <c r="B106" s="90" t="s">
        <v>124</v>
      </c>
      <c r="C106" s="536">
        <f t="shared" si="99"/>
        <v>0</v>
      </c>
      <c r="D106" s="197"/>
      <c r="E106" s="198"/>
      <c r="F106" s="199">
        <f t="shared" si="120"/>
        <v>0</v>
      </c>
      <c r="G106" s="197"/>
      <c r="H106" s="198"/>
      <c r="I106" s="199">
        <f t="shared" si="121"/>
        <v>0</v>
      </c>
      <c r="J106" s="200"/>
      <c r="K106" s="198"/>
      <c r="L106" s="199">
        <f t="shared" si="122"/>
        <v>0</v>
      </c>
      <c r="M106" s="197"/>
      <c r="N106" s="198"/>
      <c r="O106" s="199">
        <f t="shared" si="123"/>
        <v>0</v>
      </c>
      <c r="P106" s="201"/>
    </row>
    <row r="107" spans="1:16" hidden="1" x14ac:dyDescent="0.25">
      <c r="A107" s="202">
        <v>2250</v>
      </c>
      <c r="B107" s="90" t="s">
        <v>125</v>
      </c>
      <c r="C107" s="536">
        <f t="shared" si="99"/>
        <v>0</v>
      </c>
      <c r="D107" s="197"/>
      <c r="E107" s="198"/>
      <c r="F107" s="199">
        <f t="shared" si="120"/>
        <v>0</v>
      </c>
      <c r="G107" s="197"/>
      <c r="H107" s="198"/>
      <c r="I107" s="199">
        <f t="shared" si="121"/>
        <v>0</v>
      </c>
      <c r="J107" s="200"/>
      <c r="K107" s="198"/>
      <c r="L107" s="199">
        <f t="shared" si="122"/>
        <v>0</v>
      </c>
      <c r="M107" s="197"/>
      <c r="N107" s="198"/>
      <c r="O107" s="199">
        <f t="shared" si="123"/>
        <v>0</v>
      </c>
      <c r="P107" s="201"/>
    </row>
    <row r="108" spans="1:16" hidden="1" x14ac:dyDescent="0.25">
      <c r="A108" s="202">
        <v>2260</v>
      </c>
      <c r="B108" s="90" t="s">
        <v>126</v>
      </c>
      <c r="C108" s="536">
        <f t="shared" si="99"/>
        <v>0</v>
      </c>
      <c r="D108" s="203">
        <f t="shared" ref="D108:E108" si="124">SUM(D109:D113)</f>
        <v>0</v>
      </c>
      <c r="E108" s="204">
        <f t="shared" si="124"/>
        <v>0</v>
      </c>
      <c r="F108" s="199">
        <f>SUM(F109:F113)</f>
        <v>0</v>
      </c>
      <c r="G108" s="203">
        <f t="shared" ref="G108:H108" si="125">SUM(G109:G113)</f>
        <v>0</v>
      </c>
      <c r="H108" s="204">
        <f t="shared" si="125"/>
        <v>0</v>
      </c>
      <c r="I108" s="199">
        <f>SUM(I109:I113)</f>
        <v>0</v>
      </c>
      <c r="J108" s="205">
        <f t="shared" ref="J108:K108" si="126">SUM(J109:J113)</f>
        <v>0</v>
      </c>
      <c r="K108" s="204">
        <f t="shared" si="126"/>
        <v>0</v>
      </c>
      <c r="L108" s="199">
        <f>SUM(L109:L113)</f>
        <v>0</v>
      </c>
      <c r="M108" s="203">
        <f t="shared" ref="M108:O108" si="127">SUM(M109:M113)</f>
        <v>0</v>
      </c>
      <c r="N108" s="204">
        <f t="shared" si="127"/>
        <v>0</v>
      </c>
      <c r="O108" s="199">
        <f t="shared" si="127"/>
        <v>0</v>
      </c>
      <c r="P108" s="201"/>
    </row>
    <row r="109" spans="1:16" hidden="1" x14ac:dyDescent="0.25">
      <c r="A109" s="52">
        <v>2261</v>
      </c>
      <c r="B109" s="90" t="s">
        <v>127</v>
      </c>
      <c r="C109" s="536">
        <f t="shared" si="99"/>
        <v>0</v>
      </c>
      <c r="D109" s="197"/>
      <c r="E109" s="198"/>
      <c r="F109" s="199">
        <f t="shared" ref="F109:F113" si="128">D109+E109</f>
        <v>0</v>
      </c>
      <c r="G109" s="197"/>
      <c r="H109" s="198"/>
      <c r="I109" s="199">
        <f t="shared" ref="I109:I113" si="129">G109+H109</f>
        <v>0</v>
      </c>
      <c r="J109" s="200"/>
      <c r="K109" s="198"/>
      <c r="L109" s="199">
        <f t="shared" ref="L109:L113" si="130">J109+K109</f>
        <v>0</v>
      </c>
      <c r="M109" s="197"/>
      <c r="N109" s="198"/>
      <c r="O109" s="199">
        <f t="shared" ref="O109:O113" si="131">M109+N109</f>
        <v>0</v>
      </c>
      <c r="P109" s="201"/>
    </row>
    <row r="110" spans="1:16" hidden="1" x14ac:dyDescent="0.25">
      <c r="A110" s="52">
        <v>2262</v>
      </c>
      <c r="B110" s="90" t="s">
        <v>128</v>
      </c>
      <c r="C110" s="536">
        <f t="shared" si="99"/>
        <v>0</v>
      </c>
      <c r="D110" s="197"/>
      <c r="E110" s="198"/>
      <c r="F110" s="199">
        <f t="shared" si="128"/>
        <v>0</v>
      </c>
      <c r="G110" s="197"/>
      <c r="H110" s="198"/>
      <c r="I110" s="199">
        <f t="shared" si="129"/>
        <v>0</v>
      </c>
      <c r="J110" s="200"/>
      <c r="K110" s="198"/>
      <c r="L110" s="199">
        <f t="shared" si="130"/>
        <v>0</v>
      </c>
      <c r="M110" s="197"/>
      <c r="N110" s="198"/>
      <c r="O110" s="199">
        <f t="shared" si="131"/>
        <v>0</v>
      </c>
      <c r="P110" s="201"/>
    </row>
    <row r="111" spans="1:16" hidden="1" x14ac:dyDescent="0.25">
      <c r="A111" s="52">
        <v>2263</v>
      </c>
      <c r="B111" s="90" t="s">
        <v>129</v>
      </c>
      <c r="C111" s="536">
        <f t="shared" si="99"/>
        <v>0</v>
      </c>
      <c r="D111" s="197"/>
      <c r="E111" s="198"/>
      <c r="F111" s="199">
        <f t="shared" si="128"/>
        <v>0</v>
      </c>
      <c r="G111" s="197"/>
      <c r="H111" s="198"/>
      <c r="I111" s="199">
        <f t="shared" si="129"/>
        <v>0</v>
      </c>
      <c r="J111" s="200"/>
      <c r="K111" s="198"/>
      <c r="L111" s="199">
        <f t="shared" si="130"/>
        <v>0</v>
      </c>
      <c r="M111" s="197"/>
      <c r="N111" s="198"/>
      <c r="O111" s="199">
        <f t="shared" si="131"/>
        <v>0</v>
      </c>
      <c r="P111" s="201"/>
    </row>
    <row r="112" spans="1:16" ht="24" hidden="1" x14ac:dyDescent="0.25">
      <c r="A112" s="52">
        <v>2264</v>
      </c>
      <c r="B112" s="90" t="s">
        <v>130</v>
      </c>
      <c r="C112" s="536">
        <f t="shared" si="99"/>
        <v>0</v>
      </c>
      <c r="D112" s="197"/>
      <c r="E112" s="198"/>
      <c r="F112" s="199">
        <f t="shared" si="128"/>
        <v>0</v>
      </c>
      <c r="G112" s="197"/>
      <c r="H112" s="198"/>
      <c r="I112" s="199">
        <f t="shared" si="129"/>
        <v>0</v>
      </c>
      <c r="J112" s="200"/>
      <c r="K112" s="198"/>
      <c r="L112" s="199">
        <f t="shared" si="130"/>
        <v>0</v>
      </c>
      <c r="M112" s="197"/>
      <c r="N112" s="198"/>
      <c r="O112" s="199">
        <f t="shared" si="131"/>
        <v>0</v>
      </c>
      <c r="P112" s="201"/>
    </row>
    <row r="113" spans="1:16" hidden="1" x14ac:dyDescent="0.25">
      <c r="A113" s="52">
        <v>2269</v>
      </c>
      <c r="B113" s="90" t="s">
        <v>131</v>
      </c>
      <c r="C113" s="536">
        <f t="shared" si="99"/>
        <v>0</v>
      </c>
      <c r="D113" s="197"/>
      <c r="E113" s="198"/>
      <c r="F113" s="199">
        <f t="shared" si="128"/>
        <v>0</v>
      </c>
      <c r="G113" s="197"/>
      <c r="H113" s="198"/>
      <c r="I113" s="199">
        <f t="shared" si="129"/>
        <v>0</v>
      </c>
      <c r="J113" s="200"/>
      <c r="K113" s="198"/>
      <c r="L113" s="199">
        <f t="shared" si="130"/>
        <v>0</v>
      </c>
      <c r="M113" s="197"/>
      <c r="N113" s="198"/>
      <c r="O113" s="199">
        <f t="shared" si="131"/>
        <v>0</v>
      </c>
      <c r="P113" s="201"/>
    </row>
    <row r="114" spans="1:16" hidden="1" x14ac:dyDescent="0.25">
      <c r="A114" s="202">
        <v>2270</v>
      </c>
      <c r="B114" s="90" t="s">
        <v>132</v>
      </c>
      <c r="C114" s="536">
        <f t="shared" si="99"/>
        <v>0</v>
      </c>
      <c r="D114" s="203">
        <f t="shared" ref="D114:E114" si="132">SUM(D115:D118)</f>
        <v>0</v>
      </c>
      <c r="E114" s="204">
        <f t="shared" si="132"/>
        <v>0</v>
      </c>
      <c r="F114" s="199">
        <f>SUM(F115:F118)</f>
        <v>0</v>
      </c>
      <c r="G114" s="203">
        <f t="shared" ref="G114:H114" si="133">SUM(G115:G118)</f>
        <v>0</v>
      </c>
      <c r="H114" s="204">
        <f t="shared" si="133"/>
        <v>0</v>
      </c>
      <c r="I114" s="199">
        <f>SUM(I115:I118)</f>
        <v>0</v>
      </c>
      <c r="J114" s="205">
        <f t="shared" ref="J114:K114" si="134">SUM(J115:J118)</f>
        <v>0</v>
      </c>
      <c r="K114" s="204">
        <f t="shared" si="134"/>
        <v>0</v>
      </c>
      <c r="L114" s="199">
        <f>SUM(L115:L118)</f>
        <v>0</v>
      </c>
      <c r="M114" s="203">
        <f t="shared" ref="M114:O114" si="135">SUM(M115:M118)</f>
        <v>0</v>
      </c>
      <c r="N114" s="204">
        <f t="shared" si="135"/>
        <v>0</v>
      </c>
      <c r="O114" s="199">
        <f t="shared" si="135"/>
        <v>0</v>
      </c>
      <c r="P114" s="201"/>
    </row>
    <row r="115" spans="1:16" hidden="1" x14ac:dyDescent="0.25">
      <c r="A115" s="52">
        <v>2272</v>
      </c>
      <c r="B115" s="218" t="s">
        <v>133</v>
      </c>
      <c r="C115" s="536">
        <f t="shared" si="99"/>
        <v>0</v>
      </c>
      <c r="D115" s="197"/>
      <c r="E115" s="198"/>
      <c r="F115" s="199">
        <f t="shared" ref="F115:F119" si="136">D115+E115</f>
        <v>0</v>
      </c>
      <c r="G115" s="197"/>
      <c r="H115" s="198"/>
      <c r="I115" s="199">
        <f t="shared" ref="I115:I119" si="137">G115+H115</f>
        <v>0</v>
      </c>
      <c r="J115" s="200"/>
      <c r="K115" s="198"/>
      <c r="L115" s="199">
        <f t="shared" ref="L115:L119" si="138">J115+K115</f>
        <v>0</v>
      </c>
      <c r="M115" s="197"/>
      <c r="N115" s="198"/>
      <c r="O115" s="199">
        <f t="shared" ref="O115:O119" si="139">M115+N115</f>
        <v>0</v>
      </c>
      <c r="P115" s="201"/>
    </row>
    <row r="116" spans="1:16" ht="24" hidden="1" x14ac:dyDescent="0.25">
      <c r="A116" s="52">
        <v>2274</v>
      </c>
      <c r="B116" s="219" t="s">
        <v>134</v>
      </c>
      <c r="C116" s="536">
        <f t="shared" si="99"/>
        <v>0</v>
      </c>
      <c r="D116" s="197"/>
      <c r="E116" s="198"/>
      <c r="F116" s="199">
        <f t="shared" si="136"/>
        <v>0</v>
      </c>
      <c r="G116" s="197"/>
      <c r="H116" s="198"/>
      <c r="I116" s="199">
        <f t="shared" si="137"/>
        <v>0</v>
      </c>
      <c r="J116" s="200"/>
      <c r="K116" s="198"/>
      <c r="L116" s="199">
        <f t="shared" si="138"/>
        <v>0</v>
      </c>
      <c r="M116" s="197"/>
      <c r="N116" s="198"/>
      <c r="O116" s="199">
        <f t="shared" si="139"/>
        <v>0</v>
      </c>
      <c r="P116" s="201"/>
    </row>
    <row r="117" spans="1:16" ht="24" hidden="1" x14ac:dyDescent="0.25">
      <c r="A117" s="52">
        <v>2275</v>
      </c>
      <c r="B117" s="90" t="s">
        <v>135</v>
      </c>
      <c r="C117" s="536">
        <f t="shared" si="99"/>
        <v>0</v>
      </c>
      <c r="D117" s="197"/>
      <c r="E117" s="198"/>
      <c r="F117" s="199">
        <f t="shared" si="136"/>
        <v>0</v>
      </c>
      <c r="G117" s="197"/>
      <c r="H117" s="198"/>
      <c r="I117" s="199">
        <f t="shared" si="137"/>
        <v>0</v>
      </c>
      <c r="J117" s="200"/>
      <c r="K117" s="198"/>
      <c r="L117" s="199">
        <f t="shared" si="138"/>
        <v>0</v>
      </c>
      <c r="M117" s="197"/>
      <c r="N117" s="198"/>
      <c r="O117" s="199">
        <f t="shared" si="139"/>
        <v>0</v>
      </c>
      <c r="P117" s="201"/>
    </row>
    <row r="118" spans="1:16" ht="36" hidden="1" x14ac:dyDescent="0.25">
      <c r="A118" s="52">
        <v>2276</v>
      </c>
      <c r="B118" s="90" t="s">
        <v>136</v>
      </c>
      <c r="C118" s="536">
        <f t="shared" si="99"/>
        <v>0</v>
      </c>
      <c r="D118" s="197"/>
      <c r="E118" s="198"/>
      <c r="F118" s="199">
        <f t="shared" si="136"/>
        <v>0</v>
      </c>
      <c r="G118" s="197"/>
      <c r="H118" s="198"/>
      <c r="I118" s="199">
        <f t="shared" si="137"/>
        <v>0</v>
      </c>
      <c r="J118" s="200"/>
      <c r="K118" s="198"/>
      <c r="L118" s="199">
        <f t="shared" si="138"/>
        <v>0</v>
      </c>
      <c r="M118" s="197"/>
      <c r="N118" s="198"/>
      <c r="O118" s="199">
        <f t="shared" si="139"/>
        <v>0</v>
      </c>
      <c r="P118" s="201"/>
    </row>
    <row r="119" spans="1:16" ht="48" hidden="1" x14ac:dyDescent="0.25">
      <c r="A119" s="202">
        <v>2280</v>
      </c>
      <c r="B119" s="90" t="s">
        <v>137</v>
      </c>
      <c r="C119" s="536">
        <f t="shared" si="99"/>
        <v>0</v>
      </c>
      <c r="D119" s="197"/>
      <c r="E119" s="198"/>
      <c r="F119" s="199">
        <f t="shared" si="136"/>
        <v>0</v>
      </c>
      <c r="G119" s="197"/>
      <c r="H119" s="198"/>
      <c r="I119" s="199">
        <f t="shared" si="137"/>
        <v>0</v>
      </c>
      <c r="J119" s="200"/>
      <c r="K119" s="198"/>
      <c r="L119" s="199">
        <f t="shared" si="138"/>
        <v>0</v>
      </c>
      <c r="M119" s="197"/>
      <c r="N119" s="198"/>
      <c r="O119" s="199">
        <f t="shared" si="139"/>
        <v>0</v>
      </c>
      <c r="P119" s="201"/>
    </row>
    <row r="120" spans="1:16" ht="38.25" hidden="1" customHeight="1" x14ac:dyDescent="0.25">
      <c r="A120" s="138">
        <v>2300</v>
      </c>
      <c r="B120" s="108" t="s">
        <v>138</v>
      </c>
      <c r="C120" s="538">
        <f t="shared" si="99"/>
        <v>0</v>
      </c>
      <c r="D120" s="220">
        <f t="shared" ref="D120:E120" si="140">SUM(D121,D126,D130,D131,D134,D138,D146,D147,D150)</f>
        <v>0</v>
      </c>
      <c r="E120" s="221">
        <f t="shared" si="140"/>
        <v>0</v>
      </c>
      <c r="F120" s="222">
        <f>SUM(F121,F126,F130,F131,F134,F138,F146,F147,F150)</f>
        <v>0</v>
      </c>
      <c r="G120" s="220">
        <f t="shared" ref="G120:H120" si="141">SUM(G121,G126,G130,G131,G134,G138,G146,G147,G150)</f>
        <v>0</v>
      </c>
      <c r="H120" s="221">
        <f t="shared" si="141"/>
        <v>0</v>
      </c>
      <c r="I120" s="222">
        <f>SUM(I121,I126,I130,I131,I134,I138,I146,I147,I150)</f>
        <v>0</v>
      </c>
      <c r="J120" s="223">
        <f t="shared" ref="J120:K120" si="142">SUM(J121,J126,J130,J131,J134,J138,J146,J147,J150)</f>
        <v>0</v>
      </c>
      <c r="K120" s="221">
        <f t="shared" si="142"/>
        <v>0</v>
      </c>
      <c r="L120" s="222">
        <f>SUM(L121,L126,L130,L131,L134,L138,L146,L147,L150)</f>
        <v>0</v>
      </c>
      <c r="M120" s="220">
        <f t="shared" ref="M120:O120" si="143">SUM(M121,M126,M130,M131,M134,M138,M146,M147,M150)</f>
        <v>0</v>
      </c>
      <c r="N120" s="221">
        <f t="shared" si="143"/>
        <v>0</v>
      </c>
      <c r="O120" s="222">
        <f t="shared" si="143"/>
        <v>0</v>
      </c>
      <c r="P120" s="215"/>
    </row>
    <row r="121" spans="1:16" ht="24" hidden="1" x14ac:dyDescent="0.25">
      <c r="A121" s="298">
        <v>2310</v>
      </c>
      <c r="B121" s="82" t="s">
        <v>139</v>
      </c>
      <c r="C121" s="535">
        <f t="shared" si="99"/>
        <v>0</v>
      </c>
      <c r="D121" s="212">
        <f t="shared" ref="D121:O121" si="144">SUM(D122:D125)</f>
        <v>0</v>
      </c>
      <c r="E121" s="213">
        <f t="shared" si="144"/>
        <v>0</v>
      </c>
      <c r="F121" s="194">
        <f t="shared" si="144"/>
        <v>0</v>
      </c>
      <c r="G121" s="212">
        <f t="shared" si="144"/>
        <v>0</v>
      </c>
      <c r="H121" s="213">
        <f t="shared" si="144"/>
        <v>0</v>
      </c>
      <c r="I121" s="194">
        <f t="shared" si="144"/>
        <v>0</v>
      </c>
      <c r="J121" s="214">
        <f t="shared" si="144"/>
        <v>0</v>
      </c>
      <c r="K121" s="213">
        <f t="shared" si="144"/>
        <v>0</v>
      </c>
      <c r="L121" s="194">
        <f t="shared" si="144"/>
        <v>0</v>
      </c>
      <c r="M121" s="212">
        <f t="shared" si="144"/>
        <v>0</v>
      </c>
      <c r="N121" s="213">
        <f t="shared" si="144"/>
        <v>0</v>
      </c>
      <c r="O121" s="194">
        <f t="shared" si="144"/>
        <v>0</v>
      </c>
      <c r="P121" s="196"/>
    </row>
    <row r="122" spans="1:16" hidden="1" x14ac:dyDescent="0.25">
      <c r="A122" s="52">
        <v>2311</v>
      </c>
      <c r="B122" s="90" t="s">
        <v>140</v>
      </c>
      <c r="C122" s="536">
        <f t="shared" si="99"/>
        <v>0</v>
      </c>
      <c r="D122" s="197"/>
      <c r="E122" s="198"/>
      <c r="F122" s="199">
        <f t="shared" ref="F122:F125" si="145">D122+E122</f>
        <v>0</v>
      </c>
      <c r="G122" s="197"/>
      <c r="H122" s="198"/>
      <c r="I122" s="199">
        <f t="shared" ref="I122:I125" si="146">G122+H122</f>
        <v>0</v>
      </c>
      <c r="J122" s="200"/>
      <c r="K122" s="198"/>
      <c r="L122" s="199">
        <f t="shared" ref="L122:L125" si="147">J122+K122</f>
        <v>0</v>
      </c>
      <c r="M122" s="197"/>
      <c r="N122" s="198"/>
      <c r="O122" s="199">
        <f t="shared" ref="O122:O125" si="148">M122+N122</f>
        <v>0</v>
      </c>
      <c r="P122" s="201"/>
    </row>
    <row r="123" spans="1:16" hidden="1" x14ac:dyDescent="0.25">
      <c r="A123" s="52">
        <v>2312</v>
      </c>
      <c r="B123" s="90" t="s">
        <v>141</v>
      </c>
      <c r="C123" s="536">
        <f t="shared" si="99"/>
        <v>0</v>
      </c>
      <c r="D123" s="197"/>
      <c r="E123" s="198"/>
      <c r="F123" s="199">
        <f t="shared" si="145"/>
        <v>0</v>
      </c>
      <c r="G123" s="197"/>
      <c r="H123" s="198"/>
      <c r="I123" s="199">
        <f t="shared" si="146"/>
        <v>0</v>
      </c>
      <c r="J123" s="200"/>
      <c r="K123" s="198"/>
      <c r="L123" s="199">
        <f t="shared" si="147"/>
        <v>0</v>
      </c>
      <c r="M123" s="197"/>
      <c r="N123" s="198"/>
      <c r="O123" s="199">
        <f t="shared" si="148"/>
        <v>0</v>
      </c>
      <c r="P123" s="201"/>
    </row>
    <row r="124" spans="1:16" hidden="1" x14ac:dyDescent="0.25">
      <c r="A124" s="52">
        <v>2313</v>
      </c>
      <c r="B124" s="90" t="s">
        <v>142</v>
      </c>
      <c r="C124" s="536">
        <f t="shared" si="99"/>
        <v>0</v>
      </c>
      <c r="D124" s="197"/>
      <c r="E124" s="198"/>
      <c r="F124" s="199">
        <f t="shared" si="145"/>
        <v>0</v>
      </c>
      <c r="G124" s="197"/>
      <c r="H124" s="198"/>
      <c r="I124" s="199">
        <f t="shared" si="146"/>
        <v>0</v>
      </c>
      <c r="J124" s="200"/>
      <c r="K124" s="198"/>
      <c r="L124" s="199">
        <f t="shared" si="147"/>
        <v>0</v>
      </c>
      <c r="M124" s="197"/>
      <c r="N124" s="198"/>
      <c r="O124" s="199">
        <f t="shared" si="148"/>
        <v>0</v>
      </c>
      <c r="P124" s="201"/>
    </row>
    <row r="125" spans="1:16" ht="36" hidden="1" customHeight="1" x14ac:dyDescent="0.25">
      <c r="A125" s="52">
        <v>2314</v>
      </c>
      <c r="B125" s="90" t="s">
        <v>143</v>
      </c>
      <c r="C125" s="536">
        <f t="shared" si="99"/>
        <v>0</v>
      </c>
      <c r="D125" s="197"/>
      <c r="E125" s="198"/>
      <c r="F125" s="199">
        <f t="shared" si="145"/>
        <v>0</v>
      </c>
      <c r="G125" s="197"/>
      <c r="H125" s="198"/>
      <c r="I125" s="199">
        <f t="shared" si="146"/>
        <v>0</v>
      </c>
      <c r="J125" s="200"/>
      <c r="K125" s="198"/>
      <c r="L125" s="199">
        <f t="shared" si="147"/>
        <v>0</v>
      </c>
      <c r="M125" s="197"/>
      <c r="N125" s="198"/>
      <c r="O125" s="199">
        <f t="shared" si="148"/>
        <v>0</v>
      </c>
      <c r="P125" s="201"/>
    </row>
    <row r="126" spans="1:16" hidden="1" x14ac:dyDescent="0.25">
      <c r="A126" s="202">
        <v>2320</v>
      </c>
      <c r="B126" s="90" t="s">
        <v>144</v>
      </c>
      <c r="C126" s="536">
        <f t="shared" si="99"/>
        <v>0</v>
      </c>
      <c r="D126" s="203">
        <f t="shared" ref="D126:E126" si="149">SUM(D127:D129)</f>
        <v>0</v>
      </c>
      <c r="E126" s="204">
        <f t="shared" si="149"/>
        <v>0</v>
      </c>
      <c r="F126" s="199">
        <f>SUM(F127:F129)</f>
        <v>0</v>
      </c>
      <c r="G126" s="203">
        <f t="shared" ref="G126:H126" si="150">SUM(G127:G129)</f>
        <v>0</v>
      </c>
      <c r="H126" s="204">
        <f t="shared" si="150"/>
        <v>0</v>
      </c>
      <c r="I126" s="199">
        <f>SUM(I127:I129)</f>
        <v>0</v>
      </c>
      <c r="J126" s="205">
        <f t="shared" ref="J126:K126" si="151">SUM(J127:J129)</f>
        <v>0</v>
      </c>
      <c r="K126" s="204">
        <f t="shared" si="151"/>
        <v>0</v>
      </c>
      <c r="L126" s="199">
        <f>SUM(L127:L129)</f>
        <v>0</v>
      </c>
      <c r="M126" s="203">
        <f t="shared" ref="M126:O126" si="152">SUM(M127:M129)</f>
        <v>0</v>
      </c>
      <c r="N126" s="204">
        <f t="shared" si="152"/>
        <v>0</v>
      </c>
      <c r="O126" s="199">
        <f t="shared" si="152"/>
        <v>0</v>
      </c>
      <c r="P126" s="201"/>
    </row>
    <row r="127" spans="1:16" hidden="1" x14ac:dyDescent="0.25">
      <c r="A127" s="52">
        <v>2321</v>
      </c>
      <c r="B127" s="90" t="s">
        <v>145</v>
      </c>
      <c r="C127" s="536">
        <f t="shared" si="99"/>
        <v>0</v>
      </c>
      <c r="D127" s="197"/>
      <c r="E127" s="198"/>
      <c r="F127" s="199">
        <f t="shared" ref="F127:F130" si="153">D127+E127</f>
        <v>0</v>
      </c>
      <c r="G127" s="197"/>
      <c r="H127" s="198"/>
      <c r="I127" s="199">
        <f t="shared" ref="I127:I130" si="154">G127+H127</f>
        <v>0</v>
      </c>
      <c r="J127" s="200"/>
      <c r="K127" s="198"/>
      <c r="L127" s="199">
        <f t="shared" ref="L127:L130" si="155">J127+K127</f>
        <v>0</v>
      </c>
      <c r="M127" s="197"/>
      <c r="N127" s="198"/>
      <c r="O127" s="199">
        <f t="shared" ref="O127:O130" si="156">M127+N127</f>
        <v>0</v>
      </c>
      <c r="P127" s="201"/>
    </row>
    <row r="128" spans="1:16" hidden="1" x14ac:dyDescent="0.25">
      <c r="A128" s="52">
        <v>2322</v>
      </c>
      <c r="B128" s="90" t="s">
        <v>146</v>
      </c>
      <c r="C128" s="536">
        <f t="shared" si="99"/>
        <v>0</v>
      </c>
      <c r="D128" s="197"/>
      <c r="E128" s="198"/>
      <c r="F128" s="199">
        <f t="shared" si="153"/>
        <v>0</v>
      </c>
      <c r="G128" s="197"/>
      <c r="H128" s="198"/>
      <c r="I128" s="199">
        <f t="shared" si="154"/>
        <v>0</v>
      </c>
      <c r="J128" s="200"/>
      <c r="K128" s="198"/>
      <c r="L128" s="199">
        <f t="shared" si="155"/>
        <v>0</v>
      </c>
      <c r="M128" s="197"/>
      <c r="N128" s="198"/>
      <c r="O128" s="199">
        <f t="shared" si="156"/>
        <v>0</v>
      </c>
      <c r="P128" s="201"/>
    </row>
    <row r="129" spans="1:16" ht="10.5" hidden="1" customHeight="1" x14ac:dyDescent="0.25">
      <c r="A129" s="52">
        <v>2329</v>
      </c>
      <c r="B129" s="90" t="s">
        <v>147</v>
      </c>
      <c r="C129" s="536">
        <f t="shared" si="99"/>
        <v>0</v>
      </c>
      <c r="D129" s="197"/>
      <c r="E129" s="198"/>
      <c r="F129" s="199">
        <f t="shared" si="153"/>
        <v>0</v>
      </c>
      <c r="G129" s="197"/>
      <c r="H129" s="198"/>
      <c r="I129" s="199">
        <f t="shared" si="154"/>
        <v>0</v>
      </c>
      <c r="J129" s="200"/>
      <c r="K129" s="198"/>
      <c r="L129" s="199">
        <f t="shared" si="155"/>
        <v>0</v>
      </c>
      <c r="M129" s="197"/>
      <c r="N129" s="198"/>
      <c r="O129" s="199">
        <f t="shared" si="156"/>
        <v>0</v>
      </c>
      <c r="P129" s="201"/>
    </row>
    <row r="130" spans="1:16" hidden="1" x14ac:dyDescent="0.25">
      <c r="A130" s="202">
        <v>2330</v>
      </c>
      <c r="B130" s="90" t="s">
        <v>148</v>
      </c>
      <c r="C130" s="536">
        <f t="shared" si="99"/>
        <v>0</v>
      </c>
      <c r="D130" s="197"/>
      <c r="E130" s="198"/>
      <c r="F130" s="199">
        <f t="shared" si="153"/>
        <v>0</v>
      </c>
      <c r="G130" s="197"/>
      <c r="H130" s="198"/>
      <c r="I130" s="199">
        <f t="shared" si="154"/>
        <v>0</v>
      </c>
      <c r="J130" s="200"/>
      <c r="K130" s="198"/>
      <c r="L130" s="199">
        <f t="shared" si="155"/>
        <v>0</v>
      </c>
      <c r="M130" s="197"/>
      <c r="N130" s="198"/>
      <c r="O130" s="199">
        <f t="shared" si="156"/>
        <v>0</v>
      </c>
      <c r="P130" s="201"/>
    </row>
    <row r="131" spans="1:16" ht="36" hidden="1" x14ac:dyDescent="0.25">
      <c r="A131" s="202">
        <v>2340</v>
      </c>
      <c r="B131" s="90" t="s">
        <v>149</v>
      </c>
      <c r="C131" s="536">
        <f t="shared" si="99"/>
        <v>0</v>
      </c>
      <c r="D131" s="203">
        <f t="shared" ref="D131:E131" si="157">SUM(D132:D133)</f>
        <v>0</v>
      </c>
      <c r="E131" s="204">
        <f t="shared" si="157"/>
        <v>0</v>
      </c>
      <c r="F131" s="199">
        <f>SUM(F132:F133)</f>
        <v>0</v>
      </c>
      <c r="G131" s="203">
        <f t="shared" ref="G131:H131" si="158">SUM(G132:G133)</f>
        <v>0</v>
      </c>
      <c r="H131" s="204">
        <f t="shared" si="158"/>
        <v>0</v>
      </c>
      <c r="I131" s="199">
        <f>SUM(I132:I133)</f>
        <v>0</v>
      </c>
      <c r="J131" s="205">
        <f t="shared" ref="J131:K131" si="159">SUM(J132:J133)</f>
        <v>0</v>
      </c>
      <c r="K131" s="204">
        <f t="shared" si="159"/>
        <v>0</v>
      </c>
      <c r="L131" s="199">
        <f>SUM(L132:L133)</f>
        <v>0</v>
      </c>
      <c r="M131" s="203">
        <f t="shared" ref="M131:O131" si="160">SUM(M132:M133)</f>
        <v>0</v>
      </c>
      <c r="N131" s="204">
        <f t="shared" si="160"/>
        <v>0</v>
      </c>
      <c r="O131" s="199">
        <f t="shared" si="160"/>
        <v>0</v>
      </c>
      <c r="P131" s="201"/>
    </row>
    <row r="132" spans="1:16" hidden="1" x14ac:dyDescent="0.25">
      <c r="A132" s="52">
        <v>2341</v>
      </c>
      <c r="B132" s="90" t="s">
        <v>150</v>
      </c>
      <c r="C132" s="536">
        <f t="shared" si="99"/>
        <v>0</v>
      </c>
      <c r="D132" s="197"/>
      <c r="E132" s="198"/>
      <c r="F132" s="199">
        <f t="shared" ref="F132:F133" si="161">D132+E132</f>
        <v>0</v>
      </c>
      <c r="G132" s="197"/>
      <c r="H132" s="198"/>
      <c r="I132" s="199">
        <f t="shared" ref="I132:I133" si="162">G132+H132</f>
        <v>0</v>
      </c>
      <c r="J132" s="200"/>
      <c r="K132" s="198"/>
      <c r="L132" s="199">
        <f t="shared" ref="L132:L133" si="163">J132+K132</f>
        <v>0</v>
      </c>
      <c r="M132" s="197"/>
      <c r="N132" s="198"/>
      <c r="O132" s="199">
        <f t="shared" ref="O132:O133" si="164">M132+N132</f>
        <v>0</v>
      </c>
      <c r="P132" s="201"/>
    </row>
    <row r="133" spans="1:16" ht="24" hidden="1" x14ac:dyDescent="0.25">
      <c r="A133" s="52">
        <v>2344</v>
      </c>
      <c r="B133" s="90" t="s">
        <v>151</v>
      </c>
      <c r="C133" s="536">
        <f t="shared" si="99"/>
        <v>0</v>
      </c>
      <c r="D133" s="197"/>
      <c r="E133" s="198"/>
      <c r="F133" s="199">
        <f t="shared" si="161"/>
        <v>0</v>
      </c>
      <c r="G133" s="197"/>
      <c r="H133" s="198"/>
      <c r="I133" s="199">
        <f t="shared" si="162"/>
        <v>0</v>
      </c>
      <c r="J133" s="200"/>
      <c r="K133" s="198"/>
      <c r="L133" s="199">
        <f t="shared" si="163"/>
        <v>0</v>
      </c>
      <c r="M133" s="197"/>
      <c r="N133" s="198"/>
      <c r="O133" s="199">
        <f t="shared" si="164"/>
        <v>0</v>
      </c>
      <c r="P133" s="201"/>
    </row>
    <row r="134" spans="1:16" ht="24" hidden="1" x14ac:dyDescent="0.25">
      <c r="A134" s="188">
        <v>2350</v>
      </c>
      <c r="B134" s="143" t="s">
        <v>152</v>
      </c>
      <c r="C134" s="542">
        <f t="shared" si="99"/>
        <v>0</v>
      </c>
      <c r="D134" s="148">
        <f t="shared" ref="D134:E134" si="165">SUM(D135:D137)</f>
        <v>0</v>
      </c>
      <c r="E134" s="149">
        <f t="shared" si="165"/>
        <v>0</v>
      </c>
      <c r="F134" s="189">
        <f>SUM(F135:F137)</f>
        <v>0</v>
      </c>
      <c r="G134" s="148">
        <f t="shared" ref="G134:H134" si="166">SUM(G135:G137)</f>
        <v>0</v>
      </c>
      <c r="H134" s="149">
        <f t="shared" si="166"/>
        <v>0</v>
      </c>
      <c r="I134" s="189">
        <f>SUM(I135:I137)</f>
        <v>0</v>
      </c>
      <c r="J134" s="190">
        <f t="shared" ref="J134:K134" si="167">SUM(J135:J137)</f>
        <v>0</v>
      </c>
      <c r="K134" s="149">
        <f t="shared" si="167"/>
        <v>0</v>
      </c>
      <c r="L134" s="189">
        <f>SUM(L135:L137)</f>
        <v>0</v>
      </c>
      <c r="M134" s="148">
        <f t="shared" ref="M134:O134" si="168">SUM(M135:M137)</f>
        <v>0</v>
      </c>
      <c r="N134" s="149">
        <f t="shared" si="168"/>
        <v>0</v>
      </c>
      <c r="O134" s="189">
        <f t="shared" si="168"/>
        <v>0</v>
      </c>
      <c r="P134" s="191"/>
    </row>
    <row r="135" spans="1:16" hidden="1" x14ac:dyDescent="0.25">
      <c r="A135" s="45">
        <v>2351</v>
      </c>
      <c r="B135" s="82" t="s">
        <v>153</v>
      </c>
      <c r="C135" s="535">
        <f t="shared" si="99"/>
        <v>0</v>
      </c>
      <c r="D135" s="192"/>
      <c r="E135" s="193"/>
      <c r="F135" s="194">
        <f t="shared" ref="F135:F137" si="169">D135+E135</f>
        <v>0</v>
      </c>
      <c r="G135" s="192"/>
      <c r="H135" s="193"/>
      <c r="I135" s="194">
        <f t="shared" ref="I135:I137" si="170">G135+H135</f>
        <v>0</v>
      </c>
      <c r="J135" s="195"/>
      <c r="K135" s="193"/>
      <c r="L135" s="194">
        <f t="shared" ref="L135:L137" si="171">J135+K135</f>
        <v>0</v>
      </c>
      <c r="M135" s="192"/>
      <c r="N135" s="193"/>
      <c r="O135" s="194">
        <f t="shared" ref="O135:O137" si="172">M135+N135</f>
        <v>0</v>
      </c>
      <c r="P135" s="196"/>
    </row>
    <row r="136" spans="1:16" ht="24" hidden="1" x14ac:dyDescent="0.25">
      <c r="A136" s="52">
        <v>2352</v>
      </c>
      <c r="B136" s="90" t="s">
        <v>154</v>
      </c>
      <c r="C136" s="536">
        <f t="shared" si="99"/>
        <v>0</v>
      </c>
      <c r="D136" s="197"/>
      <c r="E136" s="198"/>
      <c r="F136" s="199">
        <f t="shared" si="169"/>
        <v>0</v>
      </c>
      <c r="G136" s="197"/>
      <c r="H136" s="198"/>
      <c r="I136" s="199">
        <f t="shared" si="170"/>
        <v>0</v>
      </c>
      <c r="J136" s="200"/>
      <c r="K136" s="198"/>
      <c r="L136" s="199">
        <f t="shared" si="171"/>
        <v>0</v>
      </c>
      <c r="M136" s="197"/>
      <c r="N136" s="198"/>
      <c r="O136" s="199">
        <f t="shared" si="172"/>
        <v>0</v>
      </c>
      <c r="P136" s="201"/>
    </row>
    <row r="137" spans="1:16" ht="24" hidden="1" x14ac:dyDescent="0.25">
      <c r="A137" s="52">
        <v>2353</v>
      </c>
      <c r="B137" s="90" t="s">
        <v>155</v>
      </c>
      <c r="C137" s="536">
        <f t="shared" si="99"/>
        <v>0</v>
      </c>
      <c r="D137" s="197"/>
      <c r="E137" s="198"/>
      <c r="F137" s="199">
        <f t="shared" si="169"/>
        <v>0</v>
      </c>
      <c r="G137" s="197"/>
      <c r="H137" s="198"/>
      <c r="I137" s="199">
        <f t="shared" si="170"/>
        <v>0</v>
      </c>
      <c r="J137" s="200"/>
      <c r="K137" s="198"/>
      <c r="L137" s="199">
        <f t="shared" si="171"/>
        <v>0</v>
      </c>
      <c r="M137" s="197"/>
      <c r="N137" s="198"/>
      <c r="O137" s="199">
        <f t="shared" si="172"/>
        <v>0</v>
      </c>
      <c r="P137" s="201"/>
    </row>
    <row r="138" spans="1:16" ht="36" hidden="1" x14ac:dyDescent="0.25">
      <c r="A138" s="202">
        <v>2360</v>
      </c>
      <c r="B138" s="90" t="s">
        <v>156</v>
      </c>
      <c r="C138" s="536">
        <f t="shared" si="99"/>
        <v>0</v>
      </c>
      <c r="D138" s="203">
        <f t="shared" ref="D138:E138" si="173">SUM(D139:D145)</f>
        <v>0</v>
      </c>
      <c r="E138" s="204">
        <f t="shared" si="173"/>
        <v>0</v>
      </c>
      <c r="F138" s="199">
        <f>SUM(F139:F145)</f>
        <v>0</v>
      </c>
      <c r="G138" s="203">
        <f t="shared" ref="G138:H138" si="174">SUM(G139:G145)</f>
        <v>0</v>
      </c>
      <c r="H138" s="204">
        <f t="shared" si="174"/>
        <v>0</v>
      </c>
      <c r="I138" s="199">
        <f>SUM(I139:I145)</f>
        <v>0</v>
      </c>
      <c r="J138" s="205">
        <f t="shared" ref="J138:K138" si="175">SUM(J139:J145)</f>
        <v>0</v>
      </c>
      <c r="K138" s="204">
        <f t="shared" si="175"/>
        <v>0</v>
      </c>
      <c r="L138" s="199">
        <f>SUM(L139:L145)</f>
        <v>0</v>
      </c>
      <c r="M138" s="203">
        <f t="shared" ref="M138:O138" si="176">SUM(M139:M145)</f>
        <v>0</v>
      </c>
      <c r="N138" s="204">
        <f t="shared" si="176"/>
        <v>0</v>
      </c>
      <c r="O138" s="199">
        <f t="shared" si="176"/>
        <v>0</v>
      </c>
      <c r="P138" s="201"/>
    </row>
    <row r="139" spans="1:16" hidden="1" x14ac:dyDescent="0.25">
      <c r="A139" s="51">
        <v>2361</v>
      </c>
      <c r="B139" s="90" t="s">
        <v>157</v>
      </c>
      <c r="C139" s="536">
        <f t="shared" si="99"/>
        <v>0</v>
      </c>
      <c r="D139" s="197"/>
      <c r="E139" s="198"/>
      <c r="F139" s="199">
        <f t="shared" ref="F139:F146" si="177">D139+E139</f>
        <v>0</v>
      </c>
      <c r="G139" s="197"/>
      <c r="H139" s="198"/>
      <c r="I139" s="199">
        <f t="shared" ref="I139:I146" si="178">G139+H139</f>
        <v>0</v>
      </c>
      <c r="J139" s="200"/>
      <c r="K139" s="198"/>
      <c r="L139" s="199">
        <f t="shared" ref="L139:L146" si="179">J139+K139</f>
        <v>0</v>
      </c>
      <c r="M139" s="197"/>
      <c r="N139" s="198"/>
      <c r="O139" s="199">
        <f t="shared" ref="O139:O146" si="180">M139+N139</f>
        <v>0</v>
      </c>
      <c r="P139" s="201"/>
    </row>
    <row r="140" spans="1:16" ht="24" hidden="1" x14ac:dyDescent="0.25">
      <c r="A140" s="51">
        <v>2362</v>
      </c>
      <c r="B140" s="90" t="s">
        <v>158</v>
      </c>
      <c r="C140" s="536">
        <f t="shared" si="99"/>
        <v>0</v>
      </c>
      <c r="D140" s="197"/>
      <c r="E140" s="198"/>
      <c r="F140" s="199">
        <f t="shared" si="177"/>
        <v>0</v>
      </c>
      <c r="G140" s="197"/>
      <c r="H140" s="198"/>
      <c r="I140" s="199">
        <f t="shared" si="178"/>
        <v>0</v>
      </c>
      <c r="J140" s="200"/>
      <c r="K140" s="198"/>
      <c r="L140" s="199">
        <f t="shared" si="179"/>
        <v>0</v>
      </c>
      <c r="M140" s="197"/>
      <c r="N140" s="198"/>
      <c r="O140" s="199">
        <f t="shared" si="180"/>
        <v>0</v>
      </c>
      <c r="P140" s="201"/>
    </row>
    <row r="141" spans="1:16" hidden="1" x14ac:dyDescent="0.25">
      <c r="A141" s="51">
        <v>2363</v>
      </c>
      <c r="B141" s="90" t="s">
        <v>159</v>
      </c>
      <c r="C141" s="536">
        <f t="shared" si="99"/>
        <v>0</v>
      </c>
      <c r="D141" s="197"/>
      <c r="E141" s="198"/>
      <c r="F141" s="199">
        <f t="shared" si="177"/>
        <v>0</v>
      </c>
      <c r="G141" s="197"/>
      <c r="H141" s="198"/>
      <c r="I141" s="199">
        <f t="shared" si="178"/>
        <v>0</v>
      </c>
      <c r="J141" s="200"/>
      <c r="K141" s="198"/>
      <c r="L141" s="199">
        <f t="shared" si="179"/>
        <v>0</v>
      </c>
      <c r="M141" s="197"/>
      <c r="N141" s="198"/>
      <c r="O141" s="199">
        <f t="shared" si="180"/>
        <v>0</v>
      </c>
      <c r="P141" s="201"/>
    </row>
    <row r="142" spans="1:16" hidden="1" x14ac:dyDescent="0.25">
      <c r="A142" s="51">
        <v>2364</v>
      </c>
      <c r="B142" s="90" t="s">
        <v>160</v>
      </c>
      <c r="C142" s="536">
        <f t="shared" si="99"/>
        <v>0</v>
      </c>
      <c r="D142" s="197"/>
      <c r="E142" s="198"/>
      <c r="F142" s="199">
        <f t="shared" si="177"/>
        <v>0</v>
      </c>
      <c r="G142" s="197"/>
      <c r="H142" s="198"/>
      <c r="I142" s="199">
        <f t="shared" si="178"/>
        <v>0</v>
      </c>
      <c r="J142" s="200"/>
      <c r="K142" s="198"/>
      <c r="L142" s="199">
        <f t="shared" si="179"/>
        <v>0</v>
      </c>
      <c r="M142" s="197"/>
      <c r="N142" s="198"/>
      <c r="O142" s="199">
        <f t="shared" si="180"/>
        <v>0</v>
      </c>
      <c r="P142" s="201"/>
    </row>
    <row r="143" spans="1:16" ht="12.75" hidden="1" customHeight="1" x14ac:dyDescent="0.25">
      <c r="A143" s="51">
        <v>2365</v>
      </c>
      <c r="B143" s="90" t="s">
        <v>161</v>
      </c>
      <c r="C143" s="536">
        <f t="shared" si="99"/>
        <v>0</v>
      </c>
      <c r="D143" s="197"/>
      <c r="E143" s="198"/>
      <c r="F143" s="199">
        <f t="shared" si="177"/>
        <v>0</v>
      </c>
      <c r="G143" s="197"/>
      <c r="H143" s="198"/>
      <c r="I143" s="199">
        <f t="shared" si="178"/>
        <v>0</v>
      </c>
      <c r="J143" s="200"/>
      <c r="K143" s="198"/>
      <c r="L143" s="199">
        <f t="shared" si="179"/>
        <v>0</v>
      </c>
      <c r="M143" s="197"/>
      <c r="N143" s="198"/>
      <c r="O143" s="199">
        <f t="shared" si="180"/>
        <v>0</v>
      </c>
      <c r="P143" s="201"/>
    </row>
    <row r="144" spans="1:16" ht="36" hidden="1" x14ac:dyDescent="0.25">
      <c r="A144" s="51">
        <v>2366</v>
      </c>
      <c r="B144" s="90" t="s">
        <v>162</v>
      </c>
      <c r="C144" s="536">
        <f t="shared" si="99"/>
        <v>0</v>
      </c>
      <c r="D144" s="197"/>
      <c r="E144" s="198"/>
      <c r="F144" s="199">
        <f t="shared" si="177"/>
        <v>0</v>
      </c>
      <c r="G144" s="197"/>
      <c r="H144" s="198"/>
      <c r="I144" s="199">
        <f t="shared" si="178"/>
        <v>0</v>
      </c>
      <c r="J144" s="200"/>
      <c r="K144" s="198"/>
      <c r="L144" s="199">
        <f t="shared" si="179"/>
        <v>0</v>
      </c>
      <c r="M144" s="197"/>
      <c r="N144" s="198"/>
      <c r="O144" s="199">
        <f t="shared" si="180"/>
        <v>0</v>
      </c>
      <c r="P144" s="201"/>
    </row>
    <row r="145" spans="1:16" ht="60" hidden="1" x14ac:dyDescent="0.25">
      <c r="A145" s="51">
        <v>2369</v>
      </c>
      <c r="B145" s="90" t="s">
        <v>163</v>
      </c>
      <c r="C145" s="536">
        <f t="shared" si="99"/>
        <v>0</v>
      </c>
      <c r="D145" s="197"/>
      <c r="E145" s="198"/>
      <c r="F145" s="199">
        <f t="shared" si="177"/>
        <v>0</v>
      </c>
      <c r="G145" s="197"/>
      <c r="H145" s="198"/>
      <c r="I145" s="199">
        <f t="shared" si="178"/>
        <v>0</v>
      </c>
      <c r="J145" s="200"/>
      <c r="K145" s="198"/>
      <c r="L145" s="199">
        <f t="shared" si="179"/>
        <v>0</v>
      </c>
      <c r="M145" s="197"/>
      <c r="N145" s="198"/>
      <c r="O145" s="199">
        <f t="shared" si="180"/>
        <v>0</v>
      </c>
      <c r="P145" s="201"/>
    </row>
    <row r="146" spans="1:16" hidden="1" x14ac:dyDescent="0.25">
      <c r="A146" s="188">
        <v>2370</v>
      </c>
      <c r="B146" s="143" t="s">
        <v>164</v>
      </c>
      <c r="C146" s="542">
        <f t="shared" si="99"/>
        <v>0</v>
      </c>
      <c r="D146" s="206"/>
      <c r="E146" s="207"/>
      <c r="F146" s="189">
        <f t="shared" si="177"/>
        <v>0</v>
      </c>
      <c r="G146" s="206"/>
      <c r="H146" s="207"/>
      <c r="I146" s="189">
        <f t="shared" si="178"/>
        <v>0</v>
      </c>
      <c r="J146" s="208"/>
      <c r="K146" s="207"/>
      <c r="L146" s="189">
        <f t="shared" si="179"/>
        <v>0</v>
      </c>
      <c r="M146" s="206"/>
      <c r="N146" s="207"/>
      <c r="O146" s="189">
        <f t="shared" si="180"/>
        <v>0</v>
      </c>
      <c r="P146" s="191"/>
    </row>
    <row r="147" spans="1:16" hidden="1" x14ac:dyDescent="0.25">
      <c r="A147" s="188">
        <v>2380</v>
      </c>
      <c r="B147" s="143" t="s">
        <v>165</v>
      </c>
      <c r="C147" s="542">
        <f t="shared" si="99"/>
        <v>0</v>
      </c>
      <c r="D147" s="148">
        <f t="shared" ref="D147:E147" si="181">SUM(D148:D149)</f>
        <v>0</v>
      </c>
      <c r="E147" s="149">
        <f t="shared" si="181"/>
        <v>0</v>
      </c>
      <c r="F147" s="189">
        <f>SUM(F148:F149)</f>
        <v>0</v>
      </c>
      <c r="G147" s="148">
        <f t="shared" ref="G147:H147" si="182">SUM(G148:G149)</f>
        <v>0</v>
      </c>
      <c r="H147" s="149">
        <f t="shared" si="182"/>
        <v>0</v>
      </c>
      <c r="I147" s="189">
        <f>SUM(I148:I149)</f>
        <v>0</v>
      </c>
      <c r="J147" s="190">
        <f t="shared" ref="J147:K147" si="183">SUM(J148:J149)</f>
        <v>0</v>
      </c>
      <c r="K147" s="149">
        <f t="shared" si="183"/>
        <v>0</v>
      </c>
      <c r="L147" s="189">
        <f>SUM(L148:L149)</f>
        <v>0</v>
      </c>
      <c r="M147" s="148">
        <f t="shared" ref="M147:O147" si="184">SUM(M148:M149)</f>
        <v>0</v>
      </c>
      <c r="N147" s="149">
        <f t="shared" si="184"/>
        <v>0</v>
      </c>
      <c r="O147" s="189">
        <f t="shared" si="184"/>
        <v>0</v>
      </c>
      <c r="P147" s="191"/>
    </row>
    <row r="148" spans="1:16" hidden="1" x14ac:dyDescent="0.25">
      <c r="A148" s="44">
        <v>2381</v>
      </c>
      <c r="B148" s="82" t="s">
        <v>166</v>
      </c>
      <c r="C148" s="535">
        <f t="shared" si="99"/>
        <v>0</v>
      </c>
      <c r="D148" s="192"/>
      <c r="E148" s="193"/>
      <c r="F148" s="194">
        <f t="shared" ref="F148:F151" si="185">D148+E148</f>
        <v>0</v>
      </c>
      <c r="G148" s="192"/>
      <c r="H148" s="193"/>
      <c r="I148" s="194">
        <f t="shared" ref="I148:I151" si="186">G148+H148</f>
        <v>0</v>
      </c>
      <c r="J148" s="195"/>
      <c r="K148" s="193"/>
      <c r="L148" s="194">
        <f t="shared" ref="L148:L151" si="187">J148+K148</f>
        <v>0</v>
      </c>
      <c r="M148" s="192"/>
      <c r="N148" s="193"/>
      <c r="O148" s="194">
        <f t="shared" ref="O148:O151" si="188">M148+N148</f>
        <v>0</v>
      </c>
      <c r="P148" s="196"/>
    </row>
    <row r="149" spans="1:16" ht="24" hidden="1" x14ac:dyDescent="0.25">
      <c r="A149" s="51">
        <v>2389</v>
      </c>
      <c r="B149" s="90" t="s">
        <v>167</v>
      </c>
      <c r="C149" s="536">
        <f t="shared" ref="C149:C212" si="189">F149+I149+L149+O149</f>
        <v>0</v>
      </c>
      <c r="D149" s="197"/>
      <c r="E149" s="198"/>
      <c r="F149" s="199">
        <f t="shared" si="185"/>
        <v>0</v>
      </c>
      <c r="G149" s="197"/>
      <c r="H149" s="198"/>
      <c r="I149" s="199">
        <f t="shared" si="186"/>
        <v>0</v>
      </c>
      <c r="J149" s="200"/>
      <c r="K149" s="198"/>
      <c r="L149" s="199">
        <f t="shared" si="187"/>
        <v>0</v>
      </c>
      <c r="M149" s="197"/>
      <c r="N149" s="198"/>
      <c r="O149" s="199">
        <f t="shared" si="188"/>
        <v>0</v>
      </c>
      <c r="P149" s="201"/>
    </row>
    <row r="150" spans="1:16" hidden="1" x14ac:dyDescent="0.25">
      <c r="A150" s="188">
        <v>2390</v>
      </c>
      <c r="B150" s="143" t="s">
        <v>168</v>
      </c>
      <c r="C150" s="542">
        <f t="shared" si="189"/>
        <v>0</v>
      </c>
      <c r="D150" s="206"/>
      <c r="E150" s="207"/>
      <c r="F150" s="189">
        <f t="shared" si="185"/>
        <v>0</v>
      </c>
      <c r="G150" s="206"/>
      <c r="H150" s="207"/>
      <c r="I150" s="189">
        <f t="shared" si="186"/>
        <v>0</v>
      </c>
      <c r="J150" s="208"/>
      <c r="K150" s="207"/>
      <c r="L150" s="189">
        <f t="shared" si="187"/>
        <v>0</v>
      </c>
      <c r="M150" s="206"/>
      <c r="N150" s="207"/>
      <c r="O150" s="189">
        <f t="shared" si="188"/>
        <v>0</v>
      </c>
      <c r="P150" s="191"/>
    </row>
    <row r="151" spans="1:16" hidden="1" x14ac:dyDescent="0.25">
      <c r="A151" s="70">
        <v>2400</v>
      </c>
      <c r="B151" s="182" t="s">
        <v>169</v>
      </c>
      <c r="C151" s="534">
        <f t="shared" si="189"/>
        <v>0</v>
      </c>
      <c r="D151" s="224"/>
      <c r="E151" s="225"/>
      <c r="F151" s="185">
        <f t="shared" si="185"/>
        <v>0</v>
      </c>
      <c r="G151" s="224"/>
      <c r="H151" s="225"/>
      <c r="I151" s="185">
        <f t="shared" si="186"/>
        <v>0</v>
      </c>
      <c r="J151" s="226"/>
      <c r="K151" s="225"/>
      <c r="L151" s="185">
        <f t="shared" si="187"/>
        <v>0</v>
      </c>
      <c r="M151" s="224"/>
      <c r="N151" s="225"/>
      <c r="O151" s="185">
        <f t="shared" si="188"/>
        <v>0</v>
      </c>
      <c r="P151" s="209"/>
    </row>
    <row r="152" spans="1:16" ht="24" hidden="1" x14ac:dyDescent="0.25">
      <c r="A152" s="70">
        <v>2500</v>
      </c>
      <c r="B152" s="182" t="s">
        <v>170</v>
      </c>
      <c r="C152" s="534">
        <f t="shared" si="189"/>
        <v>0</v>
      </c>
      <c r="D152" s="183">
        <f t="shared" ref="D152:E152" si="190">SUM(D153,D159)</f>
        <v>0</v>
      </c>
      <c r="E152" s="184">
        <f t="shared" si="190"/>
        <v>0</v>
      </c>
      <c r="F152" s="185">
        <f>SUM(F153,F159)</f>
        <v>0</v>
      </c>
      <c r="G152" s="183">
        <f t="shared" ref="G152:O152" si="191">SUM(G153,G159)</f>
        <v>0</v>
      </c>
      <c r="H152" s="184">
        <f t="shared" si="191"/>
        <v>0</v>
      </c>
      <c r="I152" s="185">
        <f t="shared" si="191"/>
        <v>0</v>
      </c>
      <c r="J152" s="186">
        <f t="shared" si="191"/>
        <v>0</v>
      </c>
      <c r="K152" s="184">
        <f t="shared" si="191"/>
        <v>0</v>
      </c>
      <c r="L152" s="185">
        <f t="shared" si="191"/>
        <v>0</v>
      </c>
      <c r="M152" s="183">
        <f t="shared" si="191"/>
        <v>0</v>
      </c>
      <c r="N152" s="184">
        <f t="shared" si="191"/>
        <v>0</v>
      </c>
      <c r="O152" s="185">
        <f t="shared" si="191"/>
        <v>0</v>
      </c>
      <c r="P152" s="187"/>
    </row>
    <row r="153" spans="1:16" ht="24" hidden="1" x14ac:dyDescent="0.25">
      <c r="A153" s="298">
        <v>2510</v>
      </c>
      <c r="B153" s="82" t="s">
        <v>171</v>
      </c>
      <c r="C153" s="535">
        <f t="shared" si="189"/>
        <v>0</v>
      </c>
      <c r="D153" s="212">
        <f t="shared" ref="D153:E153" si="192">SUM(D154:D158)</f>
        <v>0</v>
      </c>
      <c r="E153" s="213">
        <f t="shared" si="192"/>
        <v>0</v>
      </c>
      <c r="F153" s="194">
        <f>SUM(F154:F158)</f>
        <v>0</v>
      </c>
      <c r="G153" s="212">
        <f t="shared" ref="G153:O153" si="193">SUM(G154:G158)</f>
        <v>0</v>
      </c>
      <c r="H153" s="213">
        <f t="shared" si="193"/>
        <v>0</v>
      </c>
      <c r="I153" s="194">
        <f t="shared" si="193"/>
        <v>0</v>
      </c>
      <c r="J153" s="214">
        <f t="shared" si="193"/>
        <v>0</v>
      </c>
      <c r="K153" s="213">
        <f t="shared" si="193"/>
        <v>0</v>
      </c>
      <c r="L153" s="194">
        <f t="shared" si="193"/>
        <v>0</v>
      </c>
      <c r="M153" s="212">
        <f t="shared" si="193"/>
        <v>0</v>
      </c>
      <c r="N153" s="213">
        <f t="shared" si="193"/>
        <v>0</v>
      </c>
      <c r="O153" s="194">
        <f t="shared" si="193"/>
        <v>0</v>
      </c>
      <c r="P153" s="227"/>
    </row>
    <row r="154" spans="1:16" ht="24" hidden="1" x14ac:dyDescent="0.25">
      <c r="A154" s="52">
        <v>2512</v>
      </c>
      <c r="B154" s="90" t="s">
        <v>172</v>
      </c>
      <c r="C154" s="536">
        <f t="shared" si="189"/>
        <v>0</v>
      </c>
      <c r="D154" s="197"/>
      <c r="E154" s="198"/>
      <c r="F154" s="199">
        <f t="shared" ref="F154:F159" si="194">D154+E154</f>
        <v>0</v>
      </c>
      <c r="G154" s="197"/>
      <c r="H154" s="198"/>
      <c r="I154" s="199">
        <f t="shared" ref="I154:I159" si="195">G154+H154</f>
        <v>0</v>
      </c>
      <c r="J154" s="200"/>
      <c r="K154" s="198"/>
      <c r="L154" s="199">
        <f t="shared" ref="L154:L159" si="196">J154+K154</f>
        <v>0</v>
      </c>
      <c r="M154" s="197"/>
      <c r="N154" s="198"/>
      <c r="O154" s="199">
        <f t="shared" ref="O154:O159" si="197">M154+N154</f>
        <v>0</v>
      </c>
      <c r="P154" s="201"/>
    </row>
    <row r="155" spans="1:16" ht="24" hidden="1" x14ac:dyDescent="0.25">
      <c r="A155" s="52">
        <v>2513</v>
      </c>
      <c r="B155" s="90" t="s">
        <v>173</v>
      </c>
      <c r="C155" s="536">
        <f t="shared" si="189"/>
        <v>0</v>
      </c>
      <c r="D155" s="197"/>
      <c r="E155" s="198"/>
      <c r="F155" s="199">
        <f t="shared" si="194"/>
        <v>0</v>
      </c>
      <c r="G155" s="197"/>
      <c r="H155" s="198"/>
      <c r="I155" s="199">
        <f t="shared" si="195"/>
        <v>0</v>
      </c>
      <c r="J155" s="200"/>
      <c r="K155" s="198"/>
      <c r="L155" s="199">
        <f t="shared" si="196"/>
        <v>0</v>
      </c>
      <c r="M155" s="197"/>
      <c r="N155" s="198"/>
      <c r="O155" s="199">
        <f t="shared" si="197"/>
        <v>0</v>
      </c>
      <c r="P155" s="201"/>
    </row>
    <row r="156" spans="1:16" ht="36" hidden="1" x14ac:dyDescent="0.25">
      <c r="A156" s="52">
        <v>2514</v>
      </c>
      <c r="B156" s="90" t="s">
        <v>174</v>
      </c>
      <c r="C156" s="536">
        <f t="shared" si="189"/>
        <v>0</v>
      </c>
      <c r="D156" s="197"/>
      <c r="E156" s="198"/>
      <c r="F156" s="199">
        <f t="shared" si="194"/>
        <v>0</v>
      </c>
      <c r="G156" s="197"/>
      <c r="H156" s="198"/>
      <c r="I156" s="199">
        <f t="shared" si="195"/>
        <v>0</v>
      </c>
      <c r="J156" s="200"/>
      <c r="K156" s="198"/>
      <c r="L156" s="199">
        <f t="shared" si="196"/>
        <v>0</v>
      </c>
      <c r="M156" s="197"/>
      <c r="N156" s="198"/>
      <c r="O156" s="199">
        <f t="shared" si="197"/>
        <v>0</v>
      </c>
      <c r="P156" s="201"/>
    </row>
    <row r="157" spans="1:16" ht="24" hidden="1" x14ac:dyDescent="0.25">
      <c r="A157" s="52">
        <v>2515</v>
      </c>
      <c r="B157" s="90" t="s">
        <v>175</v>
      </c>
      <c r="C157" s="536">
        <f t="shared" si="189"/>
        <v>0</v>
      </c>
      <c r="D157" s="197"/>
      <c r="E157" s="198"/>
      <c r="F157" s="199">
        <f t="shared" si="194"/>
        <v>0</v>
      </c>
      <c r="G157" s="197"/>
      <c r="H157" s="198"/>
      <c r="I157" s="199">
        <f t="shared" si="195"/>
        <v>0</v>
      </c>
      <c r="J157" s="200"/>
      <c r="K157" s="198"/>
      <c r="L157" s="199">
        <f t="shared" si="196"/>
        <v>0</v>
      </c>
      <c r="M157" s="197"/>
      <c r="N157" s="198"/>
      <c r="O157" s="199">
        <f t="shared" si="197"/>
        <v>0</v>
      </c>
      <c r="P157" s="201"/>
    </row>
    <row r="158" spans="1:16" ht="24" hidden="1" x14ac:dyDescent="0.25">
      <c r="A158" s="52">
        <v>2519</v>
      </c>
      <c r="B158" s="90" t="s">
        <v>176</v>
      </c>
      <c r="C158" s="536">
        <f t="shared" si="189"/>
        <v>0</v>
      </c>
      <c r="D158" s="197"/>
      <c r="E158" s="198"/>
      <c r="F158" s="199">
        <f t="shared" si="194"/>
        <v>0</v>
      </c>
      <c r="G158" s="197"/>
      <c r="H158" s="198"/>
      <c r="I158" s="199">
        <f t="shared" si="195"/>
        <v>0</v>
      </c>
      <c r="J158" s="200"/>
      <c r="K158" s="198"/>
      <c r="L158" s="199">
        <f t="shared" si="196"/>
        <v>0</v>
      </c>
      <c r="M158" s="197"/>
      <c r="N158" s="198"/>
      <c r="O158" s="199">
        <f t="shared" si="197"/>
        <v>0</v>
      </c>
      <c r="P158" s="201"/>
    </row>
    <row r="159" spans="1:16" ht="24" hidden="1" x14ac:dyDescent="0.25">
      <c r="A159" s="202">
        <v>2520</v>
      </c>
      <c r="B159" s="90" t="s">
        <v>177</v>
      </c>
      <c r="C159" s="536">
        <f t="shared" si="189"/>
        <v>0</v>
      </c>
      <c r="D159" s="197"/>
      <c r="E159" s="198"/>
      <c r="F159" s="199">
        <f t="shared" si="194"/>
        <v>0</v>
      </c>
      <c r="G159" s="197"/>
      <c r="H159" s="198"/>
      <c r="I159" s="199">
        <f t="shared" si="195"/>
        <v>0</v>
      </c>
      <c r="J159" s="200"/>
      <c r="K159" s="198"/>
      <c r="L159" s="199">
        <f t="shared" si="196"/>
        <v>0</v>
      </c>
      <c r="M159" s="197"/>
      <c r="N159" s="198"/>
      <c r="O159" s="199">
        <f t="shared" si="197"/>
        <v>0</v>
      </c>
      <c r="P159" s="201"/>
    </row>
    <row r="160" spans="1:16" hidden="1" x14ac:dyDescent="0.25">
      <c r="A160" s="176">
        <v>3000</v>
      </c>
      <c r="B160" s="176" t="s">
        <v>178</v>
      </c>
      <c r="C160" s="547">
        <f t="shared" si="189"/>
        <v>0</v>
      </c>
      <c r="D160" s="177">
        <f t="shared" ref="D160:E160" si="198">SUM(D161,D171)</f>
        <v>0</v>
      </c>
      <c r="E160" s="178">
        <f t="shared" si="198"/>
        <v>0</v>
      </c>
      <c r="F160" s="179">
        <f>SUM(F161,F171)</f>
        <v>0</v>
      </c>
      <c r="G160" s="177">
        <f t="shared" ref="G160:H160" si="199">SUM(G161,G171)</f>
        <v>0</v>
      </c>
      <c r="H160" s="178">
        <f t="shared" si="199"/>
        <v>0</v>
      </c>
      <c r="I160" s="179">
        <f>SUM(I161,I171)</f>
        <v>0</v>
      </c>
      <c r="J160" s="180">
        <f t="shared" ref="J160:K160" si="200">SUM(J161,J171)</f>
        <v>0</v>
      </c>
      <c r="K160" s="178">
        <f t="shared" si="200"/>
        <v>0</v>
      </c>
      <c r="L160" s="179">
        <f>SUM(L161,L171)</f>
        <v>0</v>
      </c>
      <c r="M160" s="177">
        <f t="shared" ref="M160:O160" si="201">SUM(M161,M171)</f>
        <v>0</v>
      </c>
      <c r="N160" s="178">
        <f t="shared" si="201"/>
        <v>0</v>
      </c>
      <c r="O160" s="179">
        <f t="shared" si="201"/>
        <v>0</v>
      </c>
      <c r="P160" s="181"/>
    </row>
    <row r="161" spans="1:16" ht="24" hidden="1" x14ac:dyDescent="0.25">
      <c r="A161" s="70">
        <v>3200</v>
      </c>
      <c r="B161" s="228" t="s">
        <v>179</v>
      </c>
      <c r="C161" s="534">
        <f t="shared" si="189"/>
        <v>0</v>
      </c>
      <c r="D161" s="183">
        <f t="shared" ref="D161:E161" si="202">SUM(D162,D166)</f>
        <v>0</v>
      </c>
      <c r="E161" s="184">
        <f t="shared" si="202"/>
        <v>0</v>
      </c>
      <c r="F161" s="185">
        <f>SUM(F162,F166)</f>
        <v>0</v>
      </c>
      <c r="G161" s="183">
        <f t="shared" ref="G161:O161" si="203">SUM(G162,G166)</f>
        <v>0</v>
      </c>
      <c r="H161" s="184">
        <f t="shared" si="203"/>
        <v>0</v>
      </c>
      <c r="I161" s="185">
        <f t="shared" si="203"/>
        <v>0</v>
      </c>
      <c r="J161" s="186">
        <f t="shared" si="203"/>
        <v>0</v>
      </c>
      <c r="K161" s="184">
        <f t="shared" si="203"/>
        <v>0</v>
      </c>
      <c r="L161" s="185">
        <f t="shared" si="203"/>
        <v>0</v>
      </c>
      <c r="M161" s="183">
        <f t="shared" si="203"/>
        <v>0</v>
      </c>
      <c r="N161" s="184">
        <f t="shared" si="203"/>
        <v>0</v>
      </c>
      <c r="O161" s="185">
        <f t="shared" si="203"/>
        <v>0</v>
      </c>
      <c r="P161" s="187"/>
    </row>
    <row r="162" spans="1:16" ht="36" hidden="1" x14ac:dyDescent="0.25">
      <c r="A162" s="298">
        <v>3260</v>
      </c>
      <c r="B162" s="82" t="s">
        <v>180</v>
      </c>
      <c r="C162" s="535">
        <f t="shared" si="189"/>
        <v>0</v>
      </c>
      <c r="D162" s="212">
        <f t="shared" ref="D162:E162" si="204">SUM(D163:D165)</f>
        <v>0</v>
      </c>
      <c r="E162" s="213">
        <f t="shared" si="204"/>
        <v>0</v>
      </c>
      <c r="F162" s="194">
        <f>SUM(F163:F165)</f>
        <v>0</v>
      </c>
      <c r="G162" s="212">
        <f t="shared" ref="G162:H162" si="205">SUM(G163:G165)</f>
        <v>0</v>
      </c>
      <c r="H162" s="213">
        <f t="shared" si="205"/>
        <v>0</v>
      </c>
      <c r="I162" s="194">
        <f>SUM(I163:I165)</f>
        <v>0</v>
      </c>
      <c r="J162" s="214">
        <f t="shared" ref="J162:K162" si="206">SUM(J163:J165)</f>
        <v>0</v>
      </c>
      <c r="K162" s="213">
        <f t="shared" si="206"/>
        <v>0</v>
      </c>
      <c r="L162" s="194">
        <f>SUM(L163:L165)</f>
        <v>0</v>
      </c>
      <c r="M162" s="212">
        <f t="shared" ref="M162:O162" si="207">SUM(M163:M165)</f>
        <v>0</v>
      </c>
      <c r="N162" s="213">
        <f t="shared" si="207"/>
        <v>0</v>
      </c>
      <c r="O162" s="194">
        <f t="shared" si="207"/>
        <v>0</v>
      </c>
      <c r="P162" s="196"/>
    </row>
    <row r="163" spans="1:16" ht="24" hidden="1" x14ac:dyDescent="0.25">
      <c r="A163" s="52">
        <v>3261</v>
      </c>
      <c r="B163" s="90" t="s">
        <v>181</v>
      </c>
      <c r="C163" s="536">
        <f t="shared" si="189"/>
        <v>0</v>
      </c>
      <c r="D163" s="197"/>
      <c r="E163" s="198"/>
      <c r="F163" s="199">
        <f t="shared" ref="F163:F165" si="208">D163+E163</f>
        <v>0</v>
      </c>
      <c r="G163" s="197"/>
      <c r="H163" s="198"/>
      <c r="I163" s="199">
        <f t="shared" ref="I163:I165" si="209">G163+H163</f>
        <v>0</v>
      </c>
      <c r="J163" s="200"/>
      <c r="K163" s="198"/>
      <c r="L163" s="199">
        <f t="shared" ref="L163:L165" si="210">J163+K163</f>
        <v>0</v>
      </c>
      <c r="M163" s="197"/>
      <c r="N163" s="198"/>
      <c r="O163" s="199">
        <f t="shared" ref="O163:O165" si="211">M163+N163</f>
        <v>0</v>
      </c>
      <c r="P163" s="201"/>
    </row>
    <row r="164" spans="1:16" ht="36" hidden="1" x14ac:dyDescent="0.25">
      <c r="A164" s="52">
        <v>3262</v>
      </c>
      <c r="B164" s="90" t="s">
        <v>182</v>
      </c>
      <c r="C164" s="536">
        <f t="shared" si="189"/>
        <v>0</v>
      </c>
      <c r="D164" s="197"/>
      <c r="E164" s="198"/>
      <c r="F164" s="199">
        <f t="shared" si="208"/>
        <v>0</v>
      </c>
      <c r="G164" s="197"/>
      <c r="H164" s="198"/>
      <c r="I164" s="199">
        <f t="shared" si="209"/>
        <v>0</v>
      </c>
      <c r="J164" s="200"/>
      <c r="K164" s="198"/>
      <c r="L164" s="199">
        <f t="shared" si="210"/>
        <v>0</v>
      </c>
      <c r="M164" s="197"/>
      <c r="N164" s="198"/>
      <c r="O164" s="199">
        <f t="shared" si="211"/>
        <v>0</v>
      </c>
      <c r="P164" s="201"/>
    </row>
    <row r="165" spans="1:16" ht="24" hidden="1" x14ac:dyDescent="0.25">
      <c r="A165" s="52">
        <v>3263</v>
      </c>
      <c r="B165" s="90" t="s">
        <v>183</v>
      </c>
      <c r="C165" s="536">
        <f t="shared" si="189"/>
        <v>0</v>
      </c>
      <c r="D165" s="197"/>
      <c r="E165" s="198"/>
      <c r="F165" s="199">
        <f t="shared" si="208"/>
        <v>0</v>
      </c>
      <c r="G165" s="197"/>
      <c r="H165" s="198"/>
      <c r="I165" s="199">
        <f t="shared" si="209"/>
        <v>0</v>
      </c>
      <c r="J165" s="200"/>
      <c r="K165" s="198"/>
      <c r="L165" s="199">
        <f t="shared" si="210"/>
        <v>0</v>
      </c>
      <c r="M165" s="197"/>
      <c r="N165" s="198"/>
      <c r="O165" s="199">
        <f t="shared" si="211"/>
        <v>0</v>
      </c>
      <c r="P165" s="201"/>
    </row>
    <row r="166" spans="1:16" ht="84" hidden="1" x14ac:dyDescent="0.25">
      <c r="A166" s="298">
        <v>3290</v>
      </c>
      <c r="B166" s="82" t="s">
        <v>184</v>
      </c>
      <c r="C166" s="548">
        <f t="shared" si="189"/>
        <v>0</v>
      </c>
      <c r="D166" s="212">
        <f t="shared" ref="D166:E166" si="212">SUM(D167:D170)</f>
        <v>0</v>
      </c>
      <c r="E166" s="213">
        <f t="shared" si="212"/>
        <v>0</v>
      </c>
      <c r="F166" s="194">
        <f>SUM(F167:F170)</f>
        <v>0</v>
      </c>
      <c r="G166" s="212">
        <f t="shared" ref="G166:O166" si="213">SUM(G167:G170)</f>
        <v>0</v>
      </c>
      <c r="H166" s="213">
        <f t="shared" si="213"/>
        <v>0</v>
      </c>
      <c r="I166" s="194">
        <f t="shared" si="213"/>
        <v>0</v>
      </c>
      <c r="J166" s="214">
        <f t="shared" si="213"/>
        <v>0</v>
      </c>
      <c r="K166" s="213">
        <f t="shared" si="213"/>
        <v>0</v>
      </c>
      <c r="L166" s="194">
        <f t="shared" si="213"/>
        <v>0</v>
      </c>
      <c r="M166" s="212">
        <f t="shared" si="213"/>
        <v>0</v>
      </c>
      <c r="N166" s="213">
        <f t="shared" si="213"/>
        <v>0</v>
      </c>
      <c r="O166" s="194">
        <f t="shared" si="213"/>
        <v>0</v>
      </c>
      <c r="P166" s="229"/>
    </row>
    <row r="167" spans="1:16" ht="72" hidden="1" x14ac:dyDescent="0.25">
      <c r="A167" s="52">
        <v>3291</v>
      </c>
      <c r="B167" s="90" t="s">
        <v>185</v>
      </c>
      <c r="C167" s="536">
        <f t="shared" si="189"/>
        <v>0</v>
      </c>
      <c r="D167" s="197"/>
      <c r="E167" s="198"/>
      <c r="F167" s="199">
        <f t="shared" ref="F167:F170" si="214">D167+E167</f>
        <v>0</v>
      </c>
      <c r="G167" s="197"/>
      <c r="H167" s="198"/>
      <c r="I167" s="199">
        <f t="shared" ref="I167:I170" si="215">G167+H167</f>
        <v>0</v>
      </c>
      <c r="J167" s="200"/>
      <c r="K167" s="198"/>
      <c r="L167" s="199">
        <f t="shared" ref="L167:L170" si="216">J167+K167</f>
        <v>0</v>
      </c>
      <c r="M167" s="197"/>
      <c r="N167" s="198"/>
      <c r="O167" s="199">
        <f t="shared" ref="O167:O170" si="217">M167+N167</f>
        <v>0</v>
      </c>
      <c r="P167" s="201"/>
    </row>
    <row r="168" spans="1:16" ht="72" hidden="1" x14ac:dyDescent="0.25">
      <c r="A168" s="52">
        <v>3292</v>
      </c>
      <c r="B168" s="90" t="s">
        <v>186</v>
      </c>
      <c r="C168" s="536">
        <f t="shared" si="189"/>
        <v>0</v>
      </c>
      <c r="D168" s="197"/>
      <c r="E168" s="198"/>
      <c r="F168" s="199">
        <f t="shared" si="214"/>
        <v>0</v>
      </c>
      <c r="G168" s="197"/>
      <c r="H168" s="198"/>
      <c r="I168" s="199">
        <f t="shared" si="215"/>
        <v>0</v>
      </c>
      <c r="J168" s="200"/>
      <c r="K168" s="198"/>
      <c r="L168" s="199">
        <f t="shared" si="216"/>
        <v>0</v>
      </c>
      <c r="M168" s="197"/>
      <c r="N168" s="198"/>
      <c r="O168" s="199">
        <f t="shared" si="217"/>
        <v>0</v>
      </c>
      <c r="P168" s="201"/>
    </row>
    <row r="169" spans="1:16" ht="72" hidden="1" x14ac:dyDescent="0.25">
      <c r="A169" s="52">
        <v>3293</v>
      </c>
      <c r="B169" s="90" t="s">
        <v>187</v>
      </c>
      <c r="C169" s="536">
        <f t="shared" si="189"/>
        <v>0</v>
      </c>
      <c r="D169" s="197"/>
      <c r="E169" s="198"/>
      <c r="F169" s="199">
        <f t="shared" si="214"/>
        <v>0</v>
      </c>
      <c r="G169" s="197"/>
      <c r="H169" s="198"/>
      <c r="I169" s="199">
        <f t="shared" si="215"/>
        <v>0</v>
      </c>
      <c r="J169" s="200"/>
      <c r="K169" s="198"/>
      <c r="L169" s="199">
        <f t="shared" si="216"/>
        <v>0</v>
      </c>
      <c r="M169" s="197"/>
      <c r="N169" s="198"/>
      <c r="O169" s="199">
        <f t="shared" si="217"/>
        <v>0</v>
      </c>
      <c r="P169" s="201"/>
    </row>
    <row r="170" spans="1:16" ht="60" hidden="1" x14ac:dyDescent="0.25">
      <c r="A170" s="230">
        <v>3294</v>
      </c>
      <c r="B170" s="90" t="s">
        <v>188</v>
      </c>
      <c r="C170" s="548">
        <f t="shared" si="189"/>
        <v>0</v>
      </c>
      <c r="D170" s="231"/>
      <c r="E170" s="232"/>
      <c r="F170" s="233">
        <f t="shared" si="214"/>
        <v>0</v>
      </c>
      <c r="G170" s="231"/>
      <c r="H170" s="232"/>
      <c r="I170" s="233">
        <f t="shared" si="215"/>
        <v>0</v>
      </c>
      <c r="J170" s="234"/>
      <c r="K170" s="232"/>
      <c r="L170" s="233">
        <f t="shared" si="216"/>
        <v>0</v>
      </c>
      <c r="M170" s="231"/>
      <c r="N170" s="232"/>
      <c r="O170" s="233">
        <f t="shared" si="217"/>
        <v>0</v>
      </c>
      <c r="P170" s="229"/>
    </row>
    <row r="171" spans="1:16" ht="48" hidden="1" x14ac:dyDescent="0.25">
      <c r="A171" s="235">
        <v>3300</v>
      </c>
      <c r="B171" s="228" t="s">
        <v>189</v>
      </c>
      <c r="C171" s="549">
        <f t="shared" si="189"/>
        <v>0</v>
      </c>
      <c r="D171" s="236">
        <f t="shared" ref="D171:E171" si="218">SUM(D172:D173)</f>
        <v>0</v>
      </c>
      <c r="E171" s="237">
        <f t="shared" si="218"/>
        <v>0</v>
      </c>
      <c r="F171" s="238">
        <f>SUM(F172:F173)</f>
        <v>0</v>
      </c>
      <c r="G171" s="236">
        <f t="shared" ref="G171:O171" si="219">SUM(G172:G173)</f>
        <v>0</v>
      </c>
      <c r="H171" s="237">
        <f t="shared" si="219"/>
        <v>0</v>
      </c>
      <c r="I171" s="238">
        <f t="shared" si="219"/>
        <v>0</v>
      </c>
      <c r="J171" s="239">
        <f t="shared" si="219"/>
        <v>0</v>
      </c>
      <c r="K171" s="237">
        <f t="shared" si="219"/>
        <v>0</v>
      </c>
      <c r="L171" s="238">
        <f t="shared" si="219"/>
        <v>0</v>
      </c>
      <c r="M171" s="236">
        <f t="shared" si="219"/>
        <v>0</v>
      </c>
      <c r="N171" s="237">
        <f t="shared" si="219"/>
        <v>0</v>
      </c>
      <c r="O171" s="238">
        <f t="shared" si="219"/>
        <v>0</v>
      </c>
      <c r="P171" s="187"/>
    </row>
    <row r="172" spans="1:16" ht="48" hidden="1" x14ac:dyDescent="0.25">
      <c r="A172" s="142">
        <v>3310</v>
      </c>
      <c r="B172" s="143" t="s">
        <v>190</v>
      </c>
      <c r="C172" s="542">
        <f t="shared" si="189"/>
        <v>0</v>
      </c>
      <c r="D172" s="206"/>
      <c r="E172" s="207"/>
      <c r="F172" s="189">
        <f t="shared" ref="F172:F173" si="220">D172+E172</f>
        <v>0</v>
      </c>
      <c r="G172" s="206"/>
      <c r="H172" s="207"/>
      <c r="I172" s="189">
        <f t="shared" ref="I172:I173" si="221">G172+H172</f>
        <v>0</v>
      </c>
      <c r="J172" s="208"/>
      <c r="K172" s="207"/>
      <c r="L172" s="189">
        <f t="shared" ref="L172:L173" si="222">J172+K172</f>
        <v>0</v>
      </c>
      <c r="M172" s="206"/>
      <c r="N172" s="207"/>
      <c r="O172" s="189">
        <f t="shared" ref="O172:O173" si="223">M172+N172</f>
        <v>0</v>
      </c>
      <c r="P172" s="191"/>
    </row>
    <row r="173" spans="1:16" ht="48.75" hidden="1" customHeight="1" x14ac:dyDescent="0.25">
      <c r="A173" s="45">
        <v>3320</v>
      </c>
      <c r="B173" s="82" t="s">
        <v>191</v>
      </c>
      <c r="C173" s="535">
        <f t="shared" si="189"/>
        <v>0</v>
      </c>
      <c r="D173" s="192"/>
      <c r="E173" s="193"/>
      <c r="F173" s="194">
        <f t="shared" si="220"/>
        <v>0</v>
      </c>
      <c r="G173" s="192"/>
      <c r="H173" s="193"/>
      <c r="I173" s="194">
        <f t="shared" si="221"/>
        <v>0</v>
      </c>
      <c r="J173" s="195"/>
      <c r="K173" s="193"/>
      <c r="L173" s="194">
        <f t="shared" si="222"/>
        <v>0</v>
      </c>
      <c r="M173" s="192"/>
      <c r="N173" s="193"/>
      <c r="O173" s="194">
        <f t="shared" si="223"/>
        <v>0</v>
      </c>
      <c r="P173" s="196"/>
    </row>
    <row r="174" spans="1:16" hidden="1" x14ac:dyDescent="0.25">
      <c r="A174" s="240">
        <v>4000</v>
      </c>
      <c r="B174" s="176" t="s">
        <v>192</v>
      </c>
      <c r="C174" s="547">
        <f t="shared" si="189"/>
        <v>0</v>
      </c>
      <c r="D174" s="177">
        <f t="shared" ref="D174:E174" si="224">SUM(D175,D178)</f>
        <v>0</v>
      </c>
      <c r="E174" s="178">
        <f t="shared" si="224"/>
        <v>0</v>
      </c>
      <c r="F174" s="179">
        <f>SUM(F175,F178)</f>
        <v>0</v>
      </c>
      <c r="G174" s="177">
        <f t="shared" ref="G174:H174" si="225">SUM(G175,G178)</f>
        <v>0</v>
      </c>
      <c r="H174" s="178">
        <f t="shared" si="225"/>
        <v>0</v>
      </c>
      <c r="I174" s="179">
        <f>SUM(I175,I178)</f>
        <v>0</v>
      </c>
      <c r="J174" s="180">
        <f t="shared" ref="J174:K174" si="226">SUM(J175,J178)</f>
        <v>0</v>
      </c>
      <c r="K174" s="178">
        <f t="shared" si="226"/>
        <v>0</v>
      </c>
      <c r="L174" s="179">
        <f>SUM(L175,L178)</f>
        <v>0</v>
      </c>
      <c r="M174" s="177">
        <f t="shared" ref="M174:O174" si="227">SUM(M175,M178)</f>
        <v>0</v>
      </c>
      <c r="N174" s="178">
        <f t="shared" si="227"/>
        <v>0</v>
      </c>
      <c r="O174" s="179">
        <f t="shared" si="227"/>
        <v>0</v>
      </c>
      <c r="P174" s="181"/>
    </row>
    <row r="175" spans="1:16" ht="24" hidden="1" x14ac:dyDescent="0.25">
      <c r="A175" s="241">
        <v>4200</v>
      </c>
      <c r="B175" s="182" t="s">
        <v>193</v>
      </c>
      <c r="C175" s="534">
        <f t="shared" si="189"/>
        <v>0</v>
      </c>
      <c r="D175" s="183">
        <f t="shared" ref="D175:E175" si="228">SUM(D176,D177)</f>
        <v>0</v>
      </c>
      <c r="E175" s="184">
        <f t="shared" si="228"/>
        <v>0</v>
      </c>
      <c r="F175" s="185">
        <f>SUM(F176,F177)</f>
        <v>0</v>
      </c>
      <c r="G175" s="183">
        <f t="shared" ref="G175:H175" si="229">SUM(G176,G177)</f>
        <v>0</v>
      </c>
      <c r="H175" s="184">
        <f t="shared" si="229"/>
        <v>0</v>
      </c>
      <c r="I175" s="185">
        <f>SUM(I176,I177)</f>
        <v>0</v>
      </c>
      <c r="J175" s="186">
        <f t="shared" ref="J175:K175" si="230">SUM(J176,J177)</f>
        <v>0</v>
      </c>
      <c r="K175" s="184">
        <f t="shared" si="230"/>
        <v>0</v>
      </c>
      <c r="L175" s="185">
        <f>SUM(L176,L177)</f>
        <v>0</v>
      </c>
      <c r="M175" s="183">
        <f t="shared" ref="M175:O175" si="231">SUM(M176,M177)</f>
        <v>0</v>
      </c>
      <c r="N175" s="184">
        <f t="shared" si="231"/>
        <v>0</v>
      </c>
      <c r="O175" s="185">
        <f t="shared" si="231"/>
        <v>0</v>
      </c>
      <c r="P175" s="209"/>
    </row>
    <row r="176" spans="1:16" ht="36" hidden="1" x14ac:dyDescent="0.25">
      <c r="A176" s="298">
        <v>4240</v>
      </c>
      <c r="B176" s="82" t="s">
        <v>194</v>
      </c>
      <c r="C176" s="535">
        <f t="shared" si="189"/>
        <v>0</v>
      </c>
      <c r="D176" s="192"/>
      <c r="E176" s="193"/>
      <c r="F176" s="194">
        <f t="shared" ref="F176:F177" si="232">D176+E176</f>
        <v>0</v>
      </c>
      <c r="G176" s="192"/>
      <c r="H176" s="193"/>
      <c r="I176" s="194">
        <f t="shared" ref="I176:I177" si="233">G176+H176</f>
        <v>0</v>
      </c>
      <c r="J176" s="195"/>
      <c r="K176" s="193"/>
      <c r="L176" s="194">
        <f t="shared" ref="L176:L177" si="234">J176+K176</f>
        <v>0</v>
      </c>
      <c r="M176" s="192"/>
      <c r="N176" s="193"/>
      <c r="O176" s="194">
        <f t="shared" ref="O176:O177" si="235">M176+N176</f>
        <v>0</v>
      </c>
      <c r="P176" s="196"/>
    </row>
    <row r="177" spans="1:16" ht="24" hidden="1" x14ac:dyDescent="0.25">
      <c r="A177" s="202">
        <v>4250</v>
      </c>
      <c r="B177" s="90" t="s">
        <v>195</v>
      </c>
      <c r="C177" s="536">
        <f t="shared" si="189"/>
        <v>0</v>
      </c>
      <c r="D177" s="197"/>
      <c r="E177" s="198"/>
      <c r="F177" s="199">
        <f t="shared" si="232"/>
        <v>0</v>
      </c>
      <c r="G177" s="197"/>
      <c r="H177" s="198"/>
      <c r="I177" s="199">
        <f t="shared" si="233"/>
        <v>0</v>
      </c>
      <c r="J177" s="200"/>
      <c r="K177" s="198"/>
      <c r="L177" s="199">
        <f t="shared" si="234"/>
        <v>0</v>
      </c>
      <c r="M177" s="197"/>
      <c r="N177" s="198"/>
      <c r="O177" s="199">
        <f t="shared" si="235"/>
        <v>0</v>
      </c>
      <c r="P177" s="201"/>
    </row>
    <row r="178" spans="1:16" hidden="1" x14ac:dyDescent="0.25">
      <c r="A178" s="70">
        <v>4300</v>
      </c>
      <c r="B178" s="182" t="s">
        <v>196</v>
      </c>
      <c r="C178" s="534">
        <f t="shared" si="189"/>
        <v>0</v>
      </c>
      <c r="D178" s="183">
        <f t="shared" ref="D178:E178" si="236">SUM(D179)</f>
        <v>0</v>
      </c>
      <c r="E178" s="184">
        <f t="shared" si="236"/>
        <v>0</v>
      </c>
      <c r="F178" s="185">
        <f>SUM(F179)</f>
        <v>0</v>
      </c>
      <c r="G178" s="183">
        <f t="shared" ref="G178:H178" si="237">SUM(G179)</f>
        <v>0</v>
      </c>
      <c r="H178" s="184">
        <f t="shared" si="237"/>
        <v>0</v>
      </c>
      <c r="I178" s="185">
        <f>SUM(I179)</f>
        <v>0</v>
      </c>
      <c r="J178" s="186">
        <f t="shared" ref="J178:K178" si="238">SUM(J179)</f>
        <v>0</v>
      </c>
      <c r="K178" s="184">
        <f t="shared" si="238"/>
        <v>0</v>
      </c>
      <c r="L178" s="185">
        <f>SUM(L179)</f>
        <v>0</v>
      </c>
      <c r="M178" s="183">
        <f t="shared" ref="M178:O178" si="239">SUM(M179)</f>
        <v>0</v>
      </c>
      <c r="N178" s="184">
        <f t="shared" si="239"/>
        <v>0</v>
      </c>
      <c r="O178" s="185">
        <f t="shared" si="239"/>
        <v>0</v>
      </c>
      <c r="P178" s="209"/>
    </row>
    <row r="179" spans="1:16" ht="24" hidden="1" x14ac:dyDescent="0.25">
      <c r="A179" s="298">
        <v>4310</v>
      </c>
      <c r="B179" s="82" t="s">
        <v>197</v>
      </c>
      <c r="C179" s="535">
        <f t="shared" si="189"/>
        <v>0</v>
      </c>
      <c r="D179" s="212">
        <f t="shared" ref="D179:E179" si="240">SUM(D180:D180)</f>
        <v>0</v>
      </c>
      <c r="E179" s="213">
        <f t="shared" si="240"/>
        <v>0</v>
      </c>
      <c r="F179" s="194">
        <f>SUM(F180:F180)</f>
        <v>0</v>
      </c>
      <c r="G179" s="212">
        <f t="shared" ref="G179:H179" si="241">SUM(G180:G180)</f>
        <v>0</v>
      </c>
      <c r="H179" s="213">
        <f t="shared" si="241"/>
        <v>0</v>
      </c>
      <c r="I179" s="194">
        <f>SUM(I180:I180)</f>
        <v>0</v>
      </c>
      <c r="J179" s="214">
        <f t="shared" ref="J179:K179" si="242">SUM(J180:J180)</f>
        <v>0</v>
      </c>
      <c r="K179" s="213">
        <f t="shared" si="242"/>
        <v>0</v>
      </c>
      <c r="L179" s="194">
        <f>SUM(L180:L180)</f>
        <v>0</v>
      </c>
      <c r="M179" s="212">
        <f t="shared" ref="M179:O179" si="243">SUM(M180:M180)</f>
        <v>0</v>
      </c>
      <c r="N179" s="213">
        <f t="shared" si="243"/>
        <v>0</v>
      </c>
      <c r="O179" s="194">
        <f t="shared" si="243"/>
        <v>0</v>
      </c>
      <c r="P179" s="196"/>
    </row>
    <row r="180" spans="1:16" ht="36" hidden="1" x14ac:dyDescent="0.25">
      <c r="A180" s="52">
        <v>4311</v>
      </c>
      <c r="B180" s="90" t="s">
        <v>198</v>
      </c>
      <c r="C180" s="536">
        <f t="shared" si="189"/>
        <v>0</v>
      </c>
      <c r="D180" s="197"/>
      <c r="E180" s="198"/>
      <c r="F180" s="199">
        <f>D180+E180</f>
        <v>0</v>
      </c>
      <c r="G180" s="197"/>
      <c r="H180" s="198"/>
      <c r="I180" s="199">
        <f>G180+H180</f>
        <v>0</v>
      </c>
      <c r="J180" s="200"/>
      <c r="K180" s="198"/>
      <c r="L180" s="199">
        <f>J180+K180</f>
        <v>0</v>
      </c>
      <c r="M180" s="197"/>
      <c r="N180" s="198"/>
      <c r="O180" s="199">
        <f t="shared" ref="O180" si="244">M180+N180</f>
        <v>0</v>
      </c>
      <c r="P180" s="201"/>
    </row>
    <row r="181" spans="1:16" s="29" customFormat="1" ht="24" x14ac:dyDescent="0.25">
      <c r="A181" s="242"/>
      <c r="B181" s="21" t="s">
        <v>199</v>
      </c>
      <c r="C181" s="546">
        <f t="shared" si="189"/>
        <v>159964</v>
      </c>
      <c r="D181" s="171">
        <f t="shared" ref="D181:O181" si="245">SUM(D182,D211,D252,D265)</f>
        <v>138930</v>
      </c>
      <c r="E181" s="172">
        <f t="shared" si="245"/>
        <v>21034</v>
      </c>
      <c r="F181" s="173">
        <f t="shared" si="245"/>
        <v>159964</v>
      </c>
      <c r="G181" s="171">
        <f t="shared" si="245"/>
        <v>0</v>
      </c>
      <c r="H181" s="172">
        <f t="shared" si="245"/>
        <v>0</v>
      </c>
      <c r="I181" s="173">
        <f t="shared" si="245"/>
        <v>0</v>
      </c>
      <c r="J181" s="174">
        <f t="shared" si="245"/>
        <v>0</v>
      </c>
      <c r="K181" s="172">
        <f t="shared" si="245"/>
        <v>0</v>
      </c>
      <c r="L181" s="173">
        <f t="shared" si="245"/>
        <v>0</v>
      </c>
      <c r="M181" s="171">
        <f t="shared" si="245"/>
        <v>0</v>
      </c>
      <c r="N181" s="172">
        <f t="shared" si="245"/>
        <v>0</v>
      </c>
      <c r="O181" s="173">
        <f t="shared" si="245"/>
        <v>0</v>
      </c>
      <c r="P181" s="243"/>
    </row>
    <row r="182" spans="1:16" x14ac:dyDescent="0.25">
      <c r="A182" s="176">
        <v>5000</v>
      </c>
      <c r="B182" s="176" t="s">
        <v>200</v>
      </c>
      <c r="C182" s="547">
        <f t="shared" si="189"/>
        <v>110093</v>
      </c>
      <c r="D182" s="177">
        <f t="shared" ref="D182:E182" si="246">D183+D187</f>
        <v>103038</v>
      </c>
      <c r="E182" s="178">
        <f t="shared" si="246"/>
        <v>7055</v>
      </c>
      <c r="F182" s="179">
        <f>F183+F187</f>
        <v>110093</v>
      </c>
      <c r="G182" s="177">
        <f t="shared" ref="G182:H182" si="247">G183+G187</f>
        <v>0</v>
      </c>
      <c r="H182" s="178">
        <f t="shared" si="247"/>
        <v>0</v>
      </c>
      <c r="I182" s="179">
        <f>I183+I187</f>
        <v>0</v>
      </c>
      <c r="J182" s="180">
        <f t="shared" ref="J182:K182" si="248">J183+J187</f>
        <v>0</v>
      </c>
      <c r="K182" s="178">
        <f t="shared" si="248"/>
        <v>0</v>
      </c>
      <c r="L182" s="179">
        <f>L183+L187</f>
        <v>0</v>
      </c>
      <c r="M182" s="177">
        <f t="shared" ref="M182:O182" si="249">M183+M187</f>
        <v>0</v>
      </c>
      <c r="N182" s="178">
        <f t="shared" si="249"/>
        <v>0</v>
      </c>
      <c r="O182" s="179">
        <f t="shared" si="249"/>
        <v>0</v>
      </c>
      <c r="P182" s="181"/>
    </row>
    <row r="183" spans="1:16" hidden="1" x14ac:dyDescent="0.25">
      <c r="A183" s="70">
        <v>5100</v>
      </c>
      <c r="B183" s="182" t="s">
        <v>201</v>
      </c>
      <c r="C183" s="534">
        <f t="shared" si="189"/>
        <v>0</v>
      </c>
      <c r="D183" s="183">
        <f t="shared" ref="D183:E183" si="250">SUM(D184:D186)</f>
        <v>0</v>
      </c>
      <c r="E183" s="184">
        <f t="shared" si="250"/>
        <v>0</v>
      </c>
      <c r="F183" s="185">
        <f>SUM(F184:F186)</f>
        <v>0</v>
      </c>
      <c r="G183" s="183">
        <f t="shared" ref="G183:H183" si="251">SUM(G184:G186)</f>
        <v>0</v>
      </c>
      <c r="H183" s="184">
        <f t="shared" si="251"/>
        <v>0</v>
      </c>
      <c r="I183" s="185">
        <f>SUM(I184:I186)</f>
        <v>0</v>
      </c>
      <c r="J183" s="186">
        <f t="shared" ref="J183:K183" si="252">SUM(J184:J186)</f>
        <v>0</v>
      </c>
      <c r="K183" s="184">
        <f t="shared" si="252"/>
        <v>0</v>
      </c>
      <c r="L183" s="185">
        <f>SUM(L184:L186)</f>
        <v>0</v>
      </c>
      <c r="M183" s="183">
        <f t="shared" ref="M183:O183" si="253">SUM(M184:M186)</f>
        <v>0</v>
      </c>
      <c r="N183" s="184">
        <f t="shared" si="253"/>
        <v>0</v>
      </c>
      <c r="O183" s="185">
        <f t="shared" si="253"/>
        <v>0</v>
      </c>
      <c r="P183" s="209"/>
    </row>
    <row r="184" spans="1:16" hidden="1" x14ac:dyDescent="0.25">
      <c r="A184" s="298">
        <v>5110</v>
      </c>
      <c r="B184" s="82" t="s">
        <v>202</v>
      </c>
      <c r="C184" s="535">
        <f t="shared" si="189"/>
        <v>0</v>
      </c>
      <c r="D184" s="192"/>
      <c r="E184" s="193"/>
      <c r="F184" s="194">
        <f t="shared" ref="F184:F186" si="254">D184+E184</f>
        <v>0</v>
      </c>
      <c r="G184" s="192"/>
      <c r="H184" s="193"/>
      <c r="I184" s="194">
        <f t="shared" ref="I184:I186" si="255">G184+H184</f>
        <v>0</v>
      </c>
      <c r="J184" s="195"/>
      <c r="K184" s="193"/>
      <c r="L184" s="194">
        <f t="shared" ref="L184:L186" si="256">J184+K184</f>
        <v>0</v>
      </c>
      <c r="M184" s="192"/>
      <c r="N184" s="193"/>
      <c r="O184" s="194">
        <f t="shared" ref="O184:O186" si="257">M184+N184</f>
        <v>0</v>
      </c>
      <c r="P184" s="196"/>
    </row>
    <row r="185" spans="1:16" ht="24" hidden="1" x14ac:dyDescent="0.25">
      <c r="A185" s="202">
        <v>5120</v>
      </c>
      <c r="B185" s="90" t="s">
        <v>203</v>
      </c>
      <c r="C185" s="536">
        <f t="shared" si="189"/>
        <v>0</v>
      </c>
      <c r="D185" s="197"/>
      <c r="E185" s="198"/>
      <c r="F185" s="199">
        <f t="shared" si="254"/>
        <v>0</v>
      </c>
      <c r="G185" s="197"/>
      <c r="H185" s="198"/>
      <c r="I185" s="199">
        <f t="shared" si="255"/>
        <v>0</v>
      </c>
      <c r="J185" s="200"/>
      <c r="K185" s="198"/>
      <c r="L185" s="199">
        <f t="shared" si="256"/>
        <v>0</v>
      </c>
      <c r="M185" s="197"/>
      <c r="N185" s="198"/>
      <c r="O185" s="199">
        <f t="shared" si="257"/>
        <v>0</v>
      </c>
      <c r="P185" s="201"/>
    </row>
    <row r="186" spans="1:16" hidden="1" x14ac:dyDescent="0.25">
      <c r="A186" s="202">
        <v>5140</v>
      </c>
      <c r="B186" s="90" t="s">
        <v>204</v>
      </c>
      <c r="C186" s="536">
        <f t="shared" si="189"/>
        <v>0</v>
      </c>
      <c r="D186" s="197"/>
      <c r="E186" s="198"/>
      <c r="F186" s="199">
        <f t="shared" si="254"/>
        <v>0</v>
      </c>
      <c r="G186" s="197"/>
      <c r="H186" s="198"/>
      <c r="I186" s="199">
        <f t="shared" si="255"/>
        <v>0</v>
      </c>
      <c r="J186" s="200"/>
      <c r="K186" s="198"/>
      <c r="L186" s="199">
        <f t="shared" si="256"/>
        <v>0</v>
      </c>
      <c r="M186" s="197"/>
      <c r="N186" s="198"/>
      <c r="O186" s="199">
        <f t="shared" si="257"/>
        <v>0</v>
      </c>
      <c r="P186" s="201"/>
    </row>
    <row r="187" spans="1:16" ht="24" x14ac:dyDescent="0.25">
      <c r="A187" s="70">
        <v>5200</v>
      </c>
      <c r="B187" s="182" t="s">
        <v>205</v>
      </c>
      <c r="C187" s="534">
        <f t="shared" si="189"/>
        <v>110093</v>
      </c>
      <c r="D187" s="183">
        <f t="shared" ref="D187:E187" si="258">D188+D198+D199+D206+D207+D208+D210</f>
        <v>103038</v>
      </c>
      <c r="E187" s="184">
        <f t="shared" si="258"/>
        <v>7055</v>
      </c>
      <c r="F187" s="185">
        <f>F188+F198+F199+F206+F207+F208+F210</f>
        <v>110093</v>
      </c>
      <c r="G187" s="183">
        <f t="shared" ref="G187:H187" si="259">G188+G198+G199+G206+G207+G208+G210</f>
        <v>0</v>
      </c>
      <c r="H187" s="184">
        <f t="shared" si="259"/>
        <v>0</v>
      </c>
      <c r="I187" s="185">
        <f>I188+I198+I199+I206+I207+I208+I210</f>
        <v>0</v>
      </c>
      <c r="J187" s="186">
        <f t="shared" ref="J187:K187" si="260">J188+J198+J199+J206+J207+J208+J210</f>
        <v>0</v>
      </c>
      <c r="K187" s="184">
        <f t="shared" si="260"/>
        <v>0</v>
      </c>
      <c r="L187" s="185">
        <f>L188+L198+L199+L206+L207+L208+L210</f>
        <v>0</v>
      </c>
      <c r="M187" s="183">
        <f t="shared" ref="M187:O187" si="261">M188+M198+M199+M206+M207+M208+M210</f>
        <v>0</v>
      </c>
      <c r="N187" s="184">
        <f t="shared" si="261"/>
        <v>0</v>
      </c>
      <c r="O187" s="185">
        <f t="shared" si="261"/>
        <v>0</v>
      </c>
      <c r="P187" s="209"/>
    </row>
    <row r="188" spans="1:16" hidden="1" x14ac:dyDescent="0.25">
      <c r="A188" s="188">
        <v>5210</v>
      </c>
      <c r="B188" s="143" t="s">
        <v>206</v>
      </c>
      <c r="C188" s="542">
        <f t="shared" si="189"/>
        <v>0</v>
      </c>
      <c r="D188" s="148">
        <f t="shared" ref="D188:E188" si="262">SUM(D189:D197)</f>
        <v>0</v>
      </c>
      <c r="E188" s="149">
        <f t="shared" si="262"/>
        <v>0</v>
      </c>
      <c r="F188" s="189">
        <f>SUM(F189:F197)</f>
        <v>0</v>
      </c>
      <c r="G188" s="148">
        <f t="shared" ref="G188:H188" si="263">SUM(G189:G197)</f>
        <v>0</v>
      </c>
      <c r="H188" s="149">
        <f t="shared" si="263"/>
        <v>0</v>
      </c>
      <c r="I188" s="189">
        <f>SUM(I189:I197)</f>
        <v>0</v>
      </c>
      <c r="J188" s="190">
        <f t="shared" ref="J188:K188" si="264">SUM(J189:J197)</f>
        <v>0</v>
      </c>
      <c r="K188" s="149">
        <f t="shared" si="264"/>
        <v>0</v>
      </c>
      <c r="L188" s="189">
        <f>SUM(L189:L197)</f>
        <v>0</v>
      </c>
      <c r="M188" s="148">
        <f t="shared" ref="M188:O188" si="265">SUM(M189:M197)</f>
        <v>0</v>
      </c>
      <c r="N188" s="149">
        <f t="shared" si="265"/>
        <v>0</v>
      </c>
      <c r="O188" s="189">
        <f t="shared" si="265"/>
        <v>0</v>
      </c>
      <c r="P188" s="191"/>
    </row>
    <row r="189" spans="1:16" hidden="1" x14ac:dyDescent="0.25">
      <c r="A189" s="45">
        <v>5211</v>
      </c>
      <c r="B189" s="82" t="s">
        <v>207</v>
      </c>
      <c r="C189" s="535">
        <f t="shared" si="189"/>
        <v>0</v>
      </c>
      <c r="D189" s="192"/>
      <c r="E189" s="193"/>
      <c r="F189" s="194">
        <f t="shared" ref="F189:F198" si="266">D189+E189</f>
        <v>0</v>
      </c>
      <c r="G189" s="192"/>
      <c r="H189" s="193"/>
      <c r="I189" s="194">
        <f t="shared" ref="I189:I198" si="267">G189+H189</f>
        <v>0</v>
      </c>
      <c r="J189" s="195"/>
      <c r="K189" s="193"/>
      <c r="L189" s="194">
        <f t="shared" ref="L189:L198" si="268">J189+K189</f>
        <v>0</v>
      </c>
      <c r="M189" s="192"/>
      <c r="N189" s="193"/>
      <c r="O189" s="194">
        <f t="shared" ref="O189:O198" si="269">M189+N189</f>
        <v>0</v>
      </c>
      <c r="P189" s="196"/>
    </row>
    <row r="190" spans="1:16" hidden="1" x14ac:dyDescent="0.25">
      <c r="A190" s="52">
        <v>5212</v>
      </c>
      <c r="B190" s="90" t="s">
        <v>208</v>
      </c>
      <c r="C190" s="536">
        <f t="shared" si="189"/>
        <v>0</v>
      </c>
      <c r="D190" s="197"/>
      <c r="E190" s="198"/>
      <c r="F190" s="199">
        <f t="shared" si="266"/>
        <v>0</v>
      </c>
      <c r="G190" s="197"/>
      <c r="H190" s="198"/>
      <c r="I190" s="199">
        <f t="shared" si="267"/>
        <v>0</v>
      </c>
      <c r="J190" s="200"/>
      <c r="K190" s="198"/>
      <c r="L190" s="199">
        <f t="shared" si="268"/>
        <v>0</v>
      </c>
      <c r="M190" s="197"/>
      <c r="N190" s="198"/>
      <c r="O190" s="199">
        <f t="shared" si="269"/>
        <v>0</v>
      </c>
      <c r="P190" s="201"/>
    </row>
    <row r="191" spans="1:16" hidden="1" x14ac:dyDescent="0.25">
      <c r="A191" s="52">
        <v>5213</v>
      </c>
      <c r="B191" s="90" t="s">
        <v>209</v>
      </c>
      <c r="C191" s="536">
        <f t="shared" si="189"/>
        <v>0</v>
      </c>
      <c r="D191" s="197"/>
      <c r="E191" s="198"/>
      <c r="F191" s="199">
        <f t="shared" si="266"/>
        <v>0</v>
      </c>
      <c r="G191" s="197"/>
      <c r="H191" s="198"/>
      <c r="I191" s="199">
        <f t="shared" si="267"/>
        <v>0</v>
      </c>
      <c r="J191" s="200"/>
      <c r="K191" s="198"/>
      <c r="L191" s="199">
        <f t="shared" si="268"/>
        <v>0</v>
      </c>
      <c r="M191" s="197"/>
      <c r="N191" s="198"/>
      <c r="O191" s="199">
        <f t="shared" si="269"/>
        <v>0</v>
      </c>
      <c r="P191" s="201"/>
    </row>
    <row r="192" spans="1:16" hidden="1" x14ac:dyDescent="0.25">
      <c r="A192" s="52">
        <v>5214</v>
      </c>
      <c r="B192" s="90" t="s">
        <v>210</v>
      </c>
      <c r="C192" s="536">
        <f t="shared" si="189"/>
        <v>0</v>
      </c>
      <c r="D192" s="197"/>
      <c r="E192" s="198"/>
      <c r="F192" s="199">
        <f t="shared" si="266"/>
        <v>0</v>
      </c>
      <c r="G192" s="197"/>
      <c r="H192" s="198"/>
      <c r="I192" s="199">
        <f t="shared" si="267"/>
        <v>0</v>
      </c>
      <c r="J192" s="200"/>
      <c r="K192" s="198"/>
      <c r="L192" s="199">
        <f t="shared" si="268"/>
        <v>0</v>
      </c>
      <c r="M192" s="197"/>
      <c r="N192" s="198"/>
      <c r="O192" s="199">
        <f t="shared" si="269"/>
        <v>0</v>
      </c>
      <c r="P192" s="201"/>
    </row>
    <row r="193" spans="1:16" hidden="1" x14ac:dyDescent="0.25">
      <c r="A193" s="52">
        <v>5215</v>
      </c>
      <c r="B193" s="90" t="s">
        <v>211</v>
      </c>
      <c r="C193" s="536">
        <f t="shared" si="189"/>
        <v>0</v>
      </c>
      <c r="D193" s="197"/>
      <c r="E193" s="198"/>
      <c r="F193" s="199">
        <f t="shared" si="266"/>
        <v>0</v>
      </c>
      <c r="G193" s="197"/>
      <c r="H193" s="198"/>
      <c r="I193" s="199">
        <f t="shared" si="267"/>
        <v>0</v>
      </c>
      <c r="J193" s="200"/>
      <c r="K193" s="198"/>
      <c r="L193" s="199">
        <f t="shared" si="268"/>
        <v>0</v>
      </c>
      <c r="M193" s="197"/>
      <c r="N193" s="198"/>
      <c r="O193" s="199">
        <f t="shared" si="269"/>
        <v>0</v>
      </c>
      <c r="P193" s="201"/>
    </row>
    <row r="194" spans="1:16" ht="14.25" hidden="1" customHeight="1" x14ac:dyDescent="0.25">
      <c r="A194" s="52">
        <v>5216</v>
      </c>
      <c r="B194" s="90" t="s">
        <v>212</v>
      </c>
      <c r="C194" s="536">
        <f t="shared" si="189"/>
        <v>0</v>
      </c>
      <c r="D194" s="197"/>
      <c r="E194" s="198"/>
      <c r="F194" s="199">
        <f t="shared" si="266"/>
        <v>0</v>
      </c>
      <c r="G194" s="197"/>
      <c r="H194" s="198"/>
      <c r="I194" s="199">
        <f t="shared" si="267"/>
        <v>0</v>
      </c>
      <c r="J194" s="200"/>
      <c r="K194" s="198"/>
      <c r="L194" s="199">
        <f t="shared" si="268"/>
        <v>0</v>
      </c>
      <c r="M194" s="197"/>
      <c r="N194" s="198"/>
      <c r="O194" s="199">
        <f t="shared" si="269"/>
        <v>0</v>
      </c>
      <c r="P194" s="201"/>
    </row>
    <row r="195" spans="1:16" hidden="1" x14ac:dyDescent="0.25">
      <c r="A195" s="52">
        <v>5217</v>
      </c>
      <c r="B195" s="90" t="s">
        <v>213</v>
      </c>
      <c r="C195" s="536">
        <f t="shared" si="189"/>
        <v>0</v>
      </c>
      <c r="D195" s="197"/>
      <c r="E195" s="198"/>
      <c r="F195" s="199">
        <f t="shared" si="266"/>
        <v>0</v>
      </c>
      <c r="G195" s="197"/>
      <c r="H195" s="198"/>
      <c r="I195" s="199">
        <f t="shared" si="267"/>
        <v>0</v>
      </c>
      <c r="J195" s="200"/>
      <c r="K195" s="198"/>
      <c r="L195" s="199">
        <f t="shared" si="268"/>
        <v>0</v>
      </c>
      <c r="M195" s="197"/>
      <c r="N195" s="198"/>
      <c r="O195" s="199">
        <f t="shared" si="269"/>
        <v>0</v>
      </c>
      <c r="P195" s="201"/>
    </row>
    <row r="196" spans="1:16" hidden="1" x14ac:dyDescent="0.25">
      <c r="A196" s="52">
        <v>5218</v>
      </c>
      <c r="B196" s="90" t="s">
        <v>214</v>
      </c>
      <c r="C196" s="536">
        <f t="shared" si="189"/>
        <v>0</v>
      </c>
      <c r="D196" s="197"/>
      <c r="E196" s="198"/>
      <c r="F196" s="199">
        <f t="shared" si="266"/>
        <v>0</v>
      </c>
      <c r="G196" s="197"/>
      <c r="H196" s="198"/>
      <c r="I196" s="199">
        <f t="shared" si="267"/>
        <v>0</v>
      </c>
      <c r="J196" s="200"/>
      <c r="K196" s="198"/>
      <c r="L196" s="199">
        <f t="shared" si="268"/>
        <v>0</v>
      </c>
      <c r="M196" s="197"/>
      <c r="N196" s="198"/>
      <c r="O196" s="199">
        <f t="shared" si="269"/>
        <v>0</v>
      </c>
      <c r="P196" s="201"/>
    </row>
    <row r="197" spans="1:16" hidden="1" x14ac:dyDescent="0.25">
      <c r="A197" s="52">
        <v>5219</v>
      </c>
      <c r="B197" s="90" t="s">
        <v>215</v>
      </c>
      <c r="C197" s="536">
        <f t="shared" si="189"/>
        <v>0</v>
      </c>
      <c r="D197" s="197"/>
      <c r="E197" s="198"/>
      <c r="F197" s="199">
        <f t="shared" si="266"/>
        <v>0</v>
      </c>
      <c r="G197" s="197"/>
      <c r="H197" s="198"/>
      <c r="I197" s="199">
        <f t="shared" si="267"/>
        <v>0</v>
      </c>
      <c r="J197" s="200"/>
      <c r="K197" s="198"/>
      <c r="L197" s="199">
        <f t="shared" si="268"/>
        <v>0</v>
      </c>
      <c r="M197" s="197"/>
      <c r="N197" s="198"/>
      <c r="O197" s="199">
        <f t="shared" si="269"/>
        <v>0</v>
      </c>
      <c r="P197" s="201"/>
    </row>
    <row r="198" spans="1:16" ht="13.5" hidden="1" customHeight="1" x14ac:dyDescent="0.25">
      <c r="A198" s="202">
        <v>5220</v>
      </c>
      <c r="B198" s="90" t="s">
        <v>216</v>
      </c>
      <c r="C198" s="536">
        <f t="shared" si="189"/>
        <v>0</v>
      </c>
      <c r="D198" s="197"/>
      <c r="E198" s="198"/>
      <c r="F198" s="199">
        <f t="shared" si="266"/>
        <v>0</v>
      </c>
      <c r="G198" s="197"/>
      <c r="H198" s="198"/>
      <c r="I198" s="199">
        <f t="shared" si="267"/>
        <v>0</v>
      </c>
      <c r="J198" s="200"/>
      <c r="K198" s="198"/>
      <c r="L198" s="199">
        <f t="shared" si="268"/>
        <v>0</v>
      </c>
      <c r="M198" s="197"/>
      <c r="N198" s="198"/>
      <c r="O198" s="199">
        <f t="shared" si="269"/>
        <v>0</v>
      </c>
      <c r="P198" s="201"/>
    </row>
    <row r="199" spans="1:16" hidden="1" x14ac:dyDescent="0.25">
      <c r="A199" s="202">
        <v>5230</v>
      </c>
      <c r="B199" s="90" t="s">
        <v>217</v>
      </c>
      <c r="C199" s="536">
        <f t="shared" si="189"/>
        <v>0</v>
      </c>
      <c r="D199" s="203">
        <f t="shared" ref="D199:E199" si="270">SUM(D200:D205)</f>
        <v>0</v>
      </c>
      <c r="E199" s="204">
        <f t="shared" si="270"/>
        <v>0</v>
      </c>
      <c r="F199" s="199">
        <f>SUM(F200:F205)</f>
        <v>0</v>
      </c>
      <c r="G199" s="203">
        <f t="shared" ref="G199:H199" si="271">SUM(G200:G205)</f>
        <v>0</v>
      </c>
      <c r="H199" s="204">
        <f t="shared" si="271"/>
        <v>0</v>
      </c>
      <c r="I199" s="199">
        <f>SUM(I200:I205)</f>
        <v>0</v>
      </c>
      <c r="J199" s="205">
        <f t="shared" ref="J199:K199" si="272">SUM(J200:J205)</f>
        <v>0</v>
      </c>
      <c r="K199" s="204">
        <f t="shared" si="272"/>
        <v>0</v>
      </c>
      <c r="L199" s="199">
        <f>SUM(L200:L205)</f>
        <v>0</v>
      </c>
      <c r="M199" s="203">
        <f t="shared" ref="M199:O199" si="273">SUM(M200:M205)</f>
        <v>0</v>
      </c>
      <c r="N199" s="204">
        <f t="shared" si="273"/>
        <v>0</v>
      </c>
      <c r="O199" s="199">
        <f t="shared" si="273"/>
        <v>0</v>
      </c>
      <c r="P199" s="201"/>
    </row>
    <row r="200" spans="1:16" hidden="1" x14ac:dyDescent="0.25">
      <c r="A200" s="52">
        <v>5231</v>
      </c>
      <c r="B200" s="90" t="s">
        <v>218</v>
      </c>
      <c r="C200" s="536">
        <f t="shared" si="189"/>
        <v>0</v>
      </c>
      <c r="D200" s="197"/>
      <c r="E200" s="198"/>
      <c r="F200" s="199">
        <f t="shared" ref="F200:F207" si="274">D200+E200</f>
        <v>0</v>
      </c>
      <c r="G200" s="197"/>
      <c r="H200" s="198"/>
      <c r="I200" s="199">
        <f t="shared" ref="I200:I207" si="275">G200+H200</f>
        <v>0</v>
      </c>
      <c r="J200" s="200"/>
      <c r="K200" s="198"/>
      <c r="L200" s="199">
        <f t="shared" ref="L200:L207" si="276">J200+K200</f>
        <v>0</v>
      </c>
      <c r="M200" s="197"/>
      <c r="N200" s="198"/>
      <c r="O200" s="199">
        <f t="shared" ref="O200:O207" si="277">M200+N200</f>
        <v>0</v>
      </c>
      <c r="P200" s="201"/>
    </row>
    <row r="201" spans="1:16" hidden="1" x14ac:dyDescent="0.25">
      <c r="A201" s="52">
        <v>5233</v>
      </c>
      <c r="B201" s="90" t="s">
        <v>219</v>
      </c>
      <c r="C201" s="536">
        <f t="shared" si="189"/>
        <v>0</v>
      </c>
      <c r="D201" s="197"/>
      <c r="E201" s="198"/>
      <c r="F201" s="199">
        <f t="shared" si="274"/>
        <v>0</v>
      </c>
      <c r="G201" s="197"/>
      <c r="H201" s="198"/>
      <c r="I201" s="199">
        <f t="shared" si="275"/>
        <v>0</v>
      </c>
      <c r="J201" s="200"/>
      <c r="K201" s="198"/>
      <c r="L201" s="199">
        <f t="shared" si="276"/>
        <v>0</v>
      </c>
      <c r="M201" s="197"/>
      <c r="N201" s="198"/>
      <c r="O201" s="199">
        <f t="shared" si="277"/>
        <v>0</v>
      </c>
      <c r="P201" s="201"/>
    </row>
    <row r="202" spans="1:16" ht="24" hidden="1" x14ac:dyDescent="0.25">
      <c r="A202" s="52">
        <v>5234</v>
      </c>
      <c r="B202" s="90" t="s">
        <v>220</v>
      </c>
      <c r="C202" s="536">
        <f t="shared" si="189"/>
        <v>0</v>
      </c>
      <c r="D202" s="197"/>
      <c r="E202" s="198"/>
      <c r="F202" s="199">
        <f t="shared" si="274"/>
        <v>0</v>
      </c>
      <c r="G202" s="197"/>
      <c r="H202" s="198"/>
      <c r="I202" s="199">
        <f t="shared" si="275"/>
        <v>0</v>
      </c>
      <c r="J202" s="200"/>
      <c r="K202" s="198"/>
      <c r="L202" s="199">
        <f t="shared" si="276"/>
        <v>0</v>
      </c>
      <c r="M202" s="197"/>
      <c r="N202" s="198"/>
      <c r="O202" s="199">
        <f t="shared" si="277"/>
        <v>0</v>
      </c>
      <c r="P202" s="201"/>
    </row>
    <row r="203" spans="1:16" ht="14.25" hidden="1" customHeight="1" x14ac:dyDescent="0.25">
      <c r="A203" s="52">
        <v>5236</v>
      </c>
      <c r="B203" s="90" t="s">
        <v>221</v>
      </c>
      <c r="C203" s="536">
        <f t="shared" si="189"/>
        <v>0</v>
      </c>
      <c r="D203" s="197"/>
      <c r="E203" s="198"/>
      <c r="F203" s="199">
        <f t="shared" si="274"/>
        <v>0</v>
      </c>
      <c r="G203" s="197"/>
      <c r="H203" s="198"/>
      <c r="I203" s="199">
        <f t="shared" si="275"/>
        <v>0</v>
      </c>
      <c r="J203" s="200"/>
      <c r="K203" s="198"/>
      <c r="L203" s="199">
        <f t="shared" si="276"/>
        <v>0</v>
      </c>
      <c r="M203" s="197"/>
      <c r="N203" s="198"/>
      <c r="O203" s="199">
        <f t="shared" si="277"/>
        <v>0</v>
      </c>
      <c r="P203" s="201"/>
    </row>
    <row r="204" spans="1:16" ht="24" hidden="1" x14ac:dyDescent="0.25">
      <c r="A204" s="52">
        <v>5238</v>
      </c>
      <c r="B204" s="90" t="s">
        <v>222</v>
      </c>
      <c r="C204" s="536">
        <f t="shared" si="189"/>
        <v>0</v>
      </c>
      <c r="D204" s="197"/>
      <c r="E204" s="198"/>
      <c r="F204" s="199">
        <f t="shared" si="274"/>
        <v>0</v>
      </c>
      <c r="G204" s="197"/>
      <c r="H204" s="198"/>
      <c r="I204" s="199">
        <f t="shared" si="275"/>
        <v>0</v>
      </c>
      <c r="J204" s="200"/>
      <c r="K204" s="198"/>
      <c r="L204" s="199">
        <f t="shared" si="276"/>
        <v>0</v>
      </c>
      <c r="M204" s="197"/>
      <c r="N204" s="198"/>
      <c r="O204" s="199">
        <f t="shared" si="277"/>
        <v>0</v>
      </c>
      <c r="P204" s="201"/>
    </row>
    <row r="205" spans="1:16" ht="24" hidden="1" x14ac:dyDescent="0.25">
      <c r="A205" s="52">
        <v>5239</v>
      </c>
      <c r="B205" s="90" t="s">
        <v>223</v>
      </c>
      <c r="C205" s="536">
        <f t="shared" si="189"/>
        <v>0</v>
      </c>
      <c r="D205" s="197"/>
      <c r="E205" s="198"/>
      <c r="F205" s="199">
        <f t="shared" si="274"/>
        <v>0</v>
      </c>
      <c r="G205" s="197"/>
      <c r="H205" s="198"/>
      <c r="I205" s="199">
        <f t="shared" si="275"/>
        <v>0</v>
      </c>
      <c r="J205" s="200"/>
      <c r="K205" s="198"/>
      <c r="L205" s="199">
        <f t="shared" si="276"/>
        <v>0</v>
      </c>
      <c r="M205" s="197"/>
      <c r="N205" s="198"/>
      <c r="O205" s="199">
        <f t="shared" si="277"/>
        <v>0</v>
      </c>
      <c r="P205" s="201"/>
    </row>
    <row r="206" spans="1:16" ht="28.5" customHeight="1" x14ac:dyDescent="0.25">
      <c r="A206" s="202">
        <v>5240</v>
      </c>
      <c r="B206" s="90" t="s">
        <v>224</v>
      </c>
      <c r="C206" s="536">
        <f t="shared" si="189"/>
        <v>17345</v>
      </c>
      <c r="D206" s="197">
        <v>10290</v>
      </c>
      <c r="E206" s="198">
        <v>7055</v>
      </c>
      <c r="F206" s="199">
        <f t="shared" si="274"/>
        <v>17345</v>
      </c>
      <c r="G206" s="197"/>
      <c r="H206" s="198"/>
      <c r="I206" s="199">
        <f t="shared" si="275"/>
        <v>0</v>
      </c>
      <c r="J206" s="200"/>
      <c r="K206" s="198"/>
      <c r="L206" s="199">
        <f t="shared" si="276"/>
        <v>0</v>
      </c>
      <c r="M206" s="197"/>
      <c r="N206" s="198"/>
      <c r="O206" s="199">
        <f t="shared" si="277"/>
        <v>0</v>
      </c>
      <c r="P206" s="211" t="s">
        <v>677</v>
      </c>
    </row>
    <row r="207" spans="1:16" x14ac:dyDescent="0.25">
      <c r="A207" s="202">
        <v>5250</v>
      </c>
      <c r="B207" s="90" t="s">
        <v>225</v>
      </c>
      <c r="C207" s="536">
        <f t="shared" si="189"/>
        <v>92748</v>
      </c>
      <c r="D207" s="197">
        <v>92748</v>
      </c>
      <c r="E207" s="198"/>
      <c r="F207" s="199">
        <f t="shared" si="274"/>
        <v>92748</v>
      </c>
      <c r="G207" s="197"/>
      <c r="H207" s="198"/>
      <c r="I207" s="199">
        <f t="shared" si="275"/>
        <v>0</v>
      </c>
      <c r="J207" s="200"/>
      <c r="K207" s="198"/>
      <c r="L207" s="199">
        <f t="shared" si="276"/>
        <v>0</v>
      </c>
      <c r="M207" s="197"/>
      <c r="N207" s="198"/>
      <c r="O207" s="199">
        <f t="shared" si="277"/>
        <v>0</v>
      </c>
      <c r="P207" s="201"/>
    </row>
    <row r="208" spans="1:16" hidden="1" x14ac:dyDescent="0.25">
      <c r="A208" s="202">
        <v>5260</v>
      </c>
      <c r="B208" s="90" t="s">
        <v>226</v>
      </c>
      <c r="C208" s="536">
        <f t="shared" si="189"/>
        <v>0</v>
      </c>
      <c r="D208" s="203">
        <f t="shared" ref="D208:E208" si="278">SUM(D209)</f>
        <v>0</v>
      </c>
      <c r="E208" s="204">
        <f t="shared" si="278"/>
        <v>0</v>
      </c>
      <c r="F208" s="199">
        <f>SUM(F209)</f>
        <v>0</v>
      </c>
      <c r="G208" s="203">
        <f t="shared" ref="G208:H208" si="279">SUM(G209)</f>
        <v>0</v>
      </c>
      <c r="H208" s="204">
        <f t="shared" si="279"/>
        <v>0</v>
      </c>
      <c r="I208" s="199">
        <f>SUM(I209)</f>
        <v>0</v>
      </c>
      <c r="J208" s="205">
        <f t="shared" ref="J208:K208" si="280">SUM(J209)</f>
        <v>0</v>
      </c>
      <c r="K208" s="204">
        <f t="shared" si="280"/>
        <v>0</v>
      </c>
      <c r="L208" s="199">
        <f>SUM(L209)</f>
        <v>0</v>
      </c>
      <c r="M208" s="203">
        <f t="shared" ref="M208:O208" si="281">SUM(M209)</f>
        <v>0</v>
      </c>
      <c r="N208" s="204">
        <f t="shared" si="281"/>
        <v>0</v>
      </c>
      <c r="O208" s="199">
        <f t="shared" si="281"/>
        <v>0</v>
      </c>
      <c r="P208" s="201"/>
    </row>
    <row r="209" spans="1:16" ht="24" hidden="1" x14ac:dyDescent="0.25">
      <c r="A209" s="52">
        <v>5269</v>
      </c>
      <c r="B209" s="90" t="s">
        <v>227</v>
      </c>
      <c r="C209" s="536">
        <f t="shared" si="189"/>
        <v>0</v>
      </c>
      <c r="D209" s="197"/>
      <c r="E209" s="198"/>
      <c r="F209" s="199">
        <f t="shared" ref="F209:F210" si="282">D209+E209</f>
        <v>0</v>
      </c>
      <c r="G209" s="197"/>
      <c r="H209" s="198"/>
      <c r="I209" s="199">
        <f t="shared" ref="I209:I210" si="283">G209+H209</f>
        <v>0</v>
      </c>
      <c r="J209" s="200"/>
      <c r="K209" s="198"/>
      <c r="L209" s="199">
        <f t="shared" ref="L209:L210" si="284">J209+K209</f>
        <v>0</v>
      </c>
      <c r="M209" s="197"/>
      <c r="N209" s="198"/>
      <c r="O209" s="199">
        <f t="shared" ref="O209:O210" si="285">M209+N209</f>
        <v>0</v>
      </c>
      <c r="P209" s="201"/>
    </row>
    <row r="210" spans="1:16" ht="24" hidden="1" x14ac:dyDescent="0.25">
      <c r="A210" s="188">
        <v>5270</v>
      </c>
      <c r="B210" s="143" t="s">
        <v>228</v>
      </c>
      <c r="C210" s="542">
        <f t="shared" si="189"/>
        <v>0</v>
      </c>
      <c r="D210" s="206"/>
      <c r="E210" s="207"/>
      <c r="F210" s="189">
        <f t="shared" si="282"/>
        <v>0</v>
      </c>
      <c r="G210" s="206"/>
      <c r="H210" s="207"/>
      <c r="I210" s="189">
        <f t="shared" si="283"/>
        <v>0</v>
      </c>
      <c r="J210" s="208"/>
      <c r="K210" s="207"/>
      <c r="L210" s="189">
        <f t="shared" si="284"/>
        <v>0</v>
      </c>
      <c r="M210" s="206"/>
      <c r="N210" s="207"/>
      <c r="O210" s="189">
        <f t="shared" si="285"/>
        <v>0</v>
      </c>
      <c r="P210" s="191"/>
    </row>
    <row r="211" spans="1:16" ht="24" hidden="1" x14ac:dyDescent="0.25">
      <c r="A211" s="176">
        <v>6000</v>
      </c>
      <c r="B211" s="176" t="s">
        <v>229</v>
      </c>
      <c r="C211" s="547">
        <f t="shared" si="189"/>
        <v>0</v>
      </c>
      <c r="D211" s="177">
        <f t="shared" ref="D211:O211" si="286">D212+D232+D240+D250</f>
        <v>0</v>
      </c>
      <c r="E211" s="178">
        <f t="shared" si="286"/>
        <v>0</v>
      </c>
      <c r="F211" s="179">
        <f t="shared" si="286"/>
        <v>0</v>
      </c>
      <c r="G211" s="177">
        <f t="shared" si="286"/>
        <v>0</v>
      </c>
      <c r="H211" s="178">
        <f t="shared" si="286"/>
        <v>0</v>
      </c>
      <c r="I211" s="179">
        <f t="shared" si="286"/>
        <v>0</v>
      </c>
      <c r="J211" s="180">
        <f t="shared" si="286"/>
        <v>0</v>
      </c>
      <c r="K211" s="178">
        <f t="shared" si="286"/>
        <v>0</v>
      </c>
      <c r="L211" s="179">
        <f t="shared" si="286"/>
        <v>0</v>
      </c>
      <c r="M211" s="177">
        <f t="shared" si="286"/>
        <v>0</v>
      </c>
      <c r="N211" s="178">
        <f t="shared" si="286"/>
        <v>0</v>
      </c>
      <c r="O211" s="179">
        <f t="shared" si="286"/>
        <v>0</v>
      </c>
      <c r="P211" s="181"/>
    </row>
    <row r="212" spans="1:16" ht="14.25" hidden="1" customHeight="1" x14ac:dyDescent="0.25">
      <c r="A212" s="235">
        <v>6200</v>
      </c>
      <c r="B212" s="228" t="s">
        <v>230</v>
      </c>
      <c r="C212" s="549">
        <f t="shared" si="189"/>
        <v>0</v>
      </c>
      <c r="D212" s="236">
        <f t="shared" ref="D212:E212" si="287">SUM(D213,D214,D216,D219,D225,D226,D227)</f>
        <v>0</v>
      </c>
      <c r="E212" s="237">
        <f t="shared" si="287"/>
        <v>0</v>
      </c>
      <c r="F212" s="238">
        <f>SUM(F213,F214,F216,F219,F225,F226,F227)</f>
        <v>0</v>
      </c>
      <c r="G212" s="236">
        <f t="shared" ref="G212:H212" si="288">SUM(G213,G214,G216,G219,G225,G226,G227)</f>
        <v>0</v>
      </c>
      <c r="H212" s="237">
        <f t="shared" si="288"/>
        <v>0</v>
      </c>
      <c r="I212" s="238">
        <f>SUM(I213,I214,I216,I219,I225,I226,I227)</f>
        <v>0</v>
      </c>
      <c r="J212" s="239">
        <f t="shared" ref="J212:K212" si="289">SUM(J213,J214,J216,J219,J225,J226,J227)</f>
        <v>0</v>
      </c>
      <c r="K212" s="237">
        <f t="shared" si="289"/>
        <v>0</v>
      </c>
      <c r="L212" s="238">
        <f>SUM(L213,L214,L216,L219,L225,L226,L227)</f>
        <v>0</v>
      </c>
      <c r="M212" s="236">
        <f t="shared" ref="M212:O212" si="290">SUM(M213,M214,M216,M219,M225,M226,M227)</f>
        <v>0</v>
      </c>
      <c r="N212" s="237">
        <f t="shared" si="290"/>
        <v>0</v>
      </c>
      <c r="O212" s="238">
        <f t="shared" si="290"/>
        <v>0</v>
      </c>
      <c r="P212" s="187"/>
    </row>
    <row r="213" spans="1:16" ht="24" hidden="1" x14ac:dyDescent="0.25">
      <c r="A213" s="298">
        <v>6220</v>
      </c>
      <c r="B213" s="82" t="s">
        <v>231</v>
      </c>
      <c r="C213" s="535">
        <f t="shared" ref="C213:C276" si="291">F213+I213+L213+O213</f>
        <v>0</v>
      </c>
      <c r="D213" s="192"/>
      <c r="E213" s="193"/>
      <c r="F213" s="194">
        <f>D213+E213</f>
        <v>0</v>
      </c>
      <c r="G213" s="192"/>
      <c r="H213" s="193"/>
      <c r="I213" s="194">
        <f>G213+H213</f>
        <v>0</v>
      </c>
      <c r="J213" s="195"/>
      <c r="K213" s="193"/>
      <c r="L213" s="194">
        <f>J213+K213</f>
        <v>0</v>
      </c>
      <c r="M213" s="192"/>
      <c r="N213" s="193"/>
      <c r="O213" s="194">
        <f t="shared" ref="O213" si="292">M213+N213</f>
        <v>0</v>
      </c>
      <c r="P213" s="196"/>
    </row>
    <row r="214" spans="1:16" hidden="1" x14ac:dyDescent="0.25">
      <c r="A214" s="202">
        <v>6230</v>
      </c>
      <c r="B214" s="90" t="s">
        <v>232</v>
      </c>
      <c r="C214" s="536">
        <f t="shared" si="291"/>
        <v>0</v>
      </c>
      <c r="D214" s="203">
        <f t="shared" ref="D214:O214" si="293">SUM(D215)</f>
        <v>0</v>
      </c>
      <c r="E214" s="204">
        <f t="shared" si="293"/>
        <v>0</v>
      </c>
      <c r="F214" s="199">
        <f t="shared" si="293"/>
        <v>0</v>
      </c>
      <c r="G214" s="203">
        <f t="shared" si="293"/>
        <v>0</v>
      </c>
      <c r="H214" s="204">
        <f t="shared" si="293"/>
        <v>0</v>
      </c>
      <c r="I214" s="199">
        <f t="shared" si="293"/>
        <v>0</v>
      </c>
      <c r="J214" s="205">
        <f t="shared" si="293"/>
        <v>0</v>
      </c>
      <c r="K214" s="204">
        <f t="shared" si="293"/>
        <v>0</v>
      </c>
      <c r="L214" s="199">
        <f t="shared" si="293"/>
        <v>0</v>
      </c>
      <c r="M214" s="203">
        <f t="shared" si="293"/>
        <v>0</v>
      </c>
      <c r="N214" s="204">
        <f t="shared" si="293"/>
        <v>0</v>
      </c>
      <c r="O214" s="199">
        <f t="shared" si="293"/>
        <v>0</v>
      </c>
      <c r="P214" s="201"/>
    </row>
    <row r="215" spans="1:16" ht="24" hidden="1" x14ac:dyDescent="0.25">
      <c r="A215" s="52">
        <v>6239</v>
      </c>
      <c r="B215" s="82" t="s">
        <v>233</v>
      </c>
      <c r="C215" s="536">
        <f t="shared" si="291"/>
        <v>0</v>
      </c>
      <c r="D215" s="192"/>
      <c r="E215" s="193"/>
      <c r="F215" s="194">
        <f>D215+E215</f>
        <v>0</v>
      </c>
      <c r="G215" s="192"/>
      <c r="H215" s="193"/>
      <c r="I215" s="194">
        <f>G215+H215</f>
        <v>0</v>
      </c>
      <c r="J215" s="195"/>
      <c r="K215" s="193"/>
      <c r="L215" s="194">
        <f>J215+K215</f>
        <v>0</v>
      </c>
      <c r="M215" s="192"/>
      <c r="N215" s="193"/>
      <c r="O215" s="194">
        <f t="shared" ref="O215" si="294">M215+N215</f>
        <v>0</v>
      </c>
      <c r="P215" s="196"/>
    </row>
    <row r="216" spans="1:16" ht="24" hidden="1" x14ac:dyDescent="0.25">
      <c r="A216" s="202">
        <v>6240</v>
      </c>
      <c r="B216" s="90" t="s">
        <v>234</v>
      </c>
      <c r="C216" s="536">
        <f t="shared" si="291"/>
        <v>0</v>
      </c>
      <c r="D216" s="203">
        <f t="shared" ref="D216:E216" si="295">SUM(D217:D218)</f>
        <v>0</v>
      </c>
      <c r="E216" s="204">
        <f t="shared" si="295"/>
        <v>0</v>
      </c>
      <c r="F216" s="199">
        <f>SUM(F217:F218)</f>
        <v>0</v>
      </c>
      <c r="G216" s="203">
        <f t="shared" ref="G216:H216" si="296">SUM(G217:G218)</f>
        <v>0</v>
      </c>
      <c r="H216" s="204">
        <f t="shared" si="296"/>
        <v>0</v>
      </c>
      <c r="I216" s="199">
        <f>SUM(I217:I218)</f>
        <v>0</v>
      </c>
      <c r="J216" s="205">
        <f t="shared" ref="J216:K216" si="297">SUM(J217:J218)</f>
        <v>0</v>
      </c>
      <c r="K216" s="204">
        <f t="shared" si="297"/>
        <v>0</v>
      </c>
      <c r="L216" s="199">
        <f>SUM(L217:L218)</f>
        <v>0</v>
      </c>
      <c r="M216" s="203">
        <f t="shared" ref="M216:O216" si="298">SUM(M217:M218)</f>
        <v>0</v>
      </c>
      <c r="N216" s="204">
        <f t="shared" si="298"/>
        <v>0</v>
      </c>
      <c r="O216" s="199">
        <f t="shared" si="298"/>
        <v>0</v>
      </c>
      <c r="P216" s="201"/>
    </row>
    <row r="217" spans="1:16" hidden="1" x14ac:dyDescent="0.25">
      <c r="A217" s="52">
        <v>6241</v>
      </c>
      <c r="B217" s="90" t="s">
        <v>235</v>
      </c>
      <c r="C217" s="536">
        <f t="shared" si="291"/>
        <v>0</v>
      </c>
      <c r="D217" s="197"/>
      <c r="E217" s="198"/>
      <c r="F217" s="199">
        <f t="shared" ref="F217:F218" si="299">D217+E217</f>
        <v>0</v>
      </c>
      <c r="G217" s="197"/>
      <c r="H217" s="198"/>
      <c r="I217" s="199">
        <f t="shared" ref="I217:I218" si="300">G217+H217</f>
        <v>0</v>
      </c>
      <c r="J217" s="200"/>
      <c r="K217" s="198"/>
      <c r="L217" s="199">
        <f t="shared" ref="L217:L218" si="301">J217+K217</f>
        <v>0</v>
      </c>
      <c r="M217" s="197"/>
      <c r="N217" s="198"/>
      <c r="O217" s="199">
        <f t="shared" ref="O217:O218" si="302">M217+N217</f>
        <v>0</v>
      </c>
      <c r="P217" s="201"/>
    </row>
    <row r="218" spans="1:16" hidden="1" x14ac:dyDescent="0.25">
      <c r="A218" s="52">
        <v>6242</v>
      </c>
      <c r="B218" s="90" t="s">
        <v>236</v>
      </c>
      <c r="C218" s="536">
        <f t="shared" si="291"/>
        <v>0</v>
      </c>
      <c r="D218" s="197"/>
      <c r="E218" s="198"/>
      <c r="F218" s="199">
        <f t="shared" si="299"/>
        <v>0</v>
      </c>
      <c r="G218" s="197"/>
      <c r="H218" s="198"/>
      <c r="I218" s="199">
        <f t="shared" si="300"/>
        <v>0</v>
      </c>
      <c r="J218" s="200"/>
      <c r="K218" s="198"/>
      <c r="L218" s="199">
        <f t="shared" si="301"/>
        <v>0</v>
      </c>
      <c r="M218" s="197"/>
      <c r="N218" s="198"/>
      <c r="O218" s="199">
        <f t="shared" si="302"/>
        <v>0</v>
      </c>
      <c r="P218" s="201"/>
    </row>
    <row r="219" spans="1:16" ht="25.5" hidden="1" customHeight="1" x14ac:dyDescent="0.25">
      <c r="A219" s="202">
        <v>6250</v>
      </c>
      <c r="B219" s="90" t="s">
        <v>237</v>
      </c>
      <c r="C219" s="536">
        <f t="shared" si="291"/>
        <v>0</v>
      </c>
      <c r="D219" s="203">
        <f t="shared" ref="D219:E219" si="303">SUM(D220:D224)</f>
        <v>0</v>
      </c>
      <c r="E219" s="204">
        <f t="shared" si="303"/>
        <v>0</v>
      </c>
      <c r="F219" s="199">
        <f>SUM(F220:F224)</f>
        <v>0</v>
      </c>
      <c r="G219" s="203">
        <f t="shared" ref="G219:H219" si="304">SUM(G220:G224)</f>
        <v>0</v>
      </c>
      <c r="H219" s="204">
        <f t="shared" si="304"/>
        <v>0</v>
      </c>
      <c r="I219" s="199">
        <f>SUM(I220:I224)</f>
        <v>0</v>
      </c>
      <c r="J219" s="205">
        <f t="shared" ref="J219:K219" si="305">SUM(J220:J224)</f>
        <v>0</v>
      </c>
      <c r="K219" s="204">
        <f t="shared" si="305"/>
        <v>0</v>
      </c>
      <c r="L219" s="199">
        <f>SUM(L220:L224)</f>
        <v>0</v>
      </c>
      <c r="M219" s="203">
        <f t="shared" ref="M219:O219" si="306">SUM(M220:M224)</f>
        <v>0</v>
      </c>
      <c r="N219" s="204">
        <f t="shared" si="306"/>
        <v>0</v>
      </c>
      <c r="O219" s="199">
        <f t="shared" si="306"/>
        <v>0</v>
      </c>
      <c r="P219" s="201"/>
    </row>
    <row r="220" spans="1:16" ht="14.25" hidden="1" customHeight="1" x14ac:dyDescent="0.25">
      <c r="A220" s="52">
        <v>6252</v>
      </c>
      <c r="B220" s="90" t="s">
        <v>238</v>
      </c>
      <c r="C220" s="536">
        <f t="shared" si="291"/>
        <v>0</v>
      </c>
      <c r="D220" s="197"/>
      <c r="E220" s="198"/>
      <c r="F220" s="199">
        <f t="shared" ref="F220:F226" si="307">D220+E220</f>
        <v>0</v>
      </c>
      <c r="G220" s="197"/>
      <c r="H220" s="198"/>
      <c r="I220" s="199">
        <f t="shared" ref="I220:I226" si="308">G220+H220</f>
        <v>0</v>
      </c>
      <c r="J220" s="200"/>
      <c r="K220" s="198"/>
      <c r="L220" s="199">
        <f t="shared" ref="L220:L226" si="309">J220+K220</f>
        <v>0</v>
      </c>
      <c r="M220" s="197"/>
      <c r="N220" s="198"/>
      <c r="O220" s="199">
        <f t="shared" ref="O220:O226" si="310">M220+N220</f>
        <v>0</v>
      </c>
      <c r="P220" s="201"/>
    </row>
    <row r="221" spans="1:16" ht="14.25" hidden="1" customHeight="1" x14ac:dyDescent="0.25">
      <c r="A221" s="52">
        <v>6253</v>
      </c>
      <c r="B221" s="90" t="s">
        <v>239</v>
      </c>
      <c r="C221" s="536">
        <f t="shared" si="291"/>
        <v>0</v>
      </c>
      <c r="D221" s="197"/>
      <c r="E221" s="198"/>
      <c r="F221" s="199">
        <f t="shared" si="307"/>
        <v>0</v>
      </c>
      <c r="G221" s="197"/>
      <c r="H221" s="198"/>
      <c r="I221" s="199">
        <f t="shared" si="308"/>
        <v>0</v>
      </c>
      <c r="J221" s="200"/>
      <c r="K221" s="198"/>
      <c r="L221" s="199">
        <f t="shared" si="309"/>
        <v>0</v>
      </c>
      <c r="M221" s="197"/>
      <c r="N221" s="198"/>
      <c r="O221" s="199">
        <f t="shared" si="310"/>
        <v>0</v>
      </c>
      <c r="P221" s="201"/>
    </row>
    <row r="222" spans="1:16" ht="24" hidden="1" x14ac:dyDescent="0.25">
      <c r="A222" s="52">
        <v>6254</v>
      </c>
      <c r="B222" s="90" t="s">
        <v>240</v>
      </c>
      <c r="C222" s="536">
        <f t="shared" si="291"/>
        <v>0</v>
      </c>
      <c r="D222" s="197"/>
      <c r="E222" s="198"/>
      <c r="F222" s="199">
        <f t="shared" si="307"/>
        <v>0</v>
      </c>
      <c r="G222" s="197"/>
      <c r="H222" s="198"/>
      <c r="I222" s="199">
        <f t="shared" si="308"/>
        <v>0</v>
      </c>
      <c r="J222" s="200"/>
      <c r="K222" s="198"/>
      <c r="L222" s="199">
        <f t="shared" si="309"/>
        <v>0</v>
      </c>
      <c r="M222" s="197"/>
      <c r="N222" s="198"/>
      <c r="O222" s="199">
        <f t="shared" si="310"/>
        <v>0</v>
      </c>
      <c r="P222" s="201"/>
    </row>
    <row r="223" spans="1:16" ht="24" hidden="1" x14ac:dyDescent="0.25">
      <c r="A223" s="52">
        <v>6255</v>
      </c>
      <c r="B223" s="90" t="s">
        <v>241</v>
      </c>
      <c r="C223" s="536">
        <f t="shared" si="291"/>
        <v>0</v>
      </c>
      <c r="D223" s="197"/>
      <c r="E223" s="198"/>
      <c r="F223" s="199">
        <f t="shared" si="307"/>
        <v>0</v>
      </c>
      <c r="G223" s="197"/>
      <c r="H223" s="198"/>
      <c r="I223" s="199">
        <f t="shared" si="308"/>
        <v>0</v>
      </c>
      <c r="J223" s="200"/>
      <c r="K223" s="198"/>
      <c r="L223" s="199">
        <f t="shared" si="309"/>
        <v>0</v>
      </c>
      <c r="M223" s="197"/>
      <c r="N223" s="198"/>
      <c r="O223" s="199">
        <f t="shared" si="310"/>
        <v>0</v>
      </c>
      <c r="P223" s="201"/>
    </row>
    <row r="224" spans="1:16" hidden="1" x14ac:dyDescent="0.25">
      <c r="A224" s="52">
        <v>6259</v>
      </c>
      <c r="B224" s="90" t="s">
        <v>242</v>
      </c>
      <c r="C224" s="536">
        <f t="shared" si="291"/>
        <v>0</v>
      </c>
      <c r="D224" s="197"/>
      <c r="E224" s="198"/>
      <c r="F224" s="199">
        <f t="shared" si="307"/>
        <v>0</v>
      </c>
      <c r="G224" s="197"/>
      <c r="H224" s="198"/>
      <c r="I224" s="199">
        <f t="shared" si="308"/>
        <v>0</v>
      </c>
      <c r="J224" s="200"/>
      <c r="K224" s="198"/>
      <c r="L224" s="199">
        <f t="shared" si="309"/>
        <v>0</v>
      </c>
      <c r="M224" s="197"/>
      <c r="N224" s="198"/>
      <c r="O224" s="199">
        <f t="shared" si="310"/>
        <v>0</v>
      </c>
      <c r="P224" s="201"/>
    </row>
    <row r="225" spans="1:16" ht="24" hidden="1" x14ac:dyDescent="0.25">
      <c r="A225" s="202">
        <v>6260</v>
      </c>
      <c r="B225" s="90" t="s">
        <v>243</v>
      </c>
      <c r="C225" s="536">
        <f t="shared" si="291"/>
        <v>0</v>
      </c>
      <c r="D225" s="197"/>
      <c r="E225" s="198"/>
      <c r="F225" s="199">
        <f t="shared" si="307"/>
        <v>0</v>
      </c>
      <c r="G225" s="197"/>
      <c r="H225" s="198"/>
      <c r="I225" s="199">
        <f t="shared" si="308"/>
        <v>0</v>
      </c>
      <c r="J225" s="200"/>
      <c r="K225" s="198"/>
      <c r="L225" s="199">
        <f t="shared" si="309"/>
        <v>0</v>
      </c>
      <c r="M225" s="197"/>
      <c r="N225" s="198"/>
      <c r="O225" s="199">
        <f t="shared" si="310"/>
        <v>0</v>
      </c>
      <c r="P225" s="201"/>
    </row>
    <row r="226" spans="1:16" hidden="1" x14ac:dyDescent="0.25">
      <c r="A226" s="202">
        <v>6270</v>
      </c>
      <c r="B226" s="90" t="s">
        <v>244</v>
      </c>
      <c r="C226" s="536">
        <f t="shared" si="291"/>
        <v>0</v>
      </c>
      <c r="D226" s="197"/>
      <c r="E226" s="198"/>
      <c r="F226" s="199">
        <f t="shared" si="307"/>
        <v>0</v>
      </c>
      <c r="G226" s="197"/>
      <c r="H226" s="198"/>
      <c r="I226" s="199">
        <f t="shared" si="308"/>
        <v>0</v>
      </c>
      <c r="J226" s="200"/>
      <c r="K226" s="198"/>
      <c r="L226" s="199">
        <f t="shared" si="309"/>
        <v>0</v>
      </c>
      <c r="M226" s="197"/>
      <c r="N226" s="198"/>
      <c r="O226" s="199">
        <f t="shared" si="310"/>
        <v>0</v>
      </c>
      <c r="P226" s="201"/>
    </row>
    <row r="227" spans="1:16" ht="24" hidden="1" x14ac:dyDescent="0.25">
      <c r="A227" s="298">
        <v>6290</v>
      </c>
      <c r="B227" s="82" t="s">
        <v>245</v>
      </c>
      <c r="C227" s="548">
        <f t="shared" si="291"/>
        <v>0</v>
      </c>
      <c r="D227" s="212">
        <f t="shared" ref="D227:E227" si="311">SUM(D228:D231)</f>
        <v>0</v>
      </c>
      <c r="E227" s="213">
        <f t="shared" si="311"/>
        <v>0</v>
      </c>
      <c r="F227" s="194">
        <f>SUM(F228:F231)</f>
        <v>0</v>
      </c>
      <c r="G227" s="212">
        <f t="shared" ref="G227:O227" si="312">SUM(G228:G231)</f>
        <v>0</v>
      </c>
      <c r="H227" s="213">
        <f t="shared" si="312"/>
        <v>0</v>
      </c>
      <c r="I227" s="194">
        <f t="shared" si="312"/>
        <v>0</v>
      </c>
      <c r="J227" s="214">
        <f t="shared" si="312"/>
        <v>0</v>
      </c>
      <c r="K227" s="213">
        <f t="shared" si="312"/>
        <v>0</v>
      </c>
      <c r="L227" s="194">
        <f t="shared" si="312"/>
        <v>0</v>
      </c>
      <c r="M227" s="212">
        <f t="shared" si="312"/>
        <v>0</v>
      </c>
      <c r="N227" s="213">
        <f t="shared" si="312"/>
        <v>0</v>
      </c>
      <c r="O227" s="194">
        <f t="shared" si="312"/>
        <v>0</v>
      </c>
      <c r="P227" s="229"/>
    </row>
    <row r="228" spans="1:16" hidden="1" x14ac:dyDescent="0.25">
      <c r="A228" s="52">
        <v>6291</v>
      </c>
      <c r="B228" s="90" t="s">
        <v>246</v>
      </c>
      <c r="C228" s="536">
        <f t="shared" si="291"/>
        <v>0</v>
      </c>
      <c r="D228" s="197"/>
      <c r="E228" s="198"/>
      <c r="F228" s="199">
        <f t="shared" ref="F228:F231" si="313">D228+E228</f>
        <v>0</v>
      </c>
      <c r="G228" s="197"/>
      <c r="H228" s="198"/>
      <c r="I228" s="199">
        <f t="shared" ref="I228:I231" si="314">G228+H228</f>
        <v>0</v>
      </c>
      <c r="J228" s="200"/>
      <c r="K228" s="198"/>
      <c r="L228" s="199">
        <f t="shared" ref="L228:L231" si="315">J228+K228</f>
        <v>0</v>
      </c>
      <c r="M228" s="197"/>
      <c r="N228" s="198"/>
      <c r="O228" s="199">
        <f t="shared" ref="O228:O231" si="316">M228+N228</f>
        <v>0</v>
      </c>
      <c r="P228" s="201"/>
    </row>
    <row r="229" spans="1:16" hidden="1" x14ac:dyDescent="0.25">
      <c r="A229" s="52">
        <v>6292</v>
      </c>
      <c r="B229" s="90" t="s">
        <v>247</v>
      </c>
      <c r="C229" s="536">
        <f t="shared" si="291"/>
        <v>0</v>
      </c>
      <c r="D229" s="197"/>
      <c r="E229" s="198"/>
      <c r="F229" s="199">
        <f t="shared" si="313"/>
        <v>0</v>
      </c>
      <c r="G229" s="197"/>
      <c r="H229" s="198"/>
      <c r="I229" s="199">
        <f t="shared" si="314"/>
        <v>0</v>
      </c>
      <c r="J229" s="200"/>
      <c r="K229" s="198"/>
      <c r="L229" s="199">
        <f t="shared" si="315"/>
        <v>0</v>
      </c>
      <c r="M229" s="197"/>
      <c r="N229" s="198"/>
      <c r="O229" s="199">
        <f t="shared" si="316"/>
        <v>0</v>
      </c>
      <c r="P229" s="201"/>
    </row>
    <row r="230" spans="1:16" ht="72" hidden="1" x14ac:dyDescent="0.25">
      <c r="A230" s="52">
        <v>6296</v>
      </c>
      <c r="B230" s="90" t="s">
        <v>248</v>
      </c>
      <c r="C230" s="536">
        <f t="shared" si="291"/>
        <v>0</v>
      </c>
      <c r="D230" s="197"/>
      <c r="E230" s="198"/>
      <c r="F230" s="199">
        <f t="shared" si="313"/>
        <v>0</v>
      </c>
      <c r="G230" s="197"/>
      <c r="H230" s="198"/>
      <c r="I230" s="199">
        <f t="shared" si="314"/>
        <v>0</v>
      </c>
      <c r="J230" s="200"/>
      <c r="K230" s="198"/>
      <c r="L230" s="199">
        <f t="shared" si="315"/>
        <v>0</v>
      </c>
      <c r="M230" s="197"/>
      <c r="N230" s="198"/>
      <c r="O230" s="199">
        <f t="shared" si="316"/>
        <v>0</v>
      </c>
      <c r="P230" s="201"/>
    </row>
    <row r="231" spans="1:16" ht="39.75" hidden="1" customHeight="1" x14ac:dyDescent="0.25">
      <c r="A231" s="52">
        <v>6299</v>
      </c>
      <c r="B231" s="90" t="s">
        <v>249</v>
      </c>
      <c r="C231" s="536">
        <f t="shared" si="291"/>
        <v>0</v>
      </c>
      <c r="D231" s="197"/>
      <c r="E231" s="198"/>
      <c r="F231" s="199">
        <f t="shared" si="313"/>
        <v>0</v>
      </c>
      <c r="G231" s="197"/>
      <c r="H231" s="198"/>
      <c r="I231" s="199">
        <f t="shared" si="314"/>
        <v>0</v>
      </c>
      <c r="J231" s="200"/>
      <c r="K231" s="198"/>
      <c r="L231" s="199">
        <f t="shared" si="315"/>
        <v>0</v>
      </c>
      <c r="M231" s="197"/>
      <c r="N231" s="198"/>
      <c r="O231" s="199">
        <f t="shared" si="316"/>
        <v>0</v>
      </c>
      <c r="P231" s="201"/>
    </row>
    <row r="232" spans="1:16" hidden="1" x14ac:dyDescent="0.25">
      <c r="A232" s="70">
        <v>6300</v>
      </c>
      <c r="B232" s="182" t="s">
        <v>250</v>
      </c>
      <c r="C232" s="534">
        <f t="shared" si="291"/>
        <v>0</v>
      </c>
      <c r="D232" s="183">
        <f t="shared" ref="D232:E232" si="317">SUM(D233,D238,D239)</f>
        <v>0</v>
      </c>
      <c r="E232" s="184">
        <f t="shared" si="317"/>
        <v>0</v>
      </c>
      <c r="F232" s="185">
        <f>SUM(F233,F238,F239)</f>
        <v>0</v>
      </c>
      <c r="G232" s="183">
        <f t="shared" ref="G232:O232" si="318">SUM(G233,G238,G239)</f>
        <v>0</v>
      </c>
      <c r="H232" s="184">
        <f t="shared" si="318"/>
        <v>0</v>
      </c>
      <c r="I232" s="185">
        <f t="shared" si="318"/>
        <v>0</v>
      </c>
      <c r="J232" s="186">
        <f t="shared" si="318"/>
        <v>0</v>
      </c>
      <c r="K232" s="184">
        <f t="shared" si="318"/>
        <v>0</v>
      </c>
      <c r="L232" s="185">
        <f t="shared" si="318"/>
        <v>0</v>
      </c>
      <c r="M232" s="183">
        <f t="shared" si="318"/>
        <v>0</v>
      </c>
      <c r="N232" s="184">
        <f t="shared" si="318"/>
        <v>0</v>
      </c>
      <c r="O232" s="185">
        <f t="shared" si="318"/>
        <v>0</v>
      </c>
      <c r="P232" s="215"/>
    </row>
    <row r="233" spans="1:16" ht="24" hidden="1" x14ac:dyDescent="0.25">
      <c r="A233" s="298">
        <v>6320</v>
      </c>
      <c r="B233" s="82" t="s">
        <v>251</v>
      </c>
      <c r="C233" s="548">
        <f t="shared" si="291"/>
        <v>0</v>
      </c>
      <c r="D233" s="212">
        <f t="shared" ref="D233:E233" si="319">SUM(D234:D237)</f>
        <v>0</v>
      </c>
      <c r="E233" s="213">
        <f t="shared" si="319"/>
        <v>0</v>
      </c>
      <c r="F233" s="194">
        <f>SUM(F234:F237)</f>
        <v>0</v>
      </c>
      <c r="G233" s="212">
        <f t="shared" ref="G233:O233" si="320">SUM(G234:G237)</f>
        <v>0</v>
      </c>
      <c r="H233" s="213">
        <f t="shared" si="320"/>
        <v>0</v>
      </c>
      <c r="I233" s="194">
        <f t="shared" si="320"/>
        <v>0</v>
      </c>
      <c r="J233" s="214">
        <f t="shared" si="320"/>
        <v>0</v>
      </c>
      <c r="K233" s="213">
        <f t="shared" si="320"/>
        <v>0</v>
      </c>
      <c r="L233" s="194">
        <f t="shared" si="320"/>
        <v>0</v>
      </c>
      <c r="M233" s="212">
        <f t="shared" si="320"/>
        <v>0</v>
      </c>
      <c r="N233" s="213">
        <f t="shared" si="320"/>
        <v>0</v>
      </c>
      <c r="O233" s="194">
        <f t="shared" si="320"/>
        <v>0</v>
      </c>
      <c r="P233" s="196"/>
    </row>
    <row r="234" spans="1:16" hidden="1" x14ac:dyDescent="0.25">
      <c r="A234" s="52">
        <v>6322</v>
      </c>
      <c r="B234" s="90" t="s">
        <v>252</v>
      </c>
      <c r="C234" s="536">
        <f t="shared" si="291"/>
        <v>0</v>
      </c>
      <c r="D234" s="197"/>
      <c r="E234" s="198"/>
      <c r="F234" s="199">
        <f t="shared" ref="F234:F239" si="321">D234+E234</f>
        <v>0</v>
      </c>
      <c r="G234" s="197"/>
      <c r="H234" s="198"/>
      <c r="I234" s="199">
        <f t="shared" ref="I234:I239" si="322">G234+H234</f>
        <v>0</v>
      </c>
      <c r="J234" s="200"/>
      <c r="K234" s="198"/>
      <c r="L234" s="199">
        <f t="shared" ref="L234:L239" si="323">J234+K234</f>
        <v>0</v>
      </c>
      <c r="M234" s="197"/>
      <c r="N234" s="198"/>
      <c r="O234" s="199">
        <f t="shared" ref="O234:O239" si="324">M234+N234</f>
        <v>0</v>
      </c>
      <c r="P234" s="201"/>
    </row>
    <row r="235" spans="1:16" ht="24" hidden="1" x14ac:dyDescent="0.25">
      <c r="A235" s="52">
        <v>6323</v>
      </c>
      <c r="B235" s="90" t="s">
        <v>253</v>
      </c>
      <c r="C235" s="536">
        <f t="shared" si="291"/>
        <v>0</v>
      </c>
      <c r="D235" s="197"/>
      <c r="E235" s="198"/>
      <c r="F235" s="199">
        <f t="shared" si="321"/>
        <v>0</v>
      </c>
      <c r="G235" s="197"/>
      <c r="H235" s="198"/>
      <c r="I235" s="199">
        <f t="shared" si="322"/>
        <v>0</v>
      </c>
      <c r="J235" s="200"/>
      <c r="K235" s="198"/>
      <c r="L235" s="199">
        <f t="shared" si="323"/>
        <v>0</v>
      </c>
      <c r="M235" s="197"/>
      <c r="N235" s="198"/>
      <c r="O235" s="199">
        <f t="shared" si="324"/>
        <v>0</v>
      </c>
      <c r="P235" s="201"/>
    </row>
    <row r="236" spans="1:16" ht="24" hidden="1" x14ac:dyDescent="0.25">
      <c r="A236" s="52">
        <v>6324</v>
      </c>
      <c r="B236" s="90" t="s">
        <v>254</v>
      </c>
      <c r="C236" s="536">
        <f t="shared" si="291"/>
        <v>0</v>
      </c>
      <c r="D236" s="197"/>
      <c r="E236" s="198"/>
      <c r="F236" s="199">
        <f t="shared" si="321"/>
        <v>0</v>
      </c>
      <c r="G236" s="197"/>
      <c r="H236" s="198"/>
      <c r="I236" s="199">
        <f t="shared" si="322"/>
        <v>0</v>
      </c>
      <c r="J236" s="200"/>
      <c r="K236" s="198"/>
      <c r="L236" s="199">
        <f t="shared" si="323"/>
        <v>0</v>
      </c>
      <c r="M236" s="197"/>
      <c r="N236" s="198"/>
      <c r="O236" s="199">
        <f t="shared" si="324"/>
        <v>0</v>
      </c>
      <c r="P236" s="201"/>
    </row>
    <row r="237" spans="1:16" hidden="1" x14ac:dyDescent="0.25">
      <c r="A237" s="45">
        <v>6329</v>
      </c>
      <c r="B237" s="82" t="s">
        <v>255</v>
      </c>
      <c r="C237" s="535">
        <f t="shared" si="291"/>
        <v>0</v>
      </c>
      <c r="D237" s="192"/>
      <c r="E237" s="193"/>
      <c r="F237" s="194">
        <f t="shared" si="321"/>
        <v>0</v>
      </c>
      <c r="G237" s="192"/>
      <c r="H237" s="193"/>
      <c r="I237" s="194">
        <f t="shared" si="322"/>
        <v>0</v>
      </c>
      <c r="J237" s="195"/>
      <c r="K237" s="193"/>
      <c r="L237" s="194">
        <f t="shared" si="323"/>
        <v>0</v>
      </c>
      <c r="M237" s="192"/>
      <c r="N237" s="193"/>
      <c r="O237" s="194">
        <f t="shared" si="324"/>
        <v>0</v>
      </c>
      <c r="P237" s="196"/>
    </row>
    <row r="238" spans="1:16" ht="24" hidden="1" x14ac:dyDescent="0.25">
      <c r="A238" s="297">
        <v>6330</v>
      </c>
      <c r="B238" s="245" t="s">
        <v>256</v>
      </c>
      <c r="C238" s="548">
        <f t="shared" si="291"/>
        <v>0</v>
      </c>
      <c r="D238" s="231"/>
      <c r="E238" s="232"/>
      <c r="F238" s="233">
        <f t="shared" si="321"/>
        <v>0</v>
      </c>
      <c r="G238" s="231"/>
      <c r="H238" s="232"/>
      <c r="I238" s="233">
        <f t="shared" si="322"/>
        <v>0</v>
      </c>
      <c r="J238" s="234"/>
      <c r="K238" s="232"/>
      <c r="L238" s="233">
        <f t="shared" si="323"/>
        <v>0</v>
      </c>
      <c r="M238" s="231"/>
      <c r="N238" s="232"/>
      <c r="O238" s="233">
        <f t="shared" si="324"/>
        <v>0</v>
      </c>
      <c r="P238" s="229"/>
    </row>
    <row r="239" spans="1:16" hidden="1" x14ac:dyDescent="0.25">
      <c r="A239" s="202">
        <v>6360</v>
      </c>
      <c r="B239" s="90" t="s">
        <v>257</v>
      </c>
      <c r="C239" s="536">
        <f t="shared" si="291"/>
        <v>0</v>
      </c>
      <c r="D239" s="197"/>
      <c r="E239" s="198"/>
      <c r="F239" s="199">
        <f t="shared" si="321"/>
        <v>0</v>
      </c>
      <c r="G239" s="197"/>
      <c r="H239" s="198"/>
      <c r="I239" s="199">
        <f t="shared" si="322"/>
        <v>0</v>
      </c>
      <c r="J239" s="200"/>
      <c r="K239" s="198"/>
      <c r="L239" s="199">
        <f t="shared" si="323"/>
        <v>0</v>
      </c>
      <c r="M239" s="197"/>
      <c r="N239" s="198"/>
      <c r="O239" s="199">
        <f t="shared" si="324"/>
        <v>0</v>
      </c>
      <c r="P239" s="201"/>
    </row>
    <row r="240" spans="1:16" ht="36" hidden="1" x14ac:dyDescent="0.25">
      <c r="A240" s="70">
        <v>6400</v>
      </c>
      <c r="B240" s="182" t="s">
        <v>258</v>
      </c>
      <c r="C240" s="534">
        <f t="shared" si="291"/>
        <v>0</v>
      </c>
      <c r="D240" s="183">
        <f t="shared" ref="D240:E240" si="325">SUM(D241,D245)</f>
        <v>0</v>
      </c>
      <c r="E240" s="184">
        <f t="shared" si="325"/>
        <v>0</v>
      </c>
      <c r="F240" s="185">
        <f>SUM(F241,F245)</f>
        <v>0</v>
      </c>
      <c r="G240" s="183">
        <f t="shared" ref="G240:O240" si="326">SUM(G241,G245)</f>
        <v>0</v>
      </c>
      <c r="H240" s="184">
        <f t="shared" si="326"/>
        <v>0</v>
      </c>
      <c r="I240" s="185">
        <f t="shared" si="326"/>
        <v>0</v>
      </c>
      <c r="J240" s="186">
        <f t="shared" si="326"/>
        <v>0</v>
      </c>
      <c r="K240" s="184">
        <f t="shared" si="326"/>
        <v>0</v>
      </c>
      <c r="L240" s="185">
        <f t="shared" si="326"/>
        <v>0</v>
      </c>
      <c r="M240" s="183">
        <f t="shared" si="326"/>
        <v>0</v>
      </c>
      <c r="N240" s="184">
        <f t="shared" si="326"/>
        <v>0</v>
      </c>
      <c r="O240" s="185">
        <f t="shared" si="326"/>
        <v>0</v>
      </c>
      <c r="P240" s="215"/>
    </row>
    <row r="241" spans="1:17" ht="24" hidden="1" x14ac:dyDescent="0.25">
      <c r="A241" s="298">
        <v>6410</v>
      </c>
      <c r="B241" s="82" t="s">
        <v>259</v>
      </c>
      <c r="C241" s="535">
        <f t="shared" si="291"/>
        <v>0</v>
      </c>
      <c r="D241" s="212">
        <f t="shared" ref="D241:E241" si="327">SUM(D242:D244)</f>
        <v>0</v>
      </c>
      <c r="E241" s="213">
        <f t="shared" si="327"/>
        <v>0</v>
      </c>
      <c r="F241" s="194">
        <f>SUM(F242:F244)</f>
        <v>0</v>
      </c>
      <c r="G241" s="212">
        <f t="shared" ref="G241:O241" si="328">SUM(G242:G244)</f>
        <v>0</v>
      </c>
      <c r="H241" s="213">
        <f t="shared" si="328"/>
        <v>0</v>
      </c>
      <c r="I241" s="194">
        <f t="shared" si="328"/>
        <v>0</v>
      </c>
      <c r="J241" s="214">
        <f t="shared" si="328"/>
        <v>0</v>
      </c>
      <c r="K241" s="213">
        <f t="shared" si="328"/>
        <v>0</v>
      </c>
      <c r="L241" s="194">
        <f t="shared" si="328"/>
        <v>0</v>
      </c>
      <c r="M241" s="212">
        <f t="shared" si="328"/>
        <v>0</v>
      </c>
      <c r="N241" s="213">
        <f t="shared" si="328"/>
        <v>0</v>
      </c>
      <c r="O241" s="194">
        <f t="shared" si="328"/>
        <v>0</v>
      </c>
      <c r="P241" s="227"/>
    </row>
    <row r="242" spans="1:17" hidden="1" x14ac:dyDescent="0.25">
      <c r="A242" s="52">
        <v>6411</v>
      </c>
      <c r="B242" s="218" t="s">
        <v>260</v>
      </c>
      <c r="C242" s="536">
        <f t="shared" si="291"/>
        <v>0</v>
      </c>
      <c r="D242" s="197"/>
      <c r="E242" s="198"/>
      <c r="F242" s="199">
        <f t="shared" ref="F242:F244" si="329">D242+E242</f>
        <v>0</v>
      </c>
      <c r="G242" s="197"/>
      <c r="H242" s="198"/>
      <c r="I242" s="199">
        <f t="shared" ref="I242:I244" si="330">G242+H242</f>
        <v>0</v>
      </c>
      <c r="J242" s="200"/>
      <c r="K242" s="198"/>
      <c r="L242" s="199">
        <f t="shared" ref="L242:L244" si="331">J242+K242</f>
        <v>0</v>
      </c>
      <c r="M242" s="197"/>
      <c r="N242" s="198"/>
      <c r="O242" s="199">
        <f t="shared" ref="O242:O244" si="332">M242+N242</f>
        <v>0</v>
      </c>
      <c r="P242" s="201"/>
    </row>
    <row r="243" spans="1:17" ht="36" hidden="1" x14ac:dyDescent="0.25">
      <c r="A243" s="52">
        <v>6412</v>
      </c>
      <c r="B243" s="90" t="s">
        <v>261</v>
      </c>
      <c r="C243" s="536">
        <f t="shared" si="291"/>
        <v>0</v>
      </c>
      <c r="D243" s="197"/>
      <c r="E243" s="198"/>
      <c r="F243" s="199">
        <f t="shared" si="329"/>
        <v>0</v>
      </c>
      <c r="G243" s="197"/>
      <c r="H243" s="198"/>
      <c r="I243" s="199">
        <f t="shared" si="330"/>
        <v>0</v>
      </c>
      <c r="J243" s="200"/>
      <c r="K243" s="198"/>
      <c r="L243" s="199">
        <f t="shared" si="331"/>
        <v>0</v>
      </c>
      <c r="M243" s="197"/>
      <c r="N243" s="198"/>
      <c r="O243" s="199">
        <f t="shared" si="332"/>
        <v>0</v>
      </c>
      <c r="P243" s="201"/>
    </row>
    <row r="244" spans="1:17" ht="36" hidden="1" x14ac:dyDescent="0.25">
      <c r="A244" s="52">
        <v>6419</v>
      </c>
      <c r="B244" s="90" t="s">
        <v>262</v>
      </c>
      <c r="C244" s="536">
        <f t="shared" si="291"/>
        <v>0</v>
      </c>
      <c r="D244" s="197"/>
      <c r="E244" s="198"/>
      <c r="F244" s="199">
        <f t="shared" si="329"/>
        <v>0</v>
      </c>
      <c r="G244" s="197"/>
      <c r="H244" s="198"/>
      <c r="I244" s="199">
        <f t="shared" si="330"/>
        <v>0</v>
      </c>
      <c r="J244" s="200"/>
      <c r="K244" s="198"/>
      <c r="L244" s="199">
        <f t="shared" si="331"/>
        <v>0</v>
      </c>
      <c r="M244" s="197"/>
      <c r="N244" s="198"/>
      <c r="O244" s="199">
        <f t="shared" si="332"/>
        <v>0</v>
      </c>
      <c r="P244" s="201"/>
    </row>
    <row r="245" spans="1:17" ht="48" hidden="1" x14ac:dyDescent="0.25">
      <c r="A245" s="202">
        <v>6420</v>
      </c>
      <c r="B245" s="90" t="s">
        <v>263</v>
      </c>
      <c r="C245" s="536">
        <f t="shared" si="291"/>
        <v>0</v>
      </c>
      <c r="D245" s="203">
        <f t="shared" ref="D245:E245" si="333">SUM(D246:D249)</f>
        <v>0</v>
      </c>
      <c r="E245" s="204">
        <f t="shared" si="333"/>
        <v>0</v>
      </c>
      <c r="F245" s="199">
        <f>SUM(F246:F249)</f>
        <v>0</v>
      </c>
      <c r="G245" s="203">
        <f t="shared" ref="G245:H245" si="334">SUM(G246:G249)</f>
        <v>0</v>
      </c>
      <c r="H245" s="204">
        <f t="shared" si="334"/>
        <v>0</v>
      </c>
      <c r="I245" s="199">
        <f>SUM(I246:I249)</f>
        <v>0</v>
      </c>
      <c r="J245" s="205">
        <f t="shared" ref="J245:K245" si="335">SUM(J246:J249)</f>
        <v>0</v>
      </c>
      <c r="K245" s="204">
        <f t="shared" si="335"/>
        <v>0</v>
      </c>
      <c r="L245" s="199">
        <f>SUM(L246:L249)</f>
        <v>0</v>
      </c>
      <c r="M245" s="203">
        <f t="shared" ref="M245:O245" si="336">SUM(M246:M249)</f>
        <v>0</v>
      </c>
      <c r="N245" s="204">
        <f t="shared" si="336"/>
        <v>0</v>
      </c>
      <c r="O245" s="199">
        <f t="shared" si="336"/>
        <v>0</v>
      </c>
      <c r="P245" s="201"/>
    </row>
    <row r="246" spans="1:17" ht="36" hidden="1" x14ac:dyDescent="0.25">
      <c r="A246" s="52">
        <v>6421</v>
      </c>
      <c r="B246" s="90" t="s">
        <v>264</v>
      </c>
      <c r="C246" s="536">
        <f t="shared" si="291"/>
        <v>0</v>
      </c>
      <c r="D246" s="197"/>
      <c r="E246" s="198"/>
      <c r="F246" s="199">
        <f t="shared" ref="F246:F249" si="337">D246+E246</f>
        <v>0</v>
      </c>
      <c r="G246" s="197"/>
      <c r="H246" s="198"/>
      <c r="I246" s="199">
        <f t="shared" ref="I246:I249" si="338">G246+H246</f>
        <v>0</v>
      </c>
      <c r="J246" s="200"/>
      <c r="K246" s="198"/>
      <c r="L246" s="199">
        <f t="shared" ref="L246:L249" si="339">J246+K246</f>
        <v>0</v>
      </c>
      <c r="M246" s="197"/>
      <c r="N246" s="198"/>
      <c r="O246" s="199">
        <f t="shared" ref="O246:O249" si="340">M246+N246</f>
        <v>0</v>
      </c>
      <c r="P246" s="201"/>
    </row>
    <row r="247" spans="1:17" hidden="1" x14ac:dyDescent="0.25">
      <c r="A247" s="52">
        <v>6422</v>
      </c>
      <c r="B247" s="90" t="s">
        <v>265</v>
      </c>
      <c r="C247" s="536">
        <f t="shared" si="291"/>
        <v>0</v>
      </c>
      <c r="D247" s="197"/>
      <c r="E247" s="198"/>
      <c r="F247" s="199">
        <f t="shared" si="337"/>
        <v>0</v>
      </c>
      <c r="G247" s="197"/>
      <c r="H247" s="198"/>
      <c r="I247" s="199">
        <f t="shared" si="338"/>
        <v>0</v>
      </c>
      <c r="J247" s="200"/>
      <c r="K247" s="198"/>
      <c r="L247" s="199">
        <f t="shared" si="339"/>
        <v>0</v>
      </c>
      <c r="M247" s="197"/>
      <c r="N247" s="198"/>
      <c r="O247" s="199">
        <f t="shared" si="340"/>
        <v>0</v>
      </c>
      <c r="P247" s="201"/>
    </row>
    <row r="248" spans="1:17" ht="13.5" hidden="1" customHeight="1" x14ac:dyDescent="0.25">
      <c r="A248" s="52">
        <v>6423</v>
      </c>
      <c r="B248" s="90" t="s">
        <v>266</v>
      </c>
      <c r="C248" s="536">
        <f t="shared" si="291"/>
        <v>0</v>
      </c>
      <c r="D248" s="197"/>
      <c r="E248" s="198"/>
      <c r="F248" s="199">
        <f t="shared" si="337"/>
        <v>0</v>
      </c>
      <c r="G248" s="197"/>
      <c r="H248" s="198"/>
      <c r="I248" s="199">
        <f t="shared" si="338"/>
        <v>0</v>
      </c>
      <c r="J248" s="200"/>
      <c r="K248" s="198"/>
      <c r="L248" s="199">
        <f t="shared" si="339"/>
        <v>0</v>
      </c>
      <c r="M248" s="197"/>
      <c r="N248" s="198"/>
      <c r="O248" s="199">
        <f t="shared" si="340"/>
        <v>0</v>
      </c>
      <c r="P248" s="201"/>
    </row>
    <row r="249" spans="1:17" ht="36" hidden="1" x14ac:dyDescent="0.25">
      <c r="A249" s="52">
        <v>6424</v>
      </c>
      <c r="B249" s="90" t="s">
        <v>267</v>
      </c>
      <c r="C249" s="536">
        <f t="shared" si="291"/>
        <v>0</v>
      </c>
      <c r="D249" s="197"/>
      <c r="E249" s="198"/>
      <c r="F249" s="199">
        <f t="shared" si="337"/>
        <v>0</v>
      </c>
      <c r="G249" s="197"/>
      <c r="H249" s="198"/>
      <c r="I249" s="199">
        <f t="shared" si="338"/>
        <v>0</v>
      </c>
      <c r="J249" s="200"/>
      <c r="K249" s="198"/>
      <c r="L249" s="199">
        <f t="shared" si="339"/>
        <v>0</v>
      </c>
      <c r="M249" s="197"/>
      <c r="N249" s="198"/>
      <c r="O249" s="199">
        <f t="shared" si="340"/>
        <v>0</v>
      </c>
      <c r="P249" s="201"/>
      <c r="Q249" s="246"/>
    </row>
    <row r="250" spans="1:17" ht="60" hidden="1" x14ac:dyDescent="0.25">
      <c r="A250" s="70">
        <v>6500</v>
      </c>
      <c r="B250" s="182" t="s">
        <v>268</v>
      </c>
      <c r="C250" s="538">
        <f t="shared" si="291"/>
        <v>0</v>
      </c>
      <c r="D250" s="220">
        <f t="shared" ref="D250:O250" si="341">SUM(D251)</f>
        <v>0</v>
      </c>
      <c r="E250" s="221">
        <f t="shared" si="341"/>
        <v>0</v>
      </c>
      <c r="F250" s="222">
        <f t="shared" si="341"/>
        <v>0</v>
      </c>
      <c r="G250" s="126">
        <f t="shared" si="341"/>
        <v>0</v>
      </c>
      <c r="H250" s="127">
        <f t="shared" si="341"/>
        <v>0</v>
      </c>
      <c r="I250" s="222">
        <f t="shared" si="341"/>
        <v>0</v>
      </c>
      <c r="J250" s="247">
        <f t="shared" si="341"/>
        <v>0</v>
      </c>
      <c r="K250" s="127">
        <f t="shared" si="341"/>
        <v>0</v>
      </c>
      <c r="L250" s="222">
        <f t="shared" si="341"/>
        <v>0</v>
      </c>
      <c r="M250" s="126">
        <f t="shared" si="341"/>
        <v>0</v>
      </c>
      <c r="N250" s="127">
        <f t="shared" si="341"/>
        <v>0</v>
      </c>
      <c r="O250" s="222">
        <f t="shared" si="341"/>
        <v>0</v>
      </c>
      <c r="P250" s="215"/>
      <c r="Q250" s="246"/>
    </row>
    <row r="251" spans="1:17" ht="48" hidden="1" x14ac:dyDescent="0.25">
      <c r="A251" s="52">
        <v>6510</v>
      </c>
      <c r="B251" s="90" t="s">
        <v>269</v>
      </c>
      <c r="C251" s="536">
        <f t="shared" si="291"/>
        <v>0</v>
      </c>
      <c r="D251" s="206"/>
      <c r="E251" s="207"/>
      <c r="F251" s="248">
        <f>D251+E251</f>
        <v>0</v>
      </c>
      <c r="G251" s="249"/>
      <c r="H251" s="250"/>
      <c r="I251" s="248">
        <f>G251+H251</f>
        <v>0</v>
      </c>
      <c r="J251" s="251"/>
      <c r="K251" s="250"/>
      <c r="L251" s="248">
        <f>J251+K251</f>
        <v>0</v>
      </c>
      <c r="M251" s="249"/>
      <c r="N251" s="250"/>
      <c r="O251" s="248">
        <f t="shared" ref="O251" si="342">M251+N251</f>
        <v>0</v>
      </c>
      <c r="P251" s="227"/>
      <c r="Q251" s="246"/>
    </row>
    <row r="252" spans="1:17" ht="48" x14ac:dyDescent="0.25">
      <c r="A252" s="252">
        <v>7000</v>
      </c>
      <c r="B252" s="252" t="s">
        <v>270</v>
      </c>
      <c r="C252" s="550">
        <f t="shared" si="291"/>
        <v>49871</v>
      </c>
      <c r="D252" s="253">
        <f t="shared" ref="D252:E252" si="343">SUM(D253,D263)</f>
        <v>35892</v>
      </c>
      <c r="E252" s="254">
        <f t="shared" si="343"/>
        <v>13979</v>
      </c>
      <c r="F252" s="255">
        <f>SUM(F253,F263)</f>
        <v>49871</v>
      </c>
      <c r="G252" s="253">
        <f t="shared" ref="G252:H252" si="344">SUM(G253,G263)</f>
        <v>0</v>
      </c>
      <c r="H252" s="254">
        <f t="shared" si="344"/>
        <v>0</v>
      </c>
      <c r="I252" s="255">
        <f>SUM(I253,I263)</f>
        <v>0</v>
      </c>
      <c r="J252" s="256">
        <f t="shared" ref="J252:K252" si="345">SUM(J253,J263)</f>
        <v>0</v>
      </c>
      <c r="K252" s="254">
        <f t="shared" si="345"/>
        <v>0</v>
      </c>
      <c r="L252" s="255">
        <f>SUM(L253,L263)</f>
        <v>0</v>
      </c>
      <c r="M252" s="253">
        <f t="shared" ref="M252:O252" si="346">SUM(M253,M263)</f>
        <v>0</v>
      </c>
      <c r="N252" s="254">
        <f t="shared" si="346"/>
        <v>0</v>
      </c>
      <c r="O252" s="255">
        <f t="shared" si="346"/>
        <v>0</v>
      </c>
      <c r="P252" s="257"/>
    </row>
    <row r="253" spans="1:17" ht="24" x14ac:dyDescent="0.25">
      <c r="A253" s="70">
        <v>7200</v>
      </c>
      <c r="B253" s="182" t="s">
        <v>271</v>
      </c>
      <c r="C253" s="534">
        <f t="shared" si="291"/>
        <v>49871</v>
      </c>
      <c r="D253" s="183">
        <f t="shared" ref="D253:O253" si="347">SUM(D254,D255,D256,D257,D261,D262)</f>
        <v>35892</v>
      </c>
      <c r="E253" s="184">
        <f t="shared" si="347"/>
        <v>13979</v>
      </c>
      <c r="F253" s="185">
        <f t="shared" si="347"/>
        <v>49871</v>
      </c>
      <c r="G253" s="183">
        <f t="shared" si="347"/>
        <v>0</v>
      </c>
      <c r="H253" s="184">
        <f t="shared" si="347"/>
        <v>0</v>
      </c>
      <c r="I253" s="185">
        <f t="shared" si="347"/>
        <v>0</v>
      </c>
      <c r="J253" s="186">
        <f t="shared" si="347"/>
        <v>0</v>
      </c>
      <c r="K253" s="184">
        <f t="shared" si="347"/>
        <v>0</v>
      </c>
      <c r="L253" s="185">
        <f t="shared" si="347"/>
        <v>0</v>
      </c>
      <c r="M253" s="183">
        <f t="shared" si="347"/>
        <v>0</v>
      </c>
      <c r="N253" s="184">
        <f t="shared" si="347"/>
        <v>0</v>
      </c>
      <c r="O253" s="185">
        <f t="shared" si="347"/>
        <v>0</v>
      </c>
      <c r="P253" s="187"/>
    </row>
    <row r="254" spans="1:17" ht="24" hidden="1" x14ac:dyDescent="0.25">
      <c r="A254" s="298">
        <v>7210</v>
      </c>
      <c r="B254" s="82" t="s">
        <v>272</v>
      </c>
      <c r="C254" s="535">
        <f t="shared" si="291"/>
        <v>0</v>
      </c>
      <c r="D254" s="192"/>
      <c r="E254" s="193"/>
      <c r="F254" s="194">
        <f t="shared" ref="F254:F256" si="348">D254+E254</f>
        <v>0</v>
      </c>
      <c r="G254" s="192"/>
      <c r="H254" s="193"/>
      <c r="I254" s="194">
        <f t="shared" ref="I254:I256" si="349">G254+H254</f>
        <v>0</v>
      </c>
      <c r="J254" s="195"/>
      <c r="K254" s="193"/>
      <c r="L254" s="194">
        <f t="shared" ref="L254:L256" si="350">J254+K254</f>
        <v>0</v>
      </c>
      <c r="M254" s="192"/>
      <c r="N254" s="193"/>
      <c r="O254" s="194">
        <f t="shared" ref="O254:O256" si="351">M254+N254</f>
        <v>0</v>
      </c>
      <c r="P254" s="196"/>
    </row>
    <row r="255" spans="1:17" s="246" customFormat="1" ht="36" hidden="1" x14ac:dyDescent="0.25">
      <c r="A255" s="202">
        <v>7220</v>
      </c>
      <c r="B255" s="90" t="s">
        <v>273</v>
      </c>
      <c r="C255" s="536">
        <f t="shared" si="291"/>
        <v>0</v>
      </c>
      <c r="D255" s="197"/>
      <c r="E255" s="198"/>
      <c r="F255" s="199">
        <f t="shared" si="348"/>
        <v>0</v>
      </c>
      <c r="G255" s="197"/>
      <c r="H255" s="198"/>
      <c r="I255" s="199">
        <f t="shared" si="349"/>
        <v>0</v>
      </c>
      <c r="J255" s="200"/>
      <c r="K255" s="198"/>
      <c r="L255" s="199">
        <f t="shared" si="350"/>
        <v>0</v>
      </c>
      <c r="M255" s="197"/>
      <c r="N255" s="198"/>
      <c r="O255" s="199">
        <f t="shared" si="351"/>
        <v>0</v>
      </c>
      <c r="P255" s="201"/>
    </row>
    <row r="256" spans="1:17" ht="24" x14ac:dyDescent="0.25">
      <c r="A256" s="202">
        <v>7230</v>
      </c>
      <c r="B256" s="90" t="s">
        <v>43</v>
      </c>
      <c r="C256" s="536">
        <f t="shared" si="291"/>
        <v>49871</v>
      </c>
      <c r="D256" s="197">
        <v>35892</v>
      </c>
      <c r="E256" s="198">
        <v>13979</v>
      </c>
      <c r="F256" s="199">
        <f t="shared" si="348"/>
        <v>49871</v>
      </c>
      <c r="G256" s="197"/>
      <c r="H256" s="198"/>
      <c r="I256" s="199">
        <f t="shared" si="349"/>
        <v>0</v>
      </c>
      <c r="J256" s="200"/>
      <c r="K256" s="198"/>
      <c r="L256" s="199">
        <f t="shared" si="350"/>
        <v>0</v>
      </c>
      <c r="M256" s="197"/>
      <c r="N256" s="198"/>
      <c r="O256" s="199">
        <f t="shared" si="351"/>
        <v>0</v>
      </c>
      <c r="P256" s="201"/>
    </row>
    <row r="257" spans="1:16" ht="24" hidden="1" x14ac:dyDescent="0.25">
      <c r="A257" s="202">
        <v>7240</v>
      </c>
      <c r="B257" s="90" t="s">
        <v>274</v>
      </c>
      <c r="C257" s="536">
        <f t="shared" si="291"/>
        <v>0</v>
      </c>
      <c r="D257" s="203">
        <f t="shared" ref="D257:K257" si="352">SUM(D258:D260)</f>
        <v>0</v>
      </c>
      <c r="E257" s="204">
        <f t="shared" si="352"/>
        <v>0</v>
      </c>
      <c r="F257" s="199">
        <f t="shared" si="352"/>
        <v>0</v>
      </c>
      <c r="G257" s="203">
        <f t="shared" si="352"/>
        <v>0</v>
      </c>
      <c r="H257" s="204">
        <f t="shared" si="352"/>
        <v>0</v>
      </c>
      <c r="I257" s="199">
        <f t="shared" si="352"/>
        <v>0</v>
      </c>
      <c r="J257" s="205">
        <f t="shared" si="352"/>
        <v>0</v>
      </c>
      <c r="K257" s="204">
        <f t="shared" si="352"/>
        <v>0</v>
      </c>
      <c r="L257" s="199">
        <f>SUM(L258:L260)</f>
        <v>0</v>
      </c>
      <c r="M257" s="203">
        <f t="shared" ref="M257:O257" si="353">SUM(M258:M260)</f>
        <v>0</v>
      </c>
      <c r="N257" s="204">
        <f t="shared" si="353"/>
        <v>0</v>
      </c>
      <c r="O257" s="199">
        <f t="shared" si="353"/>
        <v>0</v>
      </c>
      <c r="P257" s="201"/>
    </row>
    <row r="258" spans="1:16" ht="48" hidden="1" x14ac:dyDescent="0.25">
      <c r="A258" s="52">
        <v>7245</v>
      </c>
      <c r="B258" s="90" t="s">
        <v>275</v>
      </c>
      <c r="C258" s="536">
        <f t="shared" si="291"/>
        <v>0</v>
      </c>
      <c r="D258" s="197"/>
      <c r="E258" s="198"/>
      <c r="F258" s="199">
        <f t="shared" ref="F258:F262" si="354">D258+E258</f>
        <v>0</v>
      </c>
      <c r="G258" s="197"/>
      <c r="H258" s="198"/>
      <c r="I258" s="199">
        <f t="shared" ref="I258:I262" si="355">G258+H258</f>
        <v>0</v>
      </c>
      <c r="J258" s="200"/>
      <c r="K258" s="198"/>
      <c r="L258" s="199">
        <f t="shared" ref="L258:L262" si="356">J258+K258</f>
        <v>0</v>
      </c>
      <c r="M258" s="197"/>
      <c r="N258" s="198"/>
      <c r="O258" s="199">
        <f t="shared" ref="O258:O262" si="357">M258+N258</f>
        <v>0</v>
      </c>
      <c r="P258" s="201"/>
    </row>
    <row r="259" spans="1:16" ht="84.75" hidden="1" customHeight="1" x14ac:dyDescent="0.25">
      <c r="A259" s="52">
        <v>7246</v>
      </c>
      <c r="B259" s="90" t="s">
        <v>276</v>
      </c>
      <c r="C259" s="536">
        <f t="shared" si="291"/>
        <v>0</v>
      </c>
      <c r="D259" s="197"/>
      <c r="E259" s="198"/>
      <c r="F259" s="199">
        <f t="shared" si="354"/>
        <v>0</v>
      </c>
      <c r="G259" s="197"/>
      <c r="H259" s="198"/>
      <c r="I259" s="199">
        <f t="shared" si="355"/>
        <v>0</v>
      </c>
      <c r="J259" s="200"/>
      <c r="K259" s="198"/>
      <c r="L259" s="199">
        <f t="shared" si="356"/>
        <v>0</v>
      </c>
      <c r="M259" s="197"/>
      <c r="N259" s="198"/>
      <c r="O259" s="199">
        <f t="shared" si="357"/>
        <v>0</v>
      </c>
      <c r="P259" s="201"/>
    </row>
    <row r="260" spans="1:16" ht="36" hidden="1" x14ac:dyDescent="0.25">
      <c r="A260" s="52">
        <v>7247</v>
      </c>
      <c r="B260" s="90" t="s">
        <v>277</v>
      </c>
      <c r="C260" s="536">
        <f t="shared" si="291"/>
        <v>0</v>
      </c>
      <c r="D260" s="197"/>
      <c r="E260" s="198"/>
      <c r="F260" s="199">
        <f t="shared" si="354"/>
        <v>0</v>
      </c>
      <c r="G260" s="197"/>
      <c r="H260" s="198"/>
      <c r="I260" s="199">
        <f t="shared" si="355"/>
        <v>0</v>
      </c>
      <c r="J260" s="200"/>
      <c r="K260" s="198"/>
      <c r="L260" s="199">
        <f t="shared" si="356"/>
        <v>0</v>
      </c>
      <c r="M260" s="197"/>
      <c r="N260" s="198"/>
      <c r="O260" s="199">
        <f t="shared" si="357"/>
        <v>0</v>
      </c>
      <c r="P260" s="201"/>
    </row>
    <row r="261" spans="1:16" ht="24" hidden="1" x14ac:dyDescent="0.25">
      <c r="A261" s="202">
        <v>7260</v>
      </c>
      <c r="B261" s="90" t="s">
        <v>278</v>
      </c>
      <c r="C261" s="536">
        <f t="shared" si="291"/>
        <v>0</v>
      </c>
      <c r="D261" s="197"/>
      <c r="E261" s="198"/>
      <c r="F261" s="199">
        <f t="shared" si="354"/>
        <v>0</v>
      </c>
      <c r="G261" s="197"/>
      <c r="H261" s="198"/>
      <c r="I261" s="199">
        <f t="shared" si="355"/>
        <v>0</v>
      </c>
      <c r="J261" s="200"/>
      <c r="K261" s="198"/>
      <c r="L261" s="199">
        <f t="shared" si="356"/>
        <v>0</v>
      </c>
      <c r="M261" s="197"/>
      <c r="N261" s="198"/>
      <c r="O261" s="199">
        <f t="shared" si="357"/>
        <v>0</v>
      </c>
      <c r="P261" s="201"/>
    </row>
    <row r="262" spans="1:16" ht="60" hidden="1" x14ac:dyDescent="0.25">
      <c r="A262" s="202">
        <v>7270</v>
      </c>
      <c r="B262" s="90" t="s">
        <v>279</v>
      </c>
      <c r="C262" s="536">
        <f t="shared" si="291"/>
        <v>0</v>
      </c>
      <c r="D262" s="197"/>
      <c r="E262" s="198"/>
      <c r="F262" s="199">
        <f t="shared" si="354"/>
        <v>0</v>
      </c>
      <c r="G262" s="197"/>
      <c r="H262" s="198"/>
      <c r="I262" s="199">
        <f t="shared" si="355"/>
        <v>0</v>
      </c>
      <c r="J262" s="200"/>
      <c r="K262" s="198"/>
      <c r="L262" s="199">
        <f t="shared" si="356"/>
        <v>0</v>
      </c>
      <c r="M262" s="197"/>
      <c r="N262" s="198"/>
      <c r="O262" s="199">
        <f t="shared" si="357"/>
        <v>0</v>
      </c>
      <c r="P262" s="201"/>
    </row>
    <row r="263" spans="1:16" hidden="1" x14ac:dyDescent="0.25">
      <c r="A263" s="138">
        <v>7700</v>
      </c>
      <c r="B263" s="108" t="s">
        <v>280</v>
      </c>
      <c r="C263" s="538">
        <f t="shared" si="291"/>
        <v>0</v>
      </c>
      <c r="D263" s="220">
        <f t="shared" ref="D263:O263" si="358">D264</f>
        <v>0</v>
      </c>
      <c r="E263" s="221">
        <f t="shared" si="358"/>
        <v>0</v>
      </c>
      <c r="F263" s="222">
        <f t="shared" si="358"/>
        <v>0</v>
      </c>
      <c r="G263" s="220">
        <f t="shared" si="358"/>
        <v>0</v>
      </c>
      <c r="H263" s="221">
        <f t="shared" si="358"/>
        <v>0</v>
      </c>
      <c r="I263" s="222">
        <f t="shared" si="358"/>
        <v>0</v>
      </c>
      <c r="J263" s="223">
        <f t="shared" si="358"/>
        <v>0</v>
      </c>
      <c r="K263" s="221">
        <f t="shared" si="358"/>
        <v>0</v>
      </c>
      <c r="L263" s="222">
        <f t="shared" si="358"/>
        <v>0</v>
      </c>
      <c r="M263" s="220">
        <f t="shared" si="358"/>
        <v>0</v>
      </c>
      <c r="N263" s="221">
        <f t="shared" si="358"/>
        <v>0</v>
      </c>
      <c r="O263" s="222">
        <f t="shared" si="358"/>
        <v>0</v>
      </c>
      <c r="P263" s="215"/>
    </row>
    <row r="264" spans="1:16" hidden="1" x14ac:dyDescent="0.25">
      <c r="A264" s="188">
        <v>7720</v>
      </c>
      <c r="B264" s="82" t="s">
        <v>281</v>
      </c>
      <c r="C264" s="537">
        <f t="shared" si="291"/>
        <v>0</v>
      </c>
      <c r="D264" s="249"/>
      <c r="E264" s="250"/>
      <c r="F264" s="248">
        <f>D264+E264</f>
        <v>0</v>
      </c>
      <c r="G264" s="249"/>
      <c r="H264" s="250"/>
      <c r="I264" s="248">
        <f>G264+H264</f>
        <v>0</v>
      </c>
      <c r="J264" s="251"/>
      <c r="K264" s="250"/>
      <c r="L264" s="248">
        <f>J264+K264</f>
        <v>0</v>
      </c>
      <c r="M264" s="249"/>
      <c r="N264" s="250"/>
      <c r="O264" s="248">
        <f t="shared" ref="O264" si="359">M264+N264</f>
        <v>0</v>
      </c>
      <c r="P264" s="227"/>
    </row>
    <row r="265" spans="1:16" hidden="1" x14ac:dyDescent="0.25">
      <c r="A265" s="258">
        <v>9000</v>
      </c>
      <c r="B265" s="259" t="s">
        <v>282</v>
      </c>
      <c r="C265" s="551">
        <f t="shared" si="291"/>
        <v>0</v>
      </c>
      <c r="D265" s="260">
        <f t="shared" ref="D265:O266" si="360">D266</f>
        <v>0</v>
      </c>
      <c r="E265" s="261">
        <f t="shared" si="360"/>
        <v>0</v>
      </c>
      <c r="F265" s="262">
        <f t="shared" si="360"/>
        <v>0</v>
      </c>
      <c r="G265" s="260">
        <f t="shared" si="360"/>
        <v>0</v>
      </c>
      <c r="H265" s="261">
        <f t="shared" si="360"/>
        <v>0</v>
      </c>
      <c r="I265" s="262">
        <f>I266</f>
        <v>0</v>
      </c>
      <c r="J265" s="263">
        <f t="shared" si="360"/>
        <v>0</v>
      </c>
      <c r="K265" s="261">
        <f t="shared" si="360"/>
        <v>0</v>
      </c>
      <c r="L265" s="262">
        <f t="shared" si="360"/>
        <v>0</v>
      </c>
      <c r="M265" s="260">
        <f t="shared" si="360"/>
        <v>0</v>
      </c>
      <c r="N265" s="261">
        <f t="shared" si="360"/>
        <v>0</v>
      </c>
      <c r="O265" s="262">
        <f t="shared" si="360"/>
        <v>0</v>
      </c>
      <c r="P265" s="264"/>
    </row>
    <row r="266" spans="1:16" ht="24" hidden="1" x14ac:dyDescent="0.25">
      <c r="A266" s="265">
        <v>9200</v>
      </c>
      <c r="B266" s="90" t="s">
        <v>283</v>
      </c>
      <c r="C266" s="542">
        <f t="shared" si="291"/>
        <v>0</v>
      </c>
      <c r="D266" s="148">
        <f t="shared" si="360"/>
        <v>0</v>
      </c>
      <c r="E266" s="149">
        <f t="shared" si="360"/>
        <v>0</v>
      </c>
      <c r="F266" s="189">
        <f t="shared" si="360"/>
        <v>0</v>
      </c>
      <c r="G266" s="148">
        <f t="shared" si="360"/>
        <v>0</v>
      </c>
      <c r="H266" s="149">
        <f t="shared" si="360"/>
        <v>0</v>
      </c>
      <c r="I266" s="189">
        <f t="shared" si="360"/>
        <v>0</v>
      </c>
      <c r="J266" s="190">
        <f t="shared" si="360"/>
        <v>0</v>
      </c>
      <c r="K266" s="149">
        <f t="shared" si="360"/>
        <v>0</v>
      </c>
      <c r="L266" s="189">
        <f t="shared" si="360"/>
        <v>0</v>
      </c>
      <c r="M266" s="148">
        <f t="shared" si="360"/>
        <v>0</v>
      </c>
      <c r="N266" s="149">
        <f t="shared" si="360"/>
        <v>0</v>
      </c>
      <c r="O266" s="189">
        <f t="shared" si="360"/>
        <v>0</v>
      </c>
      <c r="P266" s="191"/>
    </row>
    <row r="267" spans="1:16" ht="24" hidden="1" x14ac:dyDescent="0.25">
      <c r="A267" s="266">
        <v>9260</v>
      </c>
      <c r="B267" s="90" t="s">
        <v>284</v>
      </c>
      <c r="C267" s="542">
        <f t="shared" si="291"/>
        <v>0</v>
      </c>
      <c r="D267" s="148">
        <f t="shared" ref="D267:O267" si="361">SUM(D268)</f>
        <v>0</v>
      </c>
      <c r="E267" s="149">
        <f t="shared" si="361"/>
        <v>0</v>
      </c>
      <c r="F267" s="189">
        <f t="shared" si="361"/>
        <v>0</v>
      </c>
      <c r="G267" s="148">
        <f t="shared" si="361"/>
        <v>0</v>
      </c>
      <c r="H267" s="149">
        <f t="shared" si="361"/>
        <v>0</v>
      </c>
      <c r="I267" s="189">
        <f t="shared" si="361"/>
        <v>0</v>
      </c>
      <c r="J267" s="190">
        <f t="shared" si="361"/>
        <v>0</v>
      </c>
      <c r="K267" s="149">
        <f t="shared" si="361"/>
        <v>0</v>
      </c>
      <c r="L267" s="189">
        <f t="shared" si="361"/>
        <v>0</v>
      </c>
      <c r="M267" s="148">
        <f t="shared" si="361"/>
        <v>0</v>
      </c>
      <c r="N267" s="149">
        <f t="shared" si="361"/>
        <v>0</v>
      </c>
      <c r="O267" s="189">
        <f t="shared" si="361"/>
        <v>0</v>
      </c>
      <c r="P267" s="191"/>
    </row>
    <row r="268" spans="1:16" ht="87" hidden="1" customHeight="1" x14ac:dyDescent="0.25">
      <c r="A268" s="267">
        <v>9263</v>
      </c>
      <c r="B268" s="90" t="s">
        <v>285</v>
      </c>
      <c r="C268" s="542">
        <f t="shared" si="291"/>
        <v>0</v>
      </c>
      <c r="D268" s="206"/>
      <c r="E268" s="207"/>
      <c r="F268" s="189">
        <f>D268+E268</f>
        <v>0</v>
      </c>
      <c r="G268" s="206"/>
      <c r="H268" s="207"/>
      <c r="I268" s="189">
        <f>G268+H268</f>
        <v>0</v>
      </c>
      <c r="J268" s="208"/>
      <c r="K268" s="207"/>
      <c r="L268" s="189">
        <f>J268+K268</f>
        <v>0</v>
      </c>
      <c r="M268" s="206"/>
      <c r="N268" s="207"/>
      <c r="O268" s="189">
        <f t="shared" ref="O268" si="362">M268+N268</f>
        <v>0</v>
      </c>
      <c r="P268" s="191"/>
    </row>
    <row r="269" spans="1:16" x14ac:dyDescent="0.25">
      <c r="A269" s="218"/>
      <c r="B269" s="90" t="s">
        <v>286</v>
      </c>
      <c r="C269" s="536">
        <f t="shared" si="291"/>
        <v>12090</v>
      </c>
      <c r="D269" s="203">
        <f t="shared" ref="D269:E269" si="363">SUM(D270:D271)</f>
        <v>26999</v>
      </c>
      <c r="E269" s="204">
        <f t="shared" si="363"/>
        <v>-14909</v>
      </c>
      <c r="F269" s="199">
        <f>SUM(F270:F271)</f>
        <v>12090</v>
      </c>
      <c r="G269" s="203">
        <f t="shared" ref="G269:H269" si="364">SUM(G270:G271)</f>
        <v>0</v>
      </c>
      <c r="H269" s="204">
        <f t="shared" si="364"/>
        <v>0</v>
      </c>
      <c r="I269" s="199">
        <f>SUM(I270:I271)</f>
        <v>0</v>
      </c>
      <c r="J269" s="205">
        <f t="shared" ref="J269:K269" si="365">SUM(J270:J271)</f>
        <v>0</v>
      </c>
      <c r="K269" s="204">
        <f t="shared" si="365"/>
        <v>0</v>
      </c>
      <c r="L269" s="199">
        <f>SUM(L270:L271)</f>
        <v>0</v>
      </c>
      <c r="M269" s="203">
        <f t="shared" ref="M269:O269" si="366">SUM(M270:M271)</f>
        <v>0</v>
      </c>
      <c r="N269" s="204">
        <f t="shared" si="366"/>
        <v>0</v>
      </c>
      <c r="O269" s="199">
        <f t="shared" si="366"/>
        <v>0</v>
      </c>
      <c r="P269" s="201"/>
    </row>
    <row r="270" spans="1:16" x14ac:dyDescent="0.25">
      <c r="A270" s="218" t="s">
        <v>287</v>
      </c>
      <c r="B270" s="52" t="s">
        <v>288</v>
      </c>
      <c r="C270" s="536">
        <f t="shared" si="291"/>
        <v>12090</v>
      </c>
      <c r="D270" s="197">
        <v>26999</v>
      </c>
      <c r="E270" s="198">
        <v>-14909</v>
      </c>
      <c r="F270" s="199">
        <f t="shared" ref="F270:F271" si="367">D270+E270</f>
        <v>12090</v>
      </c>
      <c r="G270" s="197"/>
      <c r="H270" s="198"/>
      <c r="I270" s="199">
        <f t="shared" ref="I270:I271" si="368">G270+H270</f>
        <v>0</v>
      </c>
      <c r="J270" s="200"/>
      <c r="K270" s="198"/>
      <c r="L270" s="199">
        <f t="shared" ref="L270:L271" si="369">J270+K270</f>
        <v>0</v>
      </c>
      <c r="M270" s="197"/>
      <c r="N270" s="198"/>
      <c r="O270" s="199">
        <f t="shared" ref="O270:O271" si="370">M270+N270</f>
        <v>0</v>
      </c>
      <c r="P270" s="201"/>
    </row>
    <row r="271" spans="1:16" ht="24" hidden="1" x14ac:dyDescent="0.25">
      <c r="A271" s="218" t="s">
        <v>289</v>
      </c>
      <c r="B271" s="268" t="s">
        <v>290</v>
      </c>
      <c r="C271" s="535">
        <f t="shared" si="291"/>
        <v>0</v>
      </c>
      <c r="D271" s="192"/>
      <c r="E271" s="193"/>
      <c r="F271" s="194">
        <f t="shared" si="367"/>
        <v>0</v>
      </c>
      <c r="G271" s="192"/>
      <c r="H271" s="193"/>
      <c r="I271" s="194">
        <f t="shared" si="368"/>
        <v>0</v>
      </c>
      <c r="J271" s="195"/>
      <c r="K271" s="193"/>
      <c r="L271" s="194">
        <f t="shared" si="369"/>
        <v>0</v>
      </c>
      <c r="M271" s="192"/>
      <c r="N271" s="193"/>
      <c r="O271" s="194">
        <f t="shared" si="370"/>
        <v>0</v>
      </c>
      <c r="P271" s="196"/>
    </row>
    <row r="272" spans="1:16" ht="12.75" thickBot="1" x14ac:dyDescent="0.3">
      <c r="A272" s="269"/>
      <c r="B272" s="269" t="s">
        <v>291</v>
      </c>
      <c r="C272" s="552">
        <f t="shared" si="291"/>
        <v>172054</v>
      </c>
      <c r="D272" s="270">
        <f>SUM(D269,D265,D252,D211,D182,D174,D160,D75,D53)</f>
        <v>165929</v>
      </c>
      <c r="E272" s="271">
        <f t="shared" ref="E272:O272" si="371">SUM(E269,E265,E252,E211,E182,E174,E160,E75,E53)</f>
        <v>6125</v>
      </c>
      <c r="F272" s="272">
        <f t="shared" si="371"/>
        <v>172054</v>
      </c>
      <c r="G272" s="270">
        <f t="shared" si="371"/>
        <v>0</v>
      </c>
      <c r="H272" s="271">
        <f t="shared" si="371"/>
        <v>0</v>
      </c>
      <c r="I272" s="272">
        <f t="shared" si="371"/>
        <v>0</v>
      </c>
      <c r="J272" s="273">
        <f t="shared" si="371"/>
        <v>0</v>
      </c>
      <c r="K272" s="271">
        <f t="shared" si="371"/>
        <v>0</v>
      </c>
      <c r="L272" s="272">
        <f t="shared" si="371"/>
        <v>0</v>
      </c>
      <c r="M272" s="270">
        <f t="shared" si="371"/>
        <v>0</v>
      </c>
      <c r="N272" s="271">
        <f t="shared" si="371"/>
        <v>0</v>
      </c>
      <c r="O272" s="272">
        <f t="shared" si="371"/>
        <v>0</v>
      </c>
      <c r="P272" s="274"/>
    </row>
    <row r="273" spans="1:16" s="29" customFormat="1" ht="13.5" thickTop="1" thickBot="1" x14ac:dyDescent="0.3">
      <c r="A273" s="1008" t="s">
        <v>292</v>
      </c>
      <c r="B273" s="1009"/>
      <c r="C273" s="553">
        <f t="shared" si="291"/>
        <v>12090</v>
      </c>
      <c r="D273" s="275">
        <f>SUM(D24,D25,D41,D43)-D51</f>
        <v>26999</v>
      </c>
      <c r="E273" s="276">
        <f t="shared" ref="E273:F273" si="372">SUM(E24,E25,E41,E43)-E51</f>
        <v>-14909</v>
      </c>
      <c r="F273" s="277">
        <f t="shared" si="372"/>
        <v>12090</v>
      </c>
      <c r="G273" s="275">
        <f>SUM(G24,G25,G43)-G51</f>
        <v>0</v>
      </c>
      <c r="H273" s="276">
        <f t="shared" ref="H273:I273" si="373">SUM(H24,H25,H43)-H51</f>
        <v>0</v>
      </c>
      <c r="I273" s="277">
        <f t="shared" si="373"/>
        <v>0</v>
      </c>
      <c r="J273" s="278">
        <f t="shared" ref="J273:K273" si="374">(J26+J43)-J51</f>
        <v>0</v>
      </c>
      <c r="K273" s="276">
        <f t="shared" si="374"/>
        <v>0</v>
      </c>
      <c r="L273" s="277">
        <f>(L26+L43)-L51</f>
        <v>0</v>
      </c>
      <c r="M273" s="275">
        <f t="shared" ref="M273:O273" si="375">M45-M51</f>
        <v>0</v>
      </c>
      <c r="N273" s="276">
        <f t="shared" si="375"/>
        <v>0</v>
      </c>
      <c r="O273" s="277">
        <f t="shared" si="375"/>
        <v>0</v>
      </c>
      <c r="P273" s="279"/>
    </row>
    <row r="274" spans="1:16" s="29" customFormat="1" ht="12.75" thickTop="1" x14ac:dyDescent="0.25">
      <c r="A274" s="1010" t="s">
        <v>293</v>
      </c>
      <c r="B274" s="1011"/>
      <c r="C274" s="554">
        <f t="shared" si="291"/>
        <v>-12090</v>
      </c>
      <c r="D274" s="280">
        <f t="shared" ref="D274:O274" si="376">SUM(D275,D276)-D283+D284</f>
        <v>-26999</v>
      </c>
      <c r="E274" s="281">
        <f t="shared" si="376"/>
        <v>14909</v>
      </c>
      <c r="F274" s="282">
        <f t="shared" si="376"/>
        <v>-12090</v>
      </c>
      <c r="G274" s="280">
        <f t="shared" si="376"/>
        <v>0</v>
      </c>
      <c r="H274" s="281">
        <f t="shared" si="376"/>
        <v>0</v>
      </c>
      <c r="I274" s="282">
        <f t="shared" si="376"/>
        <v>0</v>
      </c>
      <c r="J274" s="283">
        <f t="shared" si="376"/>
        <v>0</v>
      </c>
      <c r="K274" s="281">
        <f t="shared" si="376"/>
        <v>0</v>
      </c>
      <c r="L274" s="282">
        <f t="shared" si="376"/>
        <v>0</v>
      </c>
      <c r="M274" s="280">
        <f t="shared" si="376"/>
        <v>0</v>
      </c>
      <c r="N274" s="281">
        <f t="shared" si="376"/>
        <v>0</v>
      </c>
      <c r="O274" s="282">
        <f t="shared" si="376"/>
        <v>0</v>
      </c>
      <c r="P274" s="284"/>
    </row>
    <row r="275" spans="1:16" s="29" customFormat="1" ht="12.75" thickBot="1" x14ac:dyDescent="0.3">
      <c r="A275" s="157" t="s">
        <v>294</v>
      </c>
      <c r="B275" s="157" t="s">
        <v>295</v>
      </c>
      <c r="C275" s="544">
        <f t="shared" si="291"/>
        <v>-12090</v>
      </c>
      <c r="D275" s="158">
        <f>D21-D269</f>
        <v>-26999</v>
      </c>
      <c r="E275" s="158">
        <f t="shared" ref="E275:O275" si="377">E21-E269</f>
        <v>14909</v>
      </c>
      <c r="F275" s="158">
        <f t="shared" si="377"/>
        <v>-12090</v>
      </c>
      <c r="G275" s="158">
        <f t="shared" si="377"/>
        <v>0</v>
      </c>
      <c r="H275" s="158">
        <f t="shared" si="377"/>
        <v>0</v>
      </c>
      <c r="I275" s="158">
        <f t="shared" si="377"/>
        <v>0</v>
      </c>
      <c r="J275" s="158">
        <f t="shared" si="377"/>
        <v>0</v>
      </c>
      <c r="K275" s="158">
        <f t="shared" si="377"/>
        <v>0</v>
      </c>
      <c r="L275" s="544">
        <f t="shared" si="377"/>
        <v>0</v>
      </c>
      <c r="M275" s="158">
        <f t="shared" si="377"/>
        <v>0</v>
      </c>
      <c r="N275" s="158">
        <f t="shared" si="377"/>
        <v>0</v>
      </c>
      <c r="O275" s="544">
        <f t="shared" si="377"/>
        <v>0</v>
      </c>
      <c r="P275" s="563"/>
    </row>
    <row r="276" spans="1:16" s="29" customFormat="1" ht="12.75" hidden="1" thickTop="1" x14ac:dyDescent="0.25">
      <c r="A276" s="285" t="s">
        <v>296</v>
      </c>
      <c r="B276" s="285" t="s">
        <v>297</v>
      </c>
      <c r="C276" s="554">
        <f t="shared" si="291"/>
        <v>0</v>
      </c>
      <c r="D276" s="280">
        <f t="shared" ref="D276:O276" si="378">SUM(D277,D279,D281)-SUM(D278,D280,D282)</f>
        <v>0</v>
      </c>
      <c r="E276" s="281">
        <f t="shared" si="378"/>
        <v>0</v>
      </c>
      <c r="F276" s="282">
        <f t="shared" si="378"/>
        <v>0</v>
      </c>
      <c r="G276" s="280">
        <f t="shared" si="378"/>
        <v>0</v>
      </c>
      <c r="H276" s="281">
        <f t="shared" si="378"/>
        <v>0</v>
      </c>
      <c r="I276" s="282">
        <f t="shared" si="378"/>
        <v>0</v>
      </c>
      <c r="J276" s="283">
        <f t="shared" si="378"/>
        <v>0</v>
      </c>
      <c r="K276" s="281">
        <f t="shared" si="378"/>
        <v>0</v>
      </c>
      <c r="L276" s="282">
        <f t="shared" si="378"/>
        <v>0</v>
      </c>
      <c r="M276" s="280">
        <f t="shared" si="378"/>
        <v>0</v>
      </c>
      <c r="N276" s="281">
        <f t="shared" si="378"/>
        <v>0</v>
      </c>
      <c r="O276" s="282">
        <f t="shared" si="378"/>
        <v>0</v>
      </c>
      <c r="P276" s="284"/>
    </row>
    <row r="277" spans="1:16" ht="12.75" hidden="1" thickTop="1" x14ac:dyDescent="0.25">
      <c r="A277" s="286" t="s">
        <v>298</v>
      </c>
      <c r="B277" s="147" t="s">
        <v>299</v>
      </c>
      <c r="C277" s="537">
        <f t="shared" ref="C277:C284" si="379">F277+I277+L277+O277</f>
        <v>0</v>
      </c>
      <c r="D277" s="249"/>
      <c r="E277" s="250"/>
      <c r="F277" s="248">
        <f t="shared" ref="F277:F284" si="380">D277+E277</f>
        <v>0</v>
      </c>
      <c r="G277" s="249"/>
      <c r="H277" s="250"/>
      <c r="I277" s="248">
        <f t="shared" ref="I277:I284" si="381">G277+H277</f>
        <v>0</v>
      </c>
      <c r="J277" s="251"/>
      <c r="K277" s="250"/>
      <c r="L277" s="248">
        <f t="shared" ref="L277:L284" si="382">J277+K277</f>
        <v>0</v>
      </c>
      <c r="M277" s="249"/>
      <c r="N277" s="250"/>
      <c r="O277" s="248">
        <f t="shared" ref="O277:O284" si="383">M277+N277</f>
        <v>0</v>
      </c>
      <c r="P277" s="227"/>
    </row>
    <row r="278" spans="1:16" ht="24.75" hidden="1" thickTop="1" x14ac:dyDescent="0.25">
      <c r="A278" s="218" t="s">
        <v>300</v>
      </c>
      <c r="B278" s="51" t="s">
        <v>301</v>
      </c>
      <c r="C278" s="536">
        <f t="shared" si="379"/>
        <v>0</v>
      </c>
      <c r="D278" s="197"/>
      <c r="E278" s="198"/>
      <c r="F278" s="199">
        <f t="shared" si="380"/>
        <v>0</v>
      </c>
      <c r="G278" s="197"/>
      <c r="H278" s="198"/>
      <c r="I278" s="199">
        <f t="shared" si="381"/>
        <v>0</v>
      </c>
      <c r="J278" s="200"/>
      <c r="K278" s="198"/>
      <c r="L278" s="199">
        <f t="shared" si="382"/>
        <v>0</v>
      </c>
      <c r="M278" s="197"/>
      <c r="N278" s="198"/>
      <c r="O278" s="199">
        <f t="shared" si="383"/>
        <v>0</v>
      </c>
      <c r="P278" s="201"/>
    </row>
    <row r="279" spans="1:16" ht="12.75" hidden="1" thickTop="1" x14ac:dyDescent="0.25">
      <c r="A279" s="218" t="s">
        <v>302</v>
      </c>
      <c r="B279" s="51" t="s">
        <v>303</v>
      </c>
      <c r="C279" s="536">
        <f t="shared" si="379"/>
        <v>0</v>
      </c>
      <c r="D279" s="197"/>
      <c r="E279" s="198"/>
      <c r="F279" s="199">
        <f t="shared" si="380"/>
        <v>0</v>
      </c>
      <c r="G279" s="197"/>
      <c r="H279" s="198"/>
      <c r="I279" s="199">
        <f t="shared" si="381"/>
        <v>0</v>
      </c>
      <c r="J279" s="200"/>
      <c r="K279" s="198"/>
      <c r="L279" s="199">
        <f t="shared" si="382"/>
        <v>0</v>
      </c>
      <c r="M279" s="197"/>
      <c r="N279" s="198"/>
      <c r="O279" s="199">
        <f t="shared" si="383"/>
        <v>0</v>
      </c>
      <c r="P279" s="201"/>
    </row>
    <row r="280" spans="1:16" ht="24.75" hidden="1" thickTop="1" x14ac:dyDescent="0.25">
      <c r="A280" s="218" t="s">
        <v>304</v>
      </c>
      <c r="B280" s="51" t="s">
        <v>305</v>
      </c>
      <c r="C280" s="536">
        <f t="shared" si="379"/>
        <v>0</v>
      </c>
      <c r="D280" s="197"/>
      <c r="E280" s="198"/>
      <c r="F280" s="199">
        <f t="shared" si="380"/>
        <v>0</v>
      </c>
      <c r="G280" s="197"/>
      <c r="H280" s="198"/>
      <c r="I280" s="199">
        <f t="shared" si="381"/>
        <v>0</v>
      </c>
      <c r="J280" s="200"/>
      <c r="K280" s="198"/>
      <c r="L280" s="199">
        <f t="shared" si="382"/>
        <v>0</v>
      </c>
      <c r="M280" s="197"/>
      <c r="N280" s="198"/>
      <c r="O280" s="199">
        <f t="shared" si="383"/>
        <v>0</v>
      </c>
      <c r="P280" s="201"/>
    </row>
    <row r="281" spans="1:16" ht="12.75" hidden="1" thickTop="1" x14ac:dyDescent="0.25">
      <c r="A281" s="218" t="s">
        <v>306</v>
      </c>
      <c r="B281" s="51" t="s">
        <v>307</v>
      </c>
      <c r="C281" s="536">
        <f t="shared" si="379"/>
        <v>0</v>
      </c>
      <c r="D281" s="197"/>
      <c r="E281" s="198"/>
      <c r="F281" s="199">
        <f t="shared" si="380"/>
        <v>0</v>
      </c>
      <c r="G281" s="197"/>
      <c r="H281" s="198"/>
      <c r="I281" s="199">
        <f t="shared" si="381"/>
        <v>0</v>
      </c>
      <c r="J281" s="200"/>
      <c r="K281" s="198"/>
      <c r="L281" s="199">
        <f t="shared" si="382"/>
        <v>0</v>
      </c>
      <c r="M281" s="197"/>
      <c r="N281" s="198"/>
      <c r="O281" s="199">
        <f t="shared" si="383"/>
        <v>0</v>
      </c>
      <c r="P281" s="201"/>
    </row>
    <row r="282" spans="1:16" ht="24.75" hidden="1" thickTop="1" x14ac:dyDescent="0.25">
      <c r="A282" s="287" t="s">
        <v>308</v>
      </c>
      <c r="B282" s="288" t="s">
        <v>309</v>
      </c>
      <c r="C282" s="548">
        <f t="shared" si="379"/>
        <v>0</v>
      </c>
      <c r="D282" s="231"/>
      <c r="E282" s="232"/>
      <c r="F282" s="233">
        <f t="shared" si="380"/>
        <v>0</v>
      </c>
      <c r="G282" s="231"/>
      <c r="H282" s="232"/>
      <c r="I282" s="233">
        <f t="shared" si="381"/>
        <v>0</v>
      </c>
      <c r="J282" s="234"/>
      <c r="K282" s="232"/>
      <c r="L282" s="233">
        <f t="shared" si="382"/>
        <v>0</v>
      </c>
      <c r="M282" s="231"/>
      <c r="N282" s="232"/>
      <c r="O282" s="233">
        <f t="shared" si="383"/>
        <v>0</v>
      </c>
      <c r="P282" s="229"/>
    </row>
    <row r="283" spans="1:16" s="29" customFormat="1" ht="13.5" hidden="1" thickTop="1" thickBot="1" x14ac:dyDescent="0.3">
      <c r="A283" s="289" t="s">
        <v>310</v>
      </c>
      <c r="B283" s="289" t="s">
        <v>311</v>
      </c>
      <c r="C283" s="553">
        <f t="shared" si="379"/>
        <v>0</v>
      </c>
      <c r="D283" s="290"/>
      <c r="E283" s="291"/>
      <c r="F283" s="277">
        <f t="shared" si="380"/>
        <v>0</v>
      </c>
      <c r="G283" s="290"/>
      <c r="H283" s="291"/>
      <c r="I283" s="277">
        <f t="shared" si="381"/>
        <v>0</v>
      </c>
      <c r="J283" s="292"/>
      <c r="K283" s="291"/>
      <c r="L283" s="277">
        <f t="shared" si="382"/>
        <v>0</v>
      </c>
      <c r="M283" s="290"/>
      <c r="N283" s="291"/>
      <c r="O283" s="277">
        <f t="shared" si="383"/>
        <v>0</v>
      </c>
      <c r="P283" s="279"/>
    </row>
    <row r="284" spans="1:16" s="29" customFormat="1" ht="48.75" hidden="1" thickTop="1" x14ac:dyDescent="0.25">
      <c r="A284" s="285" t="s">
        <v>312</v>
      </c>
      <c r="B284" s="293" t="s">
        <v>313</v>
      </c>
      <c r="C284" s="554">
        <f t="shared" si="379"/>
        <v>0</v>
      </c>
      <c r="D284" s="294"/>
      <c r="E284" s="295"/>
      <c r="F284" s="185">
        <f t="shared" si="380"/>
        <v>0</v>
      </c>
      <c r="G284" s="224"/>
      <c r="H284" s="225"/>
      <c r="I284" s="185">
        <f t="shared" si="381"/>
        <v>0</v>
      </c>
      <c r="J284" s="226"/>
      <c r="K284" s="225"/>
      <c r="L284" s="185">
        <f t="shared" si="382"/>
        <v>0</v>
      </c>
      <c r="M284" s="224"/>
      <c r="N284" s="225"/>
      <c r="O284" s="185">
        <f t="shared" si="383"/>
        <v>0</v>
      </c>
      <c r="P284" s="209"/>
    </row>
    <row r="285" spans="1:16" ht="12.75" thickTop="1" x14ac:dyDescent="0.25">
      <c r="A285" s="2"/>
      <c r="B285" s="2"/>
      <c r="C285" s="2"/>
      <c r="D285" s="2"/>
      <c r="E285" s="2"/>
      <c r="F285" s="2"/>
      <c r="G285" s="2"/>
      <c r="H285" s="2"/>
      <c r="I285" s="2"/>
      <c r="J285" s="2"/>
      <c r="K285" s="2"/>
      <c r="L285" s="2"/>
      <c r="M285" s="2"/>
      <c r="N285" s="2"/>
      <c r="O285" s="2"/>
      <c r="P285" s="2"/>
    </row>
    <row r="286" spans="1:16" x14ac:dyDescent="0.25">
      <c r="A286" s="2"/>
      <c r="B286" s="2"/>
      <c r="C286" s="2"/>
      <c r="D286" s="2"/>
      <c r="E286" s="2"/>
      <c r="F286" s="2"/>
      <c r="G286" s="2"/>
      <c r="H286" s="2"/>
      <c r="I286" s="2"/>
      <c r="J286" s="2"/>
      <c r="K286" s="2"/>
      <c r="L286" s="2"/>
      <c r="M286" s="2"/>
      <c r="N286" s="2"/>
      <c r="O286" s="2"/>
      <c r="P286" s="2"/>
    </row>
    <row r="287" spans="1:16" x14ac:dyDescent="0.25">
      <c r="A287" s="2"/>
      <c r="B287" s="2"/>
      <c r="C287" s="2"/>
      <c r="D287" s="2"/>
      <c r="E287" s="2"/>
      <c r="F287" s="2"/>
      <c r="G287" s="2"/>
      <c r="H287" s="2"/>
      <c r="I287" s="2"/>
      <c r="J287" s="2"/>
      <c r="K287" s="2"/>
      <c r="L287" s="2"/>
      <c r="M287" s="2"/>
      <c r="N287" s="2"/>
      <c r="O287" s="2"/>
      <c r="P287" s="2"/>
    </row>
    <row r="288" spans="1:16" x14ac:dyDescent="0.25">
      <c r="A288" s="2"/>
      <c r="B288" s="2"/>
      <c r="C288" s="2"/>
      <c r="D288" s="2"/>
      <c r="E288" s="2"/>
      <c r="F288" s="2"/>
      <c r="G288" s="2"/>
      <c r="H288" s="2"/>
      <c r="I288" s="2"/>
      <c r="J288" s="2"/>
      <c r="K288" s="2"/>
      <c r="L288" s="2"/>
      <c r="M288" s="2"/>
      <c r="N288" s="2"/>
      <c r="O288" s="2"/>
      <c r="P288" s="2"/>
    </row>
    <row r="289" spans="1:16" x14ac:dyDescent="0.25">
      <c r="A289" s="2"/>
      <c r="B289" s="2"/>
      <c r="C289" s="2"/>
      <c r="D289" s="2"/>
      <c r="E289" s="2"/>
      <c r="F289" s="2"/>
      <c r="G289" s="2"/>
      <c r="H289" s="2"/>
      <c r="I289" s="2"/>
      <c r="J289" s="2"/>
      <c r="K289" s="2"/>
      <c r="L289" s="2"/>
      <c r="M289" s="2"/>
      <c r="N289" s="2"/>
      <c r="O289" s="2"/>
      <c r="P289" s="2"/>
    </row>
    <row r="290" spans="1:16" x14ac:dyDescent="0.25">
      <c r="A290" s="2"/>
      <c r="B290" s="2"/>
      <c r="C290" s="2"/>
      <c r="D290" s="2"/>
      <c r="E290" s="2"/>
      <c r="F290" s="2"/>
      <c r="G290" s="2"/>
      <c r="H290" s="2"/>
      <c r="I290" s="2"/>
      <c r="J290" s="2"/>
      <c r="K290" s="2"/>
      <c r="L290" s="2"/>
      <c r="M290" s="2"/>
      <c r="N290" s="2"/>
      <c r="O290" s="2"/>
      <c r="P290" s="2"/>
    </row>
    <row r="291" spans="1:16" x14ac:dyDescent="0.25">
      <c r="A291" s="2"/>
      <c r="B291" s="2"/>
      <c r="C291" s="2"/>
      <c r="D291" s="2"/>
      <c r="E291" s="2"/>
      <c r="F291" s="2"/>
      <c r="G291" s="2"/>
      <c r="H291" s="2"/>
      <c r="I291" s="2"/>
      <c r="J291" s="2"/>
      <c r="K291" s="2"/>
      <c r="L291" s="2"/>
      <c r="M291" s="2"/>
      <c r="N291" s="2"/>
      <c r="O291" s="2"/>
      <c r="P291" s="2"/>
    </row>
    <row r="292" spans="1:16" x14ac:dyDescent="0.25">
      <c r="A292" s="2"/>
      <c r="B292" s="2"/>
      <c r="C292" s="2"/>
      <c r="D292" s="2"/>
      <c r="E292" s="2"/>
      <c r="F292" s="2"/>
      <c r="G292" s="2"/>
      <c r="H292" s="2"/>
      <c r="I292" s="2"/>
      <c r="J292" s="2"/>
      <c r="K292" s="2"/>
      <c r="L292" s="2"/>
      <c r="M292" s="2"/>
      <c r="N292" s="2"/>
      <c r="O292" s="2"/>
      <c r="P292" s="2"/>
    </row>
    <row r="293" spans="1:16" x14ac:dyDescent="0.25">
      <c r="A293" s="2"/>
      <c r="B293" s="2"/>
      <c r="C293" s="2"/>
      <c r="D293" s="2"/>
      <c r="E293" s="2"/>
      <c r="F293" s="2"/>
      <c r="G293" s="2"/>
      <c r="H293" s="2"/>
      <c r="I293" s="2"/>
      <c r="J293" s="2"/>
      <c r="K293" s="2"/>
      <c r="L293" s="2"/>
      <c r="M293" s="2"/>
      <c r="N293" s="2"/>
      <c r="O293" s="2"/>
      <c r="P293" s="2"/>
    </row>
    <row r="294" spans="1:16" x14ac:dyDescent="0.25">
      <c r="A294" s="2"/>
      <c r="B294" s="2"/>
      <c r="C294" s="2"/>
      <c r="D294" s="2"/>
      <c r="E294" s="2"/>
      <c r="F294" s="2"/>
      <c r="G294" s="2"/>
      <c r="H294" s="2"/>
      <c r="I294" s="2"/>
      <c r="J294" s="2"/>
      <c r="K294" s="2"/>
      <c r="L294" s="2"/>
      <c r="M294" s="2"/>
      <c r="N294" s="2"/>
      <c r="O294" s="2"/>
      <c r="P294" s="2"/>
    </row>
    <row r="295" spans="1:16" x14ac:dyDescent="0.25">
      <c r="A295" s="2"/>
      <c r="B295" s="2"/>
      <c r="C295" s="2"/>
      <c r="D295" s="2"/>
      <c r="E295" s="2"/>
      <c r="F295" s="2"/>
      <c r="G295" s="2"/>
      <c r="H295" s="2"/>
      <c r="I295" s="2"/>
      <c r="J295" s="2"/>
      <c r="K295" s="2"/>
      <c r="L295" s="2"/>
      <c r="M295" s="2"/>
      <c r="N295" s="2"/>
      <c r="O295" s="2"/>
      <c r="P295" s="2"/>
    </row>
    <row r="296" spans="1:16" x14ac:dyDescent="0.25">
      <c r="A296" s="2"/>
      <c r="B296" s="2"/>
      <c r="C296" s="2"/>
      <c r="D296" s="2"/>
      <c r="E296" s="2"/>
      <c r="F296" s="2"/>
      <c r="G296" s="2"/>
      <c r="H296" s="2"/>
      <c r="I296" s="2"/>
      <c r="J296" s="2"/>
      <c r="K296" s="2"/>
      <c r="L296" s="2"/>
      <c r="M296" s="2"/>
      <c r="N296" s="2"/>
      <c r="O296" s="2"/>
      <c r="P296" s="2"/>
    </row>
    <row r="297" spans="1:16" x14ac:dyDescent="0.25">
      <c r="A297" s="2"/>
      <c r="B297" s="2"/>
      <c r="C297" s="2"/>
      <c r="D297" s="2"/>
      <c r="E297" s="2"/>
      <c r="F297" s="2"/>
      <c r="G297" s="2"/>
      <c r="H297" s="2"/>
      <c r="I297" s="2"/>
      <c r="J297" s="2"/>
      <c r="K297" s="2"/>
      <c r="L297" s="2"/>
      <c r="M297" s="2"/>
      <c r="N297" s="2"/>
      <c r="O297" s="2"/>
      <c r="P297" s="2"/>
    </row>
    <row r="298" spans="1:16" x14ac:dyDescent="0.25">
      <c r="A298" s="2"/>
      <c r="B298" s="2"/>
      <c r="C298" s="2"/>
      <c r="D298" s="2"/>
      <c r="E298" s="2"/>
      <c r="F298" s="2"/>
      <c r="G298" s="2"/>
      <c r="H298" s="2"/>
      <c r="I298" s="2"/>
      <c r="J298" s="2"/>
      <c r="K298" s="2"/>
      <c r="L298" s="2"/>
      <c r="M298" s="2"/>
      <c r="N298" s="2"/>
      <c r="O298" s="2"/>
      <c r="P298" s="2"/>
    </row>
    <row r="299" spans="1:16" x14ac:dyDescent="0.25">
      <c r="A299" s="2"/>
      <c r="B299" s="2"/>
      <c r="C299" s="2"/>
      <c r="D299" s="2"/>
      <c r="E299" s="2"/>
      <c r="F299" s="2"/>
      <c r="G299" s="2"/>
      <c r="H299" s="2"/>
      <c r="I299" s="2"/>
      <c r="J299" s="2"/>
      <c r="K299" s="2"/>
      <c r="L299" s="2"/>
      <c r="M299" s="2"/>
      <c r="N299" s="2"/>
      <c r="O299" s="2"/>
      <c r="P299" s="2"/>
    </row>
    <row r="300" spans="1:16" x14ac:dyDescent="0.25">
      <c r="A300" s="2"/>
      <c r="B300" s="2"/>
      <c r="C300" s="2"/>
      <c r="D300" s="2"/>
      <c r="E300" s="2"/>
      <c r="F300" s="2"/>
      <c r="G300" s="2"/>
      <c r="H300" s="2"/>
      <c r="I300" s="2"/>
      <c r="J300" s="2"/>
      <c r="K300" s="2"/>
      <c r="L300" s="2"/>
      <c r="M300" s="2"/>
      <c r="N300" s="2"/>
      <c r="O300" s="2"/>
      <c r="P300" s="2"/>
    </row>
  </sheetData>
  <sheetProtection algorithmName="SHA-512" hashValue="17V9KZr5czpg0lfdychSwHivnA2T/Ay4xgb6JFNuCG8JbYcNhk3VH7MvT7i8OzOI/4z+mn1UMeOabtn8kR4TYQ==" saltValue="pn30Kp34x82bVd+5qd1ORA==" spinCount="100000" sheet="1" objects="1" scenarios="1" formatCells="0" formatColumns="0" formatRows="0" sort="0"/>
  <autoFilter ref="A18:P284">
    <filterColumn colId="2">
      <filters>
        <filter val="110 093"/>
        <filter val="12 090"/>
        <filter val="-12 090"/>
        <filter val="159 964"/>
        <filter val="17 345"/>
        <filter val="172 054"/>
        <filter val="49 871"/>
        <filter val="85 681"/>
        <filter val="86 373"/>
        <filter val="92 748"/>
      </filters>
    </filterColumn>
  </autoFilter>
  <mergeCells count="31">
    <mergeCell ref="A273:B273"/>
    <mergeCell ref="A274:B274"/>
    <mergeCell ref="J16:J17"/>
    <mergeCell ref="K16:K17"/>
    <mergeCell ref="L16:L17"/>
    <mergeCell ref="A15:A17"/>
    <mergeCell ref="B15:B17"/>
    <mergeCell ref="C15:P15"/>
    <mergeCell ref="C16:C17"/>
    <mergeCell ref="D16:D17"/>
    <mergeCell ref="E16:E17"/>
    <mergeCell ref="F16:F17"/>
    <mergeCell ref="G16:G17"/>
    <mergeCell ref="H16:H17"/>
    <mergeCell ref="I16:I17"/>
    <mergeCell ref="C8:P8"/>
    <mergeCell ref="C9:P9"/>
    <mergeCell ref="C10:P10"/>
    <mergeCell ref="C11:P11"/>
    <mergeCell ref="C12:P12"/>
    <mergeCell ref="C13:P13"/>
    <mergeCell ref="P16:P17"/>
    <mergeCell ref="M16:M17"/>
    <mergeCell ref="N16:N17"/>
    <mergeCell ref="O16:O17"/>
    <mergeCell ref="C7:P7"/>
    <mergeCell ref="A2:P2"/>
    <mergeCell ref="C3:P3"/>
    <mergeCell ref="C4:P4"/>
    <mergeCell ref="C5:P5"/>
    <mergeCell ref="C6:P6"/>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12.pielikums Jūrmalas pilsētas domes
2020.gada 23.jūlija saistošajiem noteikumiem Nr.18
(protokols Nr.10, 20.punkts)
 </firstHeader>
    <firstFooter>&amp;L&amp;9&amp;D; &amp;T&amp;R&amp;9&amp;P (&amp;N)</first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300"/>
  <sheetViews>
    <sheetView showGridLines="0" view="pageLayout" zoomScaleNormal="100" workbookViewId="0">
      <selection activeCell="Q4" sqref="Q4"/>
    </sheetView>
  </sheetViews>
  <sheetFormatPr defaultColWidth="9.140625" defaultRowHeight="12" outlineLevelCol="1" x14ac:dyDescent="0.25"/>
  <cols>
    <col min="1" max="1" width="10.85546875" style="296" customWidth="1"/>
    <col min="2" max="2" width="28" style="296" customWidth="1"/>
    <col min="3" max="3" width="8" style="296" customWidth="1"/>
    <col min="4" max="5" width="8.7109375" style="296" hidden="1" customWidth="1" outlineLevel="1"/>
    <col min="6" max="6" width="8.7109375" style="296" customWidth="1" collapsed="1"/>
    <col min="7" max="8" width="8.7109375" style="296" hidden="1" customWidth="1" outlineLevel="1"/>
    <col min="9" max="9" width="8.7109375" style="296" customWidth="1" collapsed="1"/>
    <col min="10" max="11" width="8.28515625" style="296" hidden="1" customWidth="1" outlineLevel="1"/>
    <col min="12" max="12" width="8.28515625" style="296" customWidth="1" collapsed="1"/>
    <col min="13" max="14" width="7.42578125" style="296" hidden="1" customWidth="1" outlineLevel="1"/>
    <col min="15" max="15" width="7.42578125" style="296" customWidth="1" collapsed="1"/>
    <col min="16" max="16" width="26.7109375" style="296" hidden="1" customWidth="1" outlineLevel="1"/>
    <col min="17" max="17" width="9.140625" style="2" collapsed="1"/>
    <col min="18" max="16384" width="9.140625" style="2"/>
  </cols>
  <sheetData>
    <row r="1" spans="1:17" x14ac:dyDescent="0.25">
      <c r="A1" s="1"/>
      <c r="B1" s="1"/>
      <c r="C1" s="1"/>
      <c r="D1" s="1"/>
      <c r="E1" s="1"/>
      <c r="F1" s="1"/>
      <c r="G1" s="1"/>
      <c r="H1" s="1"/>
      <c r="I1" s="1"/>
      <c r="J1" s="1"/>
      <c r="K1" s="1"/>
      <c r="L1" s="1"/>
      <c r="M1" s="1"/>
      <c r="N1" s="1"/>
      <c r="O1" s="528" t="s">
        <v>321</v>
      </c>
      <c r="P1" s="1"/>
    </row>
    <row r="2" spans="1:17" ht="35.25" customHeight="1" x14ac:dyDescent="0.25">
      <c r="A2" s="993" t="s">
        <v>1</v>
      </c>
      <c r="B2" s="994"/>
      <c r="C2" s="994"/>
      <c r="D2" s="994"/>
      <c r="E2" s="994"/>
      <c r="F2" s="994"/>
      <c r="G2" s="994"/>
      <c r="H2" s="994"/>
      <c r="I2" s="994"/>
      <c r="J2" s="994"/>
      <c r="K2" s="994"/>
      <c r="L2" s="994"/>
      <c r="M2" s="994"/>
      <c r="N2" s="994"/>
      <c r="O2" s="994"/>
      <c r="P2" s="995"/>
      <c r="Q2" s="565"/>
    </row>
    <row r="3" spans="1:17" ht="25.5" customHeight="1" x14ac:dyDescent="0.25">
      <c r="A3" s="3" t="s">
        <v>2</v>
      </c>
      <c r="B3" s="4"/>
      <c r="C3" s="991" t="s">
        <v>314</v>
      </c>
      <c r="D3" s="991"/>
      <c r="E3" s="991"/>
      <c r="F3" s="991"/>
      <c r="G3" s="991"/>
      <c r="H3" s="991"/>
      <c r="I3" s="991"/>
      <c r="J3" s="991"/>
      <c r="K3" s="991"/>
      <c r="L3" s="991"/>
      <c r="M3" s="991"/>
      <c r="N3" s="991"/>
      <c r="O3" s="991"/>
      <c r="P3" s="992"/>
      <c r="Q3" s="565"/>
    </row>
    <row r="4" spans="1:17" ht="12.75" customHeight="1" x14ac:dyDescent="0.25">
      <c r="A4" s="3" t="s">
        <v>4</v>
      </c>
      <c r="B4" s="4"/>
      <c r="C4" s="991" t="s">
        <v>315</v>
      </c>
      <c r="D4" s="991"/>
      <c r="E4" s="991"/>
      <c r="F4" s="991"/>
      <c r="G4" s="991"/>
      <c r="H4" s="991"/>
      <c r="I4" s="991"/>
      <c r="J4" s="991"/>
      <c r="K4" s="991"/>
      <c r="L4" s="991"/>
      <c r="M4" s="991"/>
      <c r="N4" s="991"/>
      <c r="O4" s="991"/>
      <c r="P4" s="992"/>
      <c r="Q4" s="565"/>
    </row>
    <row r="5" spans="1:17" ht="12.75" customHeight="1" x14ac:dyDescent="0.25">
      <c r="A5" s="5" t="s">
        <v>6</v>
      </c>
      <c r="B5" s="6"/>
      <c r="C5" s="996" t="s">
        <v>316</v>
      </c>
      <c r="D5" s="996"/>
      <c r="E5" s="996"/>
      <c r="F5" s="996"/>
      <c r="G5" s="996"/>
      <c r="H5" s="996"/>
      <c r="I5" s="996"/>
      <c r="J5" s="996"/>
      <c r="K5" s="996"/>
      <c r="L5" s="996"/>
      <c r="M5" s="996"/>
      <c r="N5" s="996"/>
      <c r="O5" s="996"/>
      <c r="P5" s="997"/>
      <c r="Q5" s="565"/>
    </row>
    <row r="6" spans="1:17" ht="12.75" customHeight="1" x14ac:dyDescent="0.25">
      <c r="A6" s="5" t="s">
        <v>8</v>
      </c>
      <c r="B6" s="6"/>
      <c r="C6" s="996" t="s">
        <v>317</v>
      </c>
      <c r="D6" s="996"/>
      <c r="E6" s="996"/>
      <c r="F6" s="996"/>
      <c r="G6" s="996"/>
      <c r="H6" s="996"/>
      <c r="I6" s="996"/>
      <c r="J6" s="996"/>
      <c r="K6" s="996"/>
      <c r="L6" s="996"/>
      <c r="M6" s="996"/>
      <c r="N6" s="996"/>
      <c r="O6" s="996"/>
      <c r="P6" s="997"/>
      <c r="Q6" s="565"/>
    </row>
    <row r="7" spans="1:17" ht="24.75" customHeight="1" x14ac:dyDescent="0.25">
      <c r="A7" s="5" t="s">
        <v>10</v>
      </c>
      <c r="B7" s="6"/>
      <c r="C7" s="991" t="s">
        <v>323</v>
      </c>
      <c r="D7" s="991"/>
      <c r="E7" s="991"/>
      <c r="F7" s="991"/>
      <c r="G7" s="991"/>
      <c r="H7" s="991"/>
      <c r="I7" s="991"/>
      <c r="J7" s="991"/>
      <c r="K7" s="991"/>
      <c r="L7" s="991"/>
      <c r="M7" s="991"/>
      <c r="N7" s="991"/>
      <c r="O7" s="991"/>
      <c r="P7" s="992"/>
      <c r="Q7" s="565"/>
    </row>
    <row r="8" spans="1:17" ht="12.75" customHeight="1" x14ac:dyDescent="0.25">
      <c r="A8" s="7" t="s">
        <v>12</v>
      </c>
      <c r="B8" s="6"/>
      <c r="Q8" s="565"/>
    </row>
    <row r="9" spans="1:17" ht="12.75" customHeight="1" x14ac:dyDescent="0.25">
      <c r="A9" s="5"/>
      <c r="B9" s="6" t="s">
        <v>13</v>
      </c>
      <c r="C9" s="1006" t="s">
        <v>318</v>
      </c>
      <c r="D9" s="1006"/>
      <c r="E9" s="1006"/>
      <c r="F9" s="1006"/>
      <c r="G9" s="1006"/>
      <c r="H9" s="1006"/>
      <c r="I9" s="1006"/>
      <c r="J9" s="1006"/>
      <c r="K9" s="1006"/>
      <c r="L9" s="1006"/>
      <c r="M9" s="1006"/>
      <c r="N9" s="1006"/>
      <c r="O9" s="1006"/>
      <c r="P9" s="1007"/>
      <c r="Q9" s="565"/>
    </row>
    <row r="10" spans="1:17" ht="12.75" customHeight="1" x14ac:dyDescent="0.25">
      <c r="A10" s="5"/>
      <c r="B10" s="6" t="s">
        <v>15</v>
      </c>
      <c r="C10" s="996"/>
      <c r="D10" s="996"/>
      <c r="E10" s="996"/>
      <c r="F10" s="996"/>
      <c r="G10" s="996"/>
      <c r="H10" s="996"/>
      <c r="I10" s="996"/>
      <c r="J10" s="996"/>
      <c r="K10" s="996"/>
      <c r="L10" s="996"/>
      <c r="M10" s="996"/>
      <c r="N10" s="996"/>
      <c r="O10" s="996"/>
      <c r="P10" s="997"/>
      <c r="Q10" s="565"/>
    </row>
    <row r="11" spans="1:17" ht="12.75" customHeight="1" x14ac:dyDescent="0.25">
      <c r="A11" s="5"/>
      <c r="B11" s="6" t="s">
        <v>16</v>
      </c>
      <c r="C11" s="1006"/>
      <c r="D11" s="1006"/>
      <c r="E11" s="1006"/>
      <c r="F11" s="1006"/>
      <c r="G11" s="1006"/>
      <c r="H11" s="1006"/>
      <c r="I11" s="1006"/>
      <c r="J11" s="1006"/>
      <c r="K11" s="1006"/>
      <c r="L11" s="1006"/>
      <c r="M11" s="1006"/>
      <c r="N11" s="1006"/>
      <c r="O11" s="1006"/>
      <c r="P11" s="1007"/>
      <c r="Q11" s="565"/>
    </row>
    <row r="12" spans="1:17" ht="12.75" customHeight="1" x14ac:dyDescent="0.25">
      <c r="A12" s="5"/>
      <c r="B12" s="6" t="s">
        <v>17</v>
      </c>
      <c r="C12" s="996"/>
      <c r="D12" s="996"/>
      <c r="E12" s="996"/>
      <c r="F12" s="996"/>
      <c r="G12" s="996"/>
      <c r="H12" s="996"/>
      <c r="I12" s="996"/>
      <c r="J12" s="996"/>
      <c r="K12" s="996"/>
      <c r="L12" s="996"/>
      <c r="M12" s="996"/>
      <c r="N12" s="996"/>
      <c r="O12" s="996"/>
      <c r="P12" s="997"/>
      <c r="Q12" s="565"/>
    </row>
    <row r="13" spans="1:17" ht="12.75" customHeight="1" x14ac:dyDescent="0.25">
      <c r="A13" s="5"/>
      <c r="B13" s="6" t="s">
        <v>19</v>
      </c>
      <c r="C13" s="996"/>
      <c r="D13" s="996"/>
      <c r="E13" s="996"/>
      <c r="F13" s="996"/>
      <c r="G13" s="996"/>
      <c r="H13" s="996"/>
      <c r="I13" s="996"/>
      <c r="J13" s="996"/>
      <c r="K13" s="996"/>
      <c r="L13" s="996"/>
      <c r="M13" s="996"/>
      <c r="N13" s="996"/>
      <c r="O13" s="996"/>
      <c r="P13" s="997"/>
      <c r="Q13" s="565"/>
    </row>
    <row r="14" spans="1:17" ht="12.75" customHeight="1" x14ac:dyDescent="0.25">
      <c r="A14" s="8"/>
      <c r="B14" s="9"/>
      <c r="C14" s="10"/>
      <c r="D14" s="10"/>
      <c r="E14" s="10"/>
      <c r="F14" s="10"/>
      <c r="G14" s="10"/>
      <c r="H14" s="10"/>
      <c r="I14" s="10"/>
      <c r="J14" s="10"/>
      <c r="K14" s="10"/>
      <c r="L14" s="10"/>
      <c r="M14" s="10"/>
      <c r="N14" s="10"/>
      <c r="O14" s="10"/>
      <c r="P14" s="11"/>
      <c r="Q14" s="565"/>
    </row>
    <row r="15" spans="1:17" s="12" customFormat="1" ht="12.75" customHeight="1" x14ac:dyDescent="0.25">
      <c r="A15" s="1014" t="s">
        <v>20</v>
      </c>
      <c r="B15" s="1016" t="s">
        <v>21</v>
      </c>
      <c r="C15" s="1019" t="s">
        <v>22</v>
      </c>
      <c r="D15" s="1020"/>
      <c r="E15" s="1020"/>
      <c r="F15" s="1020"/>
      <c r="G15" s="1020"/>
      <c r="H15" s="1020"/>
      <c r="I15" s="1020"/>
      <c r="J15" s="1020"/>
      <c r="K15" s="1020"/>
      <c r="L15" s="1020"/>
      <c r="M15" s="1020"/>
      <c r="N15" s="1020"/>
      <c r="O15" s="1020"/>
      <c r="P15" s="1021"/>
      <c r="Q15" s="566"/>
    </row>
    <row r="16" spans="1:17" s="12" customFormat="1" ht="12.75" customHeight="1" x14ac:dyDescent="0.25">
      <c r="A16" s="1015"/>
      <c r="B16" s="1017"/>
      <c r="C16" s="1022" t="s">
        <v>23</v>
      </c>
      <c r="D16" s="1024" t="s">
        <v>24</v>
      </c>
      <c r="E16" s="1026" t="s">
        <v>25</v>
      </c>
      <c r="F16" s="1028" t="s">
        <v>26</v>
      </c>
      <c r="G16" s="1000" t="s">
        <v>27</v>
      </c>
      <c r="H16" s="1002" t="s">
        <v>28</v>
      </c>
      <c r="I16" s="1030" t="s">
        <v>29</v>
      </c>
      <c r="J16" s="1000" t="s">
        <v>30</v>
      </c>
      <c r="K16" s="1002" t="s">
        <v>31</v>
      </c>
      <c r="L16" s="1012" t="s">
        <v>32</v>
      </c>
      <c r="M16" s="1000" t="s">
        <v>33</v>
      </c>
      <c r="N16" s="1002" t="s">
        <v>34</v>
      </c>
      <c r="O16" s="1004" t="s">
        <v>35</v>
      </c>
      <c r="P16" s="998" t="s">
        <v>36</v>
      </c>
      <c r="Q16" s="566"/>
    </row>
    <row r="17" spans="1:17" s="13" customFormat="1" ht="61.5" customHeight="1" thickBot="1" x14ac:dyDescent="0.3">
      <c r="A17" s="999"/>
      <c r="B17" s="1018"/>
      <c r="C17" s="1023"/>
      <c r="D17" s="1025"/>
      <c r="E17" s="1027"/>
      <c r="F17" s="1029"/>
      <c r="G17" s="1001"/>
      <c r="H17" s="1003"/>
      <c r="I17" s="1031"/>
      <c r="J17" s="1001"/>
      <c r="K17" s="1003"/>
      <c r="L17" s="1013"/>
      <c r="M17" s="1001"/>
      <c r="N17" s="1003"/>
      <c r="O17" s="1005"/>
      <c r="P17" s="999"/>
      <c r="Q17" s="353"/>
    </row>
    <row r="18" spans="1:17" s="13" customFormat="1" ht="9.75" customHeight="1" thickTop="1" x14ac:dyDescent="0.25">
      <c r="A18" s="14" t="s">
        <v>37</v>
      </c>
      <c r="B18" s="14">
        <v>2</v>
      </c>
      <c r="C18" s="14">
        <v>8</v>
      </c>
      <c r="D18" s="15"/>
      <c r="E18" s="16"/>
      <c r="F18" s="17">
        <v>9</v>
      </c>
      <c r="G18" s="15"/>
      <c r="H18" s="16"/>
      <c r="I18" s="17">
        <v>10</v>
      </c>
      <c r="J18" s="18"/>
      <c r="K18" s="16"/>
      <c r="L18" s="17">
        <v>11</v>
      </c>
      <c r="M18" s="15"/>
      <c r="N18" s="16"/>
      <c r="O18" s="17"/>
      <c r="P18" s="19">
        <v>12</v>
      </c>
    </row>
    <row r="19" spans="1:17" s="29" customFormat="1" hidden="1" x14ac:dyDescent="0.25">
      <c r="A19" s="20"/>
      <c r="B19" s="21" t="s">
        <v>38</v>
      </c>
      <c r="C19" s="170"/>
      <c r="D19" s="22"/>
      <c r="E19" s="23"/>
      <c r="F19" s="24"/>
      <c r="G19" s="25"/>
      <c r="H19" s="26"/>
      <c r="I19" s="24"/>
      <c r="J19" s="27"/>
      <c r="K19" s="26"/>
      <c r="L19" s="24"/>
      <c r="M19" s="25"/>
      <c r="N19" s="26"/>
      <c r="O19" s="24"/>
      <c r="P19" s="28"/>
    </row>
    <row r="20" spans="1:17" s="29" customFormat="1" ht="12.75" thickBot="1" x14ac:dyDescent="0.3">
      <c r="A20" s="30"/>
      <c r="B20" s="31" t="s">
        <v>39</v>
      </c>
      <c r="C20" s="529">
        <f>F20+I20+L20+O20</f>
        <v>641881</v>
      </c>
      <c r="D20" s="32">
        <f t="shared" ref="D20:E20" si="0">SUM(D21,D24,D25,D41,D43)</f>
        <v>626170</v>
      </c>
      <c r="E20" s="33">
        <f t="shared" si="0"/>
        <v>15711</v>
      </c>
      <c r="F20" s="34">
        <f>SUM(F21,F24,F25,F41,F43)</f>
        <v>641881</v>
      </c>
      <c r="G20" s="32">
        <f t="shared" ref="G20:H20" si="1">SUM(G21,G24,G43)</f>
        <v>0</v>
      </c>
      <c r="H20" s="33">
        <f t="shared" si="1"/>
        <v>0</v>
      </c>
      <c r="I20" s="34">
        <f>SUM(I21,I24,I43)</f>
        <v>0</v>
      </c>
      <c r="J20" s="35">
        <f t="shared" ref="J20:K20" si="2">SUM(J21,J26,J43)</f>
        <v>0</v>
      </c>
      <c r="K20" s="33">
        <f t="shared" si="2"/>
        <v>0</v>
      </c>
      <c r="L20" s="34">
        <f>SUM(L21,L26,L43)</f>
        <v>0</v>
      </c>
      <c r="M20" s="32">
        <f t="shared" ref="M20:O20" si="3">SUM(M21,M45)</f>
        <v>0</v>
      </c>
      <c r="N20" s="33">
        <f t="shared" si="3"/>
        <v>0</v>
      </c>
      <c r="O20" s="34">
        <f t="shared" si="3"/>
        <v>0</v>
      </c>
      <c r="P20" s="36"/>
    </row>
    <row r="21" spans="1:17" ht="12.75" hidden="1" thickTop="1" x14ac:dyDescent="0.25">
      <c r="A21" s="37"/>
      <c r="B21" s="38" t="s">
        <v>40</v>
      </c>
      <c r="C21" s="530">
        <f t="shared" ref="C21:C84" si="4">F21+I21+L21+O21</f>
        <v>0</v>
      </c>
      <c r="D21" s="39">
        <f t="shared" ref="D21:E21" si="5">SUM(D22:D23)</f>
        <v>0</v>
      </c>
      <c r="E21" s="40">
        <f t="shared" si="5"/>
        <v>0</v>
      </c>
      <c r="F21" s="41">
        <f>SUM(F22:F23)</f>
        <v>0</v>
      </c>
      <c r="G21" s="39">
        <f t="shared" ref="G21:H21" si="6">SUM(G22:G23)</f>
        <v>0</v>
      </c>
      <c r="H21" s="40">
        <f t="shared" si="6"/>
        <v>0</v>
      </c>
      <c r="I21" s="41">
        <f>SUM(I22:I23)</f>
        <v>0</v>
      </c>
      <c r="J21" s="42">
        <f t="shared" ref="J21:K21" si="7">SUM(J22:J23)</f>
        <v>0</v>
      </c>
      <c r="K21" s="40">
        <f t="shared" si="7"/>
        <v>0</v>
      </c>
      <c r="L21" s="41">
        <f>SUM(L22:L23)</f>
        <v>0</v>
      </c>
      <c r="M21" s="39">
        <f t="shared" ref="M21:O21" si="8">SUM(M22:M23)</f>
        <v>0</v>
      </c>
      <c r="N21" s="40">
        <f t="shared" si="8"/>
        <v>0</v>
      </c>
      <c r="O21" s="41">
        <f t="shared" si="8"/>
        <v>0</v>
      </c>
      <c r="P21" s="43"/>
    </row>
    <row r="22" spans="1:17" ht="12.75" hidden="1" thickTop="1" x14ac:dyDescent="0.25">
      <c r="A22" s="44"/>
      <c r="B22" s="45" t="s">
        <v>41</v>
      </c>
      <c r="C22" s="531">
        <f t="shared" si="4"/>
        <v>0</v>
      </c>
      <c r="D22" s="46"/>
      <c r="E22" s="47"/>
      <c r="F22" s="48">
        <f>D22+E22</f>
        <v>0</v>
      </c>
      <c r="G22" s="46"/>
      <c r="H22" s="47"/>
      <c r="I22" s="48">
        <f>G22+H22</f>
        <v>0</v>
      </c>
      <c r="J22" s="49"/>
      <c r="K22" s="47"/>
      <c r="L22" s="48">
        <f>J22+K22</f>
        <v>0</v>
      </c>
      <c r="M22" s="46"/>
      <c r="N22" s="47"/>
      <c r="O22" s="48">
        <f>M22+N22</f>
        <v>0</v>
      </c>
      <c r="P22" s="50"/>
    </row>
    <row r="23" spans="1:17" ht="12.75" hidden="1" thickTop="1" x14ac:dyDescent="0.25">
      <c r="A23" s="51"/>
      <c r="B23" s="52" t="s">
        <v>42</v>
      </c>
      <c r="C23" s="532">
        <f t="shared" si="4"/>
        <v>0</v>
      </c>
      <c r="D23" s="53"/>
      <c r="E23" s="54"/>
      <c r="F23" s="55">
        <f t="shared" ref="F23:F25" si="9">D23+E23</f>
        <v>0</v>
      </c>
      <c r="G23" s="53"/>
      <c r="H23" s="54"/>
      <c r="I23" s="55">
        <f t="shared" ref="I23:I24" si="10">G23+H23</f>
        <v>0</v>
      </c>
      <c r="J23" s="56"/>
      <c r="K23" s="54"/>
      <c r="L23" s="55">
        <f>J23+K23</f>
        <v>0</v>
      </c>
      <c r="M23" s="53"/>
      <c r="N23" s="54"/>
      <c r="O23" s="55">
        <f>M23+N23</f>
        <v>0</v>
      </c>
      <c r="P23" s="57"/>
    </row>
    <row r="24" spans="1:17" s="29" customFormat="1" ht="25.5" thickTop="1" thickBot="1" x14ac:dyDescent="0.3">
      <c r="A24" s="58">
        <v>19300</v>
      </c>
      <c r="B24" s="58" t="s">
        <v>43</v>
      </c>
      <c r="C24" s="533">
        <f>F24+I24</f>
        <v>641881</v>
      </c>
      <c r="D24" s="59">
        <v>626170</v>
      </c>
      <c r="E24" s="62">
        <v>15711</v>
      </c>
      <c r="F24" s="61">
        <f t="shared" si="9"/>
        <v>641881</v>
      </c>
      <c r="G24" s="59"/>
      <c r="H24" s="62"/>
      <c r="I24" s="61">
        <f t="shared" si="10"/>
        <v>0</v>
      </c>
      <c r="J24" s="63" t="s">
        <v>44</v>
      </c>
      <c r="K24" s="64" t="s">
        <v>44</v>
      </c>
      <c r="L24" s="67" t="s">
        <v>44</v>
      </c>
      <c r="M24" s="65" t="s">
        <v>44</v>
      </c>
      <c r="N24" s="66" t="s">
        <v>44</v>
      </c>
      <c r="O24" s="67" t="s">
        <v>44</v>
      </c>
      <c r="P24" s="68"/>
    </row>
    <row r="25" spans="1:17" s="29" customFormat="1" ht="24.75" hidden="1" thickTop="1" x14ac:dyDescent="0.25">
      <c r="A25" s="69"/>
      <c r="B25" s="70" t="s">
        <v>45</v>
      </c>
      <c r="C25" s="534">
        <f>F25</f>
        <v>0</v>
      </c>
      <c r="D25" s="71"/>
      <c r="E25" s="72"/>
      <c r="F25" s="73">
        <f t="shared" si="9"/>
        <v>0</v>
      </c>
      <c r="G25" s="74" t="s">
        <v>44</v>
      </c>
      <c r="H25" s="75" t="s">
        <v>44</v>
      </c>
      <c r="I25" s="76" t="s">
        <v>44</v>
      </c>
      <c r="J25" s="77" t="s">
        <v>44</v>
      </c>
      <c r="K25" s="78" t="s">
        <v>44</v>
      </c>
      <c r="L25" s="76" t="s">
        <v>44</v>
      </c>
      <c r="M25" s="79" t="s">
        <v>44</v>
      </c>
      <c r="N25" s="78" t="s">
        <v>44</v>
      </c>
      <c r="O25" s="76" t="s">
        <v>44</v>
      </c>
      <c r="P25" s="80"/>
    </row>
    <row r="26" spans="1:17" s="29" customFormat="1" ht="36.75" hidden="1" thickTop="1" x14ac:dyDescent="0.25">
      <c r="A26" s="70">
        <v>21300</v>
      </c>
      <c r="B26" s="70" t="s">
        <v>46</v>
      </c>
      <c r="C26" s="534">
        <f>L26</f>
        <v>0</v>
      </c>
      <c r="D26" s="79" t="s">
        <v>44</v>
      </c>
      <c r="E26" s="78" t="s">
        <v>44</v>
      </c>
      <c r="F26" s="76" t="s">
        <v>44</v>
      </c>
      <c r="G26" s="79" t="s">
        <v>44</v>
      </c>
      <c r="H26" s="78" t="s">
        <v>44</v>
      </c>
      <c r="I26" s="76" t="s">
        <v>44</v>
      </c>
      <c r="J26" s="77">
        <f t="shared" ref="J26:K26" si="11">SUM(J27,J31,J33,J36)</f>
        <v>0</v>
      </c>
      <c r="K26" s="78">
        <f t="shared" si="11"/>
        <v>0</v>
      </c>
      <c r="L26" s="185">
        <f>SUM(L27,L31,L33,L36)</f>
        <v>0</v>
      </c>
      <c r="M26" s="79" t="s">
        <v>44</v>
      </c>
      <c r="N26" s="78" t="s">
        <v>44</v>
      </c>
      <c r="O26" s="76" t="s">
        <v>44</v>
      </c>
      <c r="P26" s="80"/>
    </row>
    <row r="27" spans="1:17" s="29" customFormat="1" ht="24.75" hidden="1" thickTop="1" x14ac:dyDescent="0.25">
      <c r="A27" s="81">
        <v>21350</v>
      </c>
      <c r="B27" s="70" t="s">
        <v>47</v>
      </c>
      <c r="C27" s="534">
        <f>L27</f>
        <v>0</v>
      </c>
      <c r="D27" s="79" t="s">
        <v>44</v>
      </c>
      <c r="E27" s="78" t="s">
        <v>44</v>
      </c>
      <c r="F27" s="76" t="s">
        <v>44</v>
      </c>
      <c r="G27" s="79" t="s">
        <v>44</v>
      </c>
      <c r="H27" s="78" t="s">
        <v>44</v>
      </c>
      <c r="I27" s="76" t="s">
        <v>44</v>
      </c>
      <c r="J27" s="77">
        <f t="shared" ref="J27:K27" si="12">SUM(J28:J30)</f>
        <v>0</v>
      </c>
      <c r="K27" s="78">
        <f t="shared" si="12"/>
        <v>0</v>
      </c>
      <c r="L27" s="185">
        <f>SUM(L28:L30)</f>
        <v>0</v>
      </c>
      <c r="M27" s="79" t="s">
        <v>44</v>
      </c>
      <c r="N27" s="78" t="s">
        <v>44</v>
      </c>
      <c r="O27" s="76" t="s">
        <v>44</v>
      </c>
      <c r="P27" s="80"/>
    </row>
    <row r="28" spans="1:17" ht="12.75" hidden="1" thickTop="1" x14ac:dyDescent="0.25">
      <c r="A28" s="44">
        <v>21351</v>
      </c>
      <c r="B28" s="82" t="s">
        <v>48</v>
      </c>
      <c r="C28" s="535">
        <f t="shared" ref="C28:C40" si="13">L28</f>
        <v>0</v>
      </c>
      <c r="D28" s="83" t="s">
        <v>44</v>
      </c>
      <c r="E28" s="84" t="s">
        <v>44</v>
      </c>
      <c r="F28" s="85" t="s">
        <v>44</v>
      </c>
      <c r="G28" s="83" t="s">
        <v>44</v>
      </c>
      <c r="H28" s="84" t="s">
        <v>44</v>
      </c>
      <c r="I28" s="85" t="s">
        <v>44</v>
      </c>
      <c r="J28" s="86"/>
      <c r="K28" s="87"/>
      <c r="L28" s="194">
        <f t="shared" ref="L28:L30" si="14">J28+K28</f>
        <v>0</v>
      </c>
      <c r="M28" s="88" t="s">
        <v>44</v>
      </c>
      <c r="N28" s="87" t="s">
        <v>44</v>
      </c>
      <c r="O28" s="85" t="s">
        <v>44</v>
      </c>
      <c r="P28" s="89"/>
    </row>
    <row r="29" spans="1:17" ht="12.75" hidden="1" thickTop="1" x14ac:dyDescent="0.25">
      <c r="A29" s="51">
        <v>21352</v>
      </c>
      <c r="B29" s="90" t="s">
        <v>49</v>
      </c>
      <c r="C29" s="536">
        <f t="shared" si="13"/>
        <v>0</v>
      </c>
      <c r="D29" s="91" t="s">
        <v>44</v>
      </c>
      <c r="E29" s="92" t="s">
        <v>44</v>
      </c>
      <c r="F29" s="93" t="s">
        <v>44</v>
      </c>
      <c r="G29" s="91" t="s">
        <v>44</v>
      </c>
      <c r="H29" s="92" t="s">
        <v>44</v>
      </c>
      <c r="I29" s="93" t="s">
        <v>44</v>
      </c>
      <c r="J29" s="94"/>
      <c r="K29" s="95"/>
      <c r="L29" s="199">
        <f t="shared" si="14"/>
        <v>0</v>
      </c>
      <c r="M29" s="96" t="s">
        <v>44</v>
      </c>
      <c r="N29" s="95" t="s">
        <v>44</v>
      </c>
      <c r="O29" s="93" t="s">
        <v>44</v>
      </c>
      <c r="P29" s="97"/>
    </row>
    <row r="30" spans="1:17" ht="24.75" hidden="1" thickTop="1" x14ac:dyDescent="0.25">
      <c r="A30" s="51">
        <v>21359</v>
      </c>
      <c r="B30" s="90" t="s">
        <v>50</v>
      </c>
      <c r="C30" s="536">
        <f t="shared" si="13"/>
        <v>0</v>
      </c>
      <c r="D30" s="91" t="s">
        <v>44</v>
      </c>
      <c r="E30" s="92" t="s">
        <v>44</v>
      </c>
      <c r="F30" s="93" t="s">
        <v>44</v>
      </c>
      <c r="G30" s="91" t="s">
        <v>44</v>
      </c>
      <c r="H30" s="92" t="s">
        <v>44</v>
      </c>
      <c r="I30" s="93" t="s">
        <v>44</v>
      </c>
      <c r="J30" s="94"/>
      <c r="K30" s="95"/>
      <c r="L30" s="199">
        <f t="shared" si="14"/>
        <v>0</v>
      </c>
      <c r="M30" s="96" t="s">
        <v>44</v>
      </c>
      <c r="N30" s="95" t="s">
        <v>44</v>
      </c>
      <c r="O30" s="93" t="s">
        <v>44</v>
      </c>
      <c r="P30" s="97"/>
    </row>
    <row r="31" spans="1:17" s="29" customFormat="1" ht="36.75" hidden="1" thickTop="1" x14ac:dyDescent="0.25">
      <c r="A31" s="81">
        <v>21370</v>
      </c>
      <c r="B31" s="70" t="s">
        <v>51</v>
      </c>
      <c r="C31" s="534">
        <f t="shared" si="13"/>
        <v>0</v>
      </c>
      <c r="D31" s="79" t="s">
        <v>44</v>
      </c>
      <c r="E31" s="78" t="s">
        <v>44</v>
      </c>
      <c r="F31" s="76" t="s">
        <v>44</v>
      </c>
      <c r="G31" s="79" t="s">
        <v>44</v>
      </c>
      <c r="H31" s="78" t="s">
        <v>44</v>
      </c>
      <c r="I31" s="76" t="s">
        <v>44</v>
      </c>
      <c r="J31" s="77">
        <f t="shared" ref="J31:K31" si="15">SUM(J32)</f>
        <v>0</v>
      </c>
      <c r="K31" s="78">
        <f t="shared" si="15"/>
        <v>0</v>
      </c>
      <c r="L31" s="185">
        <f>SUM(L32)</f>
        <v>0</v>
      </c>
      <c r="M31" s="79" t="s">
        <v>44</v>
      </c>
      <c r="N31" s="78" t="s">
        <v>44</v>
      </c>
      <c r="O31" s="76" t="s">
        <v>44</v>
      </c>
      <c r="P31" s="80"/>
    </row>
    <row r="32" spans="1:17" ht="36.75" hidden="1" thickTop="1" x14ac:dyDescent="0.25">
      <c r="A32" s="98">
        <v>21379</v>
      </c>
      <c r="B32" s="99" t="s">
        <v>52</v>
      </c>
      <c r="C32" s="537">
        <f t="shared" si="13"/>
        <v>0</v>
      </c>
      <c r="D32" s="100" t="s">
        <v>44</v>
      </c>
      <c r="E32" s="101" t="s">
        <v>44</v>
      </c>
      <c r="F32" s="102" t="s">
        <v>44</v>
      </c>
      <c r="G32" s="100" t="s">
        <v>44</v>
      </c>
      <c r="H32" s="101" t="s">
        <v>44</v>
      </c>
      <c r="I32" s="102" t="s">
        <v>44</v>
      </c>
      <c r="J32" s="103"/>
      <c r="K32" s="104"/>
      <c r="L32" s="248">
        <f>J32+K32</f>
        <v>0</v>
      </c>
      <c r="M32" s="105" t="s">
        <v>44</v>
      </c>
      <c r="N32" s="104" t="s">
        <v>44</v>
      </c>
      <c r="O32" s="102" t="s">
        <v>44</v>
      </c>
      <c r="P32" s="106"/>
    </row>
    <row r="33" spans="1:16" s="29" customFormat="1" ht="12.75" hidden="1" thickTop="1" x14ac:dyDescent="0.25">
      <c r="A33" s="81">
        <v>21380</v>
      </c>
      <c r="B33" s="70" t="s">
        <v>53</v>
      </c>
      <c r="C33" s="534">
        <f t="shared" si="13"/>
        <v>0</v>
      </c>
      <c r="D33" s="79" t="s">
        <v>44</v>
      </c>
      <c r="E33" s="78" t="s">
        <v>44</v>
      </c>
      <c r="F33" s="76" t="s">
        <v>44</v>
      </c>
      <c r="G33" s="79" t="s">
        <v>44</v>
      </c>
      <c r="H33" s="78" t="s">
        <v>44</v>
      </c>
      <c r="I33" s="76" t="s">
        <v>44</v>
      </c>
      <c r="J33" s="77">
        <f t="shared" ref="J33:K33" si="16">SUM(J34:J35)</f>
        <v>0</v>
      </c>
      <c r="K33" s="78">
        <f t="shared" si="16"/>
        <v>0</v>
      </c>
      <c r="L33" s="185">
        <f>SUM(L34:L35)</f>
        <v>0</v>
      </c>
      <c r="M33" s="79" t="s">
        <v>44</v>
      </c>
      <c r="N33" s="78" t="s">
        <v>44</v>
      </c>
      <c r="O33" s="76" t="s">
        <v>44</v>
      </c>
      <c r="P33" s="80"/>
    </row>
    <row r="34" spans="1:16" ht="12.75" hidden="1" thickTop="1" x14ac:dyDescent="0.25">
      <c r="A34" s="45">
        <v>21381</v>
      </c>
      <c r="B34" s="82" t="s">
        <v>54</v>
      </c>
      <c r="C34" s="535">
        <f t="shared" si="13"/>
        <v>0</v>
      </c>
      <c r="D34" s="83" t="s">
        <v>44</v>
      </c>
      <c r="E34" s="84" t="s">
        <v>44</v>
      </c>
      <c r="F34" s="85" t="s">
        <v>44</v>
      </c>
      <c r="G34" s="83" t="s">
        <v>44</v>
      </c>
      <c r="H34" s="84" t="s">
        <v>44</v>
      </c>
      <c r="I34" s="85" t="s">
        <v>44</v>
      </c>
      <c r="J34" s="86"/>
      <c r="K34" s="87"/>
      <c r="L34" s="194">
        <f t="shared" ref="L34:L35" si="17">J34+K34</f>
        <v>0</v>
      </c>
      <c r="M34" s="88" t="s">
        <v>44</v>
      </c>
      <c r="N34" s="87" t="s">
        <v>44</v>
      </c>
      <c r="O34" s="85" t="s">
        <v>44</v>
      </c>
      <c r="P34" s="89"/>
    </row>
    <row r="35" spans="1:16" ht="24.75" hidden="1" thickTop="1" x14ac:dyDescent="0.25">
      <c r="A35" s="52">
        <v>21383</v>
      </c>
      <c r="B35" s="90" t="s">
        <v>55</v>
      </c>
      <c r="C35" s="536">
        <f t="shared" si="13"/>
        <v>0</v>
      </c>
      <c r="D35" s="91" t="s">
        <v>44</v>
      </c>
      <c r="E35" s="92" t="s">
        <v>44</v>
      </c>
      <c r="F35" s="93" t="s">
        <v>44</v>
      </c>
      <c r="G35" s="91" t="s">
        <v>44</v>
      </c>
      <c r="H35" s="92" t="s">
        <v>44</v>
      </c>
      <c r="I35" s="93" t="s">
        <v>44</v>
      </c>
      <c r="J35" s="94"/>
      <c r="K35" s="95"/>
      <c r="L35" s="199">
        <f t="shared" si="17"/>
        <v>0</v>
      </c>
      <c r="M35" s="96" t="s">
        <v>44</v>
      </c>
      <c r="N35" s="95" t="s">
        <v>44</v>
      </c>
      <c r="O35" s="93" t="s">
        <v>44</v>
      </c>
      <c r="P35" s="97"/>
    </row>
    <row r="36" spans="1:16" s="29" customFormat="1" ht="25.5" hidden="1" customHeight="1" x14ac:dyDescent="0.25">
      <c r="A36" s="81">
        <v>21390</v>
      </c>
      <c r="B36" s="70" t="s">
        <v>56</v>
      </c>
      <c r="C36" s="534">
        <f t="shared" si="13"/>
        <v>0</v>
      </c>
      <c r="D36" s="79" t="s">
        <v>44</v>
      </c>
      <c r="E36" s="78" t="s">
        <v>44</v>
      </c>
      <c r="F36" s="76" t="s">
        <v>44</v>
      </c>
      <c r="G36" s="79" t="s">
        <v>44</v>
      </c>
      <c r="H36" s="78" t="s">
        <v>44</v>
      </c>
      <c r="I36" s="76" t="s">
        <v>44</v>
      </c>
      <c r="J36" s="77">
        <f t="shared" ref="J36:K36" si="18">SUM(J37:J40)</f>
        <v>0</v>
      </c>
      <c r="K36" s="78">
        <f t="shared" si="18"/>
        <v>0</v>
      </c>
      <c r="L36" s="185">
        <f>SUM(L37:L40)</f>
        <v>0</v>
      </c>
      <c r="M36" s="79" t="s">
        <v>44</v>
      </c>
      <c r="N36" s="78" t="s">
        <v>44</v>
      </c>
      <c r="O36" s="76" t="s">
        <v>44</v>
      </c>
      <c r="P36" s="80"/>
    </row>
    <row r="37" spans="1:16" ht="24.75" hidden="1" thickTop="1" x14ac:dyDescent="0.25">
      <c r="A37" s="45">
        <v>21391</v>
      </c>
      <c r="B37" s="82" t="s">
        <v>57</v>
      </c>
      <c r="C37" s="535">
        <f t="shared" si="13"/>
        <v>0</v>
      </c>
      <c r="D37" s="83" t="s">
        <v>44</v>
      </c>
      <c r="E37" s="84" t="s">
        <v>44</v>
      </c>
      <c r="F37" s="85" t="s">
        <v>44</v>
      </c>
      <c r="G37" s="83" t="s">
        <v>44</v>
      </c>
      <c r="H37" s="84" t="s">
        <v>44</v>
      </c>
      <c r="I37" s="85" t="s">
        <v>44</v>
      </c>
      <c r="J37" s="86"/>
      <c r="K37" s="87"/>
      <c r="L37" s="194">
        <f t="shared" ref="L37:L40" si="19">J37+K37</f>
        <v>0</v>
      </c>
      <c r="M37" s="88" t="s">
        <v>44</v>
      </c>
      <c r="N37" s="87" t="s">
        <v>44</v>
      </c>
      <c r="O37" s="85" t="s">
        <v>44</v>
      </c>
      <c r="P37" s="89"/>
    </row>
    <row r="38" spans="1:16" ht="12.75" hidden="1" thickTop="1" x14ac:dyDescent="0.25">
      <c r="A38" s="52">
        <v>21393</v>
      </c>
      <c r="B38" s="90" t="s">
        <v>58</v>
      </c>
      <c r="C38" s="536">
        <f t="shared" si="13"/>
        <v>0</v>
      </c>
      <c r="D38" s="91" t="s">
        <v>44</v>
      </c>
      <c r="E38" s="92" t="s">
        <v>44</v>
      </c>
      <c r="F38" s="93" t="s">
        <v>44</v>
      </c>
      <c r="G38" s="91" t="s">
        <v>44</v>
      </c>
      <c r="H38" s="92" t="s">
        <v>44</v>
      </c>
      <c r="I38" s="93" t="s">
        <v>44</v>
      </c>
      <c r="J38" s="94"/>
      <c r="K38" s="95"/>
      <c r="L38" s="199">
        <f t="shared" si="19"/>
        <v>0</v>
      </c>
      <c r="M38" s="96" t="s">
        <v>44</v>
      </c>
      <c r="N38" s="95" t="s">
        <v>44</v>
      </c>
      <c r="O38" s="93" t="s">
        <v>44</v>
      </c>
      <c r="P38" s="97"/>
    </row>
    <row r="39" spans="1:16" ht="12.75" hidden="1" thickTop="1" x14ac:dyDescent="0.25">
      <c r="A39" s="52">
        <v>21395</v>
      </c>
      <c r="B39" s="90" t="s">
        <v>59</v>
      </c>
      <c r="C39" s="536">
        <f t="shared" si="13"/>
        <v>0</v>
      </c>
      <c r="D39" s="91" t="s">
        <v>44</v>
      </c>
      <c r="E39" s="92" t="s">
        <v>44</v>
      </c>
      <c r="F39" s="93" t="s">
        <v>44</v>
      </c>
      <c r="G39" s="91" t="s">
        <v>44</v>
      </c>
      <c r="H39" s="92" t="s">
        <v>44</v>
      </c>
      <c r="I39" s="93" t="s">
        <v>44</v>
      </c>
      <c r="J39" s="94"/>
      <c r="K39" s="95"/>
      <c r="L39" s="199">
        <f t="shared" si="19"/>
        <v>0</v>
      </c>
      <c r="M39" s="96" t="s">
        <v>44</v>
      </c>
      <c r="N39" s="95" t="s">
        <v>44</v>
      </c>
      <c r="O39" s="93" t="s">
        <v>44</v>
      </c>
      <c r="P39" s="97"/>
    </row>
    <row r="40" spans="1:16" ht="24.75" hidden="1" thickTop="1" x14ac:dyDescent="0.25">
      <c r="A40" s="107">
        <v>21399</v>
      </c>
      <c r="B40" s="108" t="s">
        <v>60</v>
      </c>
      <c r="C40" s="538">
        <f t="shared" si="13"/>
        <v>0</v>
      </c>
      <c r="D40" s="109" t="s">
        <v>44</v>
      </c>
      <c r="E40" s="110" t="s">
        <v>44</v>
      </c>
      <c r="F40" s="111" t="s">
        <v>44</v>
      </c>
      <c r="G40" s="109" t="s">
        <v>44</v>
      </c>
      <c r="H40" s="110" t="s">
        <v>44</v>
      </c>
      <c r="I40" s="111" t="s">
        <v>44</v>
      </c>
      <c r="J40" s="112"/>
      <c r="K40" s="113"/>
      <c r="L40" s="222">
        <f t="shared" si="19"/>
        <v>0</v>
      </c>
      <c r="M40" s="114" t="s">
        <v>44</v>
      </c>
      <c r="N40" s="113" t="s">
        <v>44</v>
      </c>
      <c r="O40" s="111" t="s">
        <v>44</v>
      </c>
      <c r="P40" s="115"/>
    </row>
    <row r="41" spans="1:16" s="29" customFormat="1" ht="26.25" hidden="1" customHeight="1" x14ac:dyDescent="0.25">
      <c r="A41" s="116">
        <v>21420</v>
      </c>
      <c r="B41" s="117" t="s">
        <v>61</v>
      </c>
      <c r="C41" s="539">
        <f>F41</f>
        <v>0</v>
      </c>
      <c r="D41" s="118">
        <f t="shared" ref="D41:E41" si="20">SUM(D42)</f>
        <v>0</v>
      </c>
      <c r="E41" s="119">
        <f t="shared" si="20"/>
        <v>0</v>
      </c>
      <c r="F41" s="120">
        <f>SUM(F42)</f>
        <v>0</v>
      </c>
      <c r="G41" s="118" t="s">
        <v>44</v>
      </c>
      <c r="H41" s="119" t="s">
        <v>44</v>
      </c>
      <c r="I41" s="121" t="s">
        <v>44</v>
      </c>
      <c r="J41" s="122" t="s">
        <v>44</v>
      </c>
      <c r="K41" s="123" t="s">
        <v>44</v>
      </c>
      <c r="L41" s="121" t="s">
        <v>44</v>
      </c>
      <c r="M41" s="124" t="s">
        <v>44</v>
      </c>
      <c r="N41" s="123" t="s">
        <v>44</v>
      </c>
      <c r="O41" s="121" t="s">
        <v>44</v>
      </c>
      <c r="P41" s="125"/>
    </row>
    <row r="42" spans="1:16" s="29" customFormat="1" ht="26.25" hidden="1" customHeight="1" x14ac:dyDescent="0.25">
      <c r="A42" s="107">
        <v>21429</v>
      </c>
      <c r="B42" s="108" t="s">
        <v>62</v>
      </c>
      <c r="C42" s="538">
        <f>F42</f>
        <v>0</v>
      </c>
      <c r="D42" s="126"/>
      <c r="E42" s="127"/>
      <c r="F42" s="128">
        <f>D42+E42</f>
        <v>0</v>
      </c>
      <c r="G42" s="129" t="s">
        <v>44</v>
      </c>
      <c r="H42" s="130" t="s">
        <v>44</v>
      </c>
      <c r="I42" s="111" t="s">
        <v>44</v>
      </c>
      <c r="J42" s="131" t="s">
        <v>44</v>
      </c>
      <c r="K42" s="110" t="s">
        <v>44</v>
      </c>
      <c r="L42" s="111" t="s">
        <v>44</v>
      </c>
      <c r="M42" s="109" t="s">
        <v>44</v>
      </c>
      <c r="N42" s="110" t="s">
        <v>44</v>
      </c>
      <c r="O42" s="111" t="s">
        <v>44</v>
      </c>
      <c r="P42" s="115"/>
    </row>
    <row r="43" spans="1:16" s="29" customFormat="1" ht="24.75" hidden="1" thickTop="1" x14ac:dyDescent="0.25">
      <c r="A43" s="81">
        <v>21490</v>
      </c>
      <c r="B43" s="70" t="s">
        <v>63</v>
      </c>
      <c r="C43" s="540">
        <f>F43+I43+L43</f>
        <v>0</v>
      </c>
      <c r="D43" s="132">
        <f t="shared" ref="D43:E43" si="21">D44</f>
        <v>0</v>
      </c>
      <c r="E43" s="133">
        <f t="shared" si="21"/>
        <v>0</v>
      </c>
      <c r="F43" s="73">
        <f>F44</f>
        <v>0</v>
      </c>
      <c r="G43" s="132">
        <f t="shared" ref="G43:L43" si="22">G44</f>
        <v>0</v>
      </c>
      <c r="H43" s="133">
        <f t="shared" si="22"/>
        <v>0</v>
      </c>
      <c r="I43" s="73">
        <f t="shared" si="22"/>
        <v>0</v>
      </c>
      <c r="J43" s="134">
        <f t="shared" si="22"/>
        <v>0</v>
      </c>
      <c r="K43" s="133">
        <f t="shared" si="22"/>
        <v>0</v>
      </c>
      <c r="L43" s="73">
        <f t="shared" si="22"/>
        <v>0</v>
      </c>
      <c r="M43" s="79" t="s">
        <v>44</v>
      </c>
      <c r="N43" s="78" t="s">
        <v>44</v>
      </c>
      <c r="O43" s="76" t="s">
        <v>44</v>
      </c>
      <c r="P43" s="80"/>
    </row>
    <row r="44" spans="1:16" s="29" customFormat="1" ht="24.75" hidden="1" thickTop="1" x14ac:dyDescent="0.25">
      <c r="A44" s="52">
        <v>21499</v>
      </c>
      <c r="B44" s="90" t="s">
        <v>64</v>
      </c>
      <c r="C44" s="541">
        <f>F44+I44+L44</f>
        <v>0</v>
      </c>
      <c r="D44" s="135"/>
      <c r="E44" s="136"/>
      <c r="F44" s="48">
        <f>D44+E44</f>
        <v>0</v>
      </c>
      <c r="G44" s="46"/>
      <c r="H44" s="47"/>
      <c r="I44" s="48">
        <f>G44+H44</f>
        <v>0</v>
      </c>
      <c r="J44" s="86"/>
      <c r="K44" s="87"/>
      <c r="L44" s="48">
        <f>J44+K44</f>
        <v>0</v>
      </c>
      <c r="M44" s="105" t="s">
        <v>44</v>
      </c>
      <c r="N44" s="104" t="s">
        <v>44</v>
      </c>
      <c r="O44" s="102" t="s">
        <v>44</v>
      </c>
      <c r="P44" s="106"/>
    </row>
    <row r="45" spans="1:16" ht="12.75" hidden="1" customHeight="1" x14ac:dyDescent="0.25">
      <c r="A45" s="137">
        <v>23000</v>
      </c>
      <c r="B45" s="138" t="s">
        <v>65</v>
      </c>
      <c r="C45" s="540">
        <f>O45</f>
        <v>0</v>
      </c>
      <c r="D45" s="139" t="s">
        <v>44</v>
      </c>
      <c r="E45" s="140" t="s">
        <v>44</v>
      </c>
      <c r="F45" s="111" t="s">
        <v>44</v>
      </c>
      <c r="G45" s="109" t="s">
        <v>44</v>
      </c>
      <c r="H45" s="110" t="s">
        <v>44</v>
      </c>
      <c r="I45" s="111" t="s">
        <v>44</v>
      </c>
      <c r="J45" s="131" t="s">
        <v>44</v>
      </c>
      <c r="K45" s="110" t="s">
        <v>44</v>
      </c>
      <c r="L45" s="111" t="s">
        <v>44</v>
      </c>
      <c r="M45" s="139">
        <f t="shared" ref="M45:O45" si="23">SUM(M46:M47)</f>
        <v>0</v>
      </c>
      <c r="N45" s="140">
        <f t="shared" si="23"/>
        <v>0</v>
      </c>
      <c r="O45" s="128">
        <f t="shared" si="23"/>
        <v>0</v>
      </c>
      <c r="P45" s="141"/>
    </row>
    <row r="46" spans="1:16" ht="24.75" hidden="1" thickTop="1" x14ac:dyDescent="0.25">
      <c r="A46" s="142">
        <v>23410</v>
      </c>
      <c r="B46" s="143" t="s">
        <v>66</v>
      </c>
      <c r="C46" s="539">
        <f t="shared" ref="C46:C47" si="24">O46</f>
        <v>0</v>
      </c>
      <c r="D46" s="118" t="s">
        <v>44</v>
      </c>
      <c r="E46" s="119" t="s">
        <v>44</v>
      </c>
      <c r="F46" s="121" t="s">
        <v>44</v>
      </c>
      <c r="G46" s="124" t="s">
        <v>44</v>
      </c>
      <c r="H46" s="123" t="s">
        <v>44</v>
      </c>
      <c r="I46" s="121" t="s">
        <v>44</v>
      </c>
      <c r="J46" s="122" t="s">
        <v>44</v>
      </c>
      <c r="K46" s="123" t="s">
        <v>44</v>
      </c>
      <c r="L46" s="121" t="s">
        <v>44</v>
      </c>
      <c r="M46" s="144"/>
      <c r="N46" s="145"/>
      <c r="O46" s="120">
        <f t="shared" ref="O46:O47" si="25">M46+N46</f>
        <v>0</v>
      </c>
      <c r="P46" s="146"/>
    </row>
    <row r="47" spans="1:16" ht="24.75" hidden="1" thickTop="1" x14ac:dyDescent="0.25">
      <c r="A47" s="142">
        <v>23510</v>
      </c>
      <c r="B47" s="143" t="s">
        <v>67</v>
      </c>
      <c r="C47" s="539">
        <f t="shared" si="24"/>
        <v>0</v>
      </c>
      <c r="D47" s="118" t="s">
        <v>44</v>
      </c>
      <c r="E47" s="119" t="s">
        <v>44</v>
      </c>
      <c r="F47" s="121" t="s">
        <v>44</v>
      </c>
      <c r="G47" s="124" t="s">
        <v>44</v>
      </c>
      <c r="H47" s="123" t="s">
        <v>44</v>
      </c>
      <c r="I47" s="121" t="s">
        <v>44</v>
      </c>
      <c r="J47" s="122" t="s">
        <v>44</v>
      </c>
      <c r="K47" s="123" t="s">
        <v>44</v>
      </c>
      <c r="L47" s="121" t="s">
        <v>44</v>
      </c>
      <c r="M47" s="144"/>
      <c r="N47" s="145"/>
      <c r="O47" s="120">
        <f t="shared" si="25"/>
        <v>0</v>
      </c>
      <c r="P47" s="146"/>
    </row>
    <row r="48" spans="1:16" ht="12.75" hidden="1" thickTop="1" x14ac:dyDescent="0.25">
      <c r="A48" s="147"/>
      <c r="B48" s="143"/>
      <c r="C48" s="542"/>
      <c r="D48" s="148"/>
      <c r="E48" s="149"/>
      <c r="F48" s="121"/>
      <c r="G48" s="124"/>
      <c r="H48" s="123"/>
      <c r="I48" s="121"/>
      <c r="J48" s="122"/>
      <c r="K48" s="123"/>
      <c r="L48" s="120"/>
      <c r="M48" s="118"/>
      <c r="N48" s="119"/>
      <c r="O48" s="120"/>
      <c r="P48" s="146"/>
    </row>
    <row r="49" spans="1:16" s="29" customFormat="1" ht="12.75" hidden="1" thickTop="1" x14ac:dyDescent="0.25">
      <c r="A49" s="150"/>
      <c r="B49" s="151" t="s">
        <v>68</v>
      </c>
      <c r="C49" s="543"/>
      <c r="D49" s="152"/>
      <c r="E49" s="153"/>
      <c r="F49" s="154"/>
      <c r="G49" s="152"/>
      <c r="H49" s="153"/>
      <c r="I49" s="154"/>
      <c r="J49" s="155"/>
      <c r="K49" s="153"/>
      <c r="L49" s="154"/>
      <c r="M49" s="152"/>
      <c r="N49" s="153"/>
      <c r="O49" s="154"/>
      <c r="P49" s="156"/>
    </row>
    <row r="50" spans="1:16" s="29" customFormat="1" ht="13.5" thickTop="1" thickBot="1" x14ac:dyDescent="0.3">
      <c r="A50" s="157"/>
      <c r="B50" s="30" t="s">
        <v>69</v>
      </c>
      <c r="C50" s="544">
        <f t="shared" si="4"/>
        <v>641881</v>
      </c>
      <c r="D50" s="158">
        <f t="shared" ref="D50:E50" si="26">SUM(D51,D269)</f>
        <v>626170</v>
      </c>
      <c r="E50" s="159">
        <f t="shared" si="26"/>
        <v>15711</v>
      </c>
      <c r="F50" s="160">
        <f>SUM(F51,F269)</f>
        <v>641881</v>
      </c>
      <c r="G50" s="158">
        <f t="shared" ref="G50:O50" si="27">SUM(G51,G269)</f>
        <v>0</v>
      </c>
      <c r="H50" s="159">
        <f t="shared" si="27"/>
        <v>0</v>
      </c>
      <c r="I50" s="160">
        <f t="shared" si="27"/>
        <v>0</v>
      </c>
      <c r="J50" s="161">
        <f t="shared" si="27"/>
        <v>0</v>
      </c>
      <c r="K50" s="159">
        <f t="shared" si="27"/>
        <v>0</v>
      </c>
      <c r="L50" s="160">
        <f t="shared" si="27"/>
        <v>0</v>
      </c>
      <c r="M50" s="158">
        <f t="shared" si="27"/>
        <v>0</v>
      </c>
      <c r="N50" s="159">
        <f t="shared" si="27"/>
        <v>0</v>
      </c>
      <c r="O50" s="160">
        <f t="shared" si="27"/>
        <v>0</v>
      </c>
      <c r="P50" s="162"/>
    </row>
    <row r="51" spans="1:16" s="29" customFormat="1" ht="36.75" thickTop="1" x14ac:dyDescent="0.25">
      <c r="A51" s="163"/>
      <c r="B51" s="164" t="s">
        <v>70</v>
      </c>
      <c r="C51" s="545">
        <f t="shared" si="4"/>
        <v>641881</v>
      </c>
      <c r="D51" s="165">
        <f t="shared" ref="D51:E51" si="28">SUM(D52,D181)</f>
        <v>626170</v>
      </c>
      <c r="E51" s="166">
        <f t="shared" si="28"/>
        <v>15711</v>
      </c>
      <c r="F51" s="167">
        <f>SUM(F52,F181)</f>
        <v>641881</v>
      </c>
      <c r="G51" s="165">
        <f t="shared" ref="G51:H51" si="29">SUM(G52,G181)</f>
        <v>0</v>
      </c>
      <c r="H51" s="166">
        <f t="shared" si="29"/>
        <v>0</v>
      </c>
      <c r="I51" s="167">
        <f>SUM(I52,I181)</f>
        <v>0</v>
      </c>
      <c r="J51" s="168">
        <f t="shared" ref="J51:K51" si="30">SUM(J52,J181)</f>
        <v>0</v>
      </c>
      <c r="K51" s="166">
        <f t="shared" si="30"/>
        <v>0</v>
      </c>
      <c r="L51" s="167">
        <f>SUM(L52,L181)</f>
        <v>0</v>
      </c>
      <c r="M51" s="165">
        <f t="shared" ref="M51:O51" si="31">SUM(M52,M181)</f>
        <v>0</v>
      </c>
      <c r="N51" s="166">
        <f t="shared" si="31"/>
        <v>0</v>
      </c>
      <c r="O51" s="167">
        <f t="shared" si="31"/>
        <v>0</v>
      </c>
      <c r="P51" s="169"/>
    </row>
    <row r="52" spans="1:16" s="29" customFormat="1" ht="24" x14ac:dyDescent="0.25">
      <c r="A52" s="170"/>
      <c r="B52" s="20" t="s">
        <v>71</v>
      </c>
      <c r="C52" s="546">
        <f t="shared" si="4"/>
        <v>641881</v>
      </c>
      <c r="D52" s="171">
        <f t="shared" ref="D52:E52" si="32">SUM(D53,D75,D160,D174)</f>
        <v>626170</v>
      </c>
      <c r="E52" s="172">
        <f t="shared" si="32"/>
        <v>15711</v>
      </c>
      <c r="F52" s="173">
        <f>SUM(F53,F75,F160,F174)</f>
        <v>641881</v>
      </c>
      <c r="G52" s="171">
        <f t="shared" ref="G52:H52" si="33">SUM(G53,G75,G160,G174)</f>
        <v>0</v>
      </c>
      <c r="H52" s="172">
        <f t="shared" si="33"/>
        <v>0</v>
      </c>
      <c r="I52" s="173">
        <f>SUM(I53,I75,I160,I174)</f>
        <v>0</v>
      </c>
      <c r="J52" s="174">
        <f t="shared" ref="J52:K52" si="34">SUM(J53,J75,J160,J174)</f>
        <v>0</v>
      </c>
      <c r="K52" s="172">
        <f t="shared" si="34"/>
        <v>0</v>
      </c>
      <c r="L52" s="173">
        <f>SUM(L53,L75,L160,L174)</f>
        <v>0</v>
      </c>
      <c r="M52" s="171">
        <f t="shared" ref="M52:O52" si="35">SUM(M53,M75,M160,M174)</f>
        <v>0</v>
      </c>
      <c r="N52" s="172">
        <f t="shared" si="35"/>
        <v>0</v>
      </c>
      <c r="O52" s="173">
        <f t="shared" si="35"/>
        <v>0</v>
      </c>
      <c r="P52" s="175"/>
    </row>
    <row r="53" spans="1:16" s="29" customFormat="1" hidden="1" x14ac:dyDescent="0.25">
      <c r="A53" s="176">
        <v>1000</v>
      </c>
      <c r="B53" s="176" t="s">
        <v>72</v>
      </c>
      <c r="C53" s="547">
        <f t="shared" si="4"/>
        <v>0</v>
      </c>
      <c r="D53" s="177">
        <f t="shared" ref="D53:E53" si="36">SUM(D54,D67)</f>
        <v>0</v>
      </c>
      <c r="E53" s="178">
        <f t="shared" si="36"/>
        <v>0</v>
      </c>
      <c r="F53" s="179">
        <f>SUM(F54,F67)</f>
        <v>0</v>
      </c>
      <c r="G53" s="177">
        <f t="shared" ref="G53:H53" si="37">SUM(G54,G67)</f>
        <v>0</v>
      </c>
      <c r="H53" s="178">
        <f t="shared" si="37"/>
        <v>0</v>
      </c>
      <c r="I53" s="179">
        <f>SUM(I54,I67)</f>
        <v>0</v>
      </c>
      <c r="J53" s="180">
        <f t="shared" ref="J53:K53" si="38">SUM(J54,J67)</f>
        <v>0</v>
      </c>
      <c r="K53" s="178">
        <f t="shared" si="38"/>
        <v>0</v>
      </c>
      <c r="L53" s="179">
        <f>SUM(L54,L67)</f>
        <v>0</v>
      </c>
      <c r="M53" s="177">
        <f t="shared" ref="M53:O53" si="39">SUM(M54,M67)</f>
        <v>0</v>
      </c>
      <c r="N53" s="178">
        <f t="shared" si="39"/>
        <v>0</v>
      </c>
      <c r="O53" s="179">
        <f t="shared" si="39"/>
        <v>0</v>
      </c>
      <c r="P53" s="181"/>
    </row>
    <row r="54" spans="1:16" hidden="1" x14ac:dyDescent="0.25">
      <c r="A54" s="70">
        <v>1100</v>
      </c>
      <c r="B54" s="182" t="s">
        <v>73</v>
      </c>
      <c r="C54" s="534">
        <f t="shared" si="4"/>
        <v>0</v>
      </c>
      <c r="D54" s="183">
        <f t="shared" ref="D54:E54" si="40">SUM(D55,D58,D66)</f>
        <v>0</v>
      </c>
      <c r="E54" s="184">
        <f t="shared" si="40"/>
        <v>0</v>
      </c>
      <c r="F54" s="185">
        <f>SUM(F55,F58,F66)</f>
        <v>0</v>
      </c>
      <c r="G54" s="183">
        <f t="shared" ref="G54:H54" si="41">SUM(G55,G58,G66)</f>
        <v>0</v>
      </c>
      <c r="H54" s="184">
        <f t="shared" si="41"/>
        <v>0</v>
      </c>
      <c r="I54" s="185">
        <f>SUM(I55,I58,I66)</f>
        <v>0</v>
      </c>
      <c r="J54" s="186">
        <f t="shared" ref="J54:K54" si="42">SUM(J55,J58,J66)</f>
        <v>0</v>
      </c>
      <c r="K54" s="184">
        <f t="shared" si="42"/>
        <v>0</v>
      </c>
      <c r="L54" s="185">
        <f>SUM(L55,L58,L66)</f>
        <v>0</v>
      </c>
      <c r="M54" s="183">
        <f t="shared" ref="M54:O54" si="43">SUM(M55,M58,M66)</f>
        <v>0</v>
      </c>
      <c r="N54" s="184">
        <f t="shared" si="43"/>
        <v>0</v>
      </c>
      <c r="O54" s="185">
        <f t="shared" si="43"/>
        <v>0</v>
      </c>
      <c r="P54" s="187"/>
    </row>
    <row r="55" spans="1:16" hidden="1" x14ac:dyDescent="0.25">
      <c r="A55" s="188">
        <v>1110</v>
      </c>
      <c r="B55" s="143" t="s">
        <v>74</v>
      </c>
      <c r="C55" s="542">
        <f t="shared" si="4"/>
        <v>0</v>
      </c>
      <c r="D55" s="148">
        <f t="shared" ref="D55:E55" si="44">SUM(D56:D57)</f>
        <v>0</v>
      </c>
      <c r="E55" s="149">
        <f t="shared" si="44"/>
        <v>0</v>
      </c>
      <c r="F55" s="189">
        <f>SUM(F56:F57)</f>
        <v>0</v>
      </c>
      <c r="G55" s="148">
        <f t="shared" ref="G55:H55" si="45">SUM(G56:G57)</f>
        <v>0</v>
      </c>
      <c r="H55" s="149">
        <f t="shared" si="45"/>
        <v>0</v>
      </c>
      <c r="I55" s="189">
        <f>SUM(I56:I57)</f>
        <v>0</v>
      </c>
      <c r="J55" s="190">
        <f t="shared" ref="J55:K55" si="46">SUM(J56:J57)</f>
        <v>0</v>
      </c>
      <c r="K55" s="149">
        <f t="shared" si="46"/>
        <v>0</v>
      </c>
      <c r="L55" s="189">
        <f>SUM(L56:L57)</f>
        <v>0</v>
      </c>
      <c r="M55" s="148">
        <f t="shared" ref="M55:O55" si="47">SUM(M56:M57)</f>
        <v>0</v>
      </c>
      <c r="N55" s="149">
        <f t="shared" si="47"/>
        <v>0</v>
      </c>
      <c r="O55" s="189">
        <f t="shared" si="47"/>
        <v>0</v>
      </c>
      <c r="P55" s="191"/>
    </row>
    <row r="56" spans="1:16" hidden="1" x14ac:dyDescent="0.25">
      <c r="A56" s="45">
        <v>1111</v>
      </c>
      <c r="B56" s="82" t="s">
        <v>75</v>
      </c>
      <c r="C56" s="535">
        <f t="shared" si="4"/>
        <v>0</v>
      </c>
      <c r="D56" s="192"/>
      <c r="E56" s="193"/>
      <c r="F56" s="194">
        <f t="shared" ref="F56:F57" si="48">D56+E56</f>
        <v>0</v>
      </c>
      <c r="G56" s="192"/>
      <c r="H56" s="193"/>
      <c r="I56" s="194">
        <f t="shared" ref="I56:I57" si="49">G56+H56</f>
        <v>0</v>
      </c>
      <c r="J56" s="195"/>
      <c r="K56" s="193"/>
      <c r="L56" s="194">
        <f t="shared" ref="L56:L57" si="50">J56+K56</f>
        <v>0</v>
      </c>
      <c r="M56" s="192"/>
      <c r="N56" s="193"/>
      <c r="O56" s="194">
        <f t="shared" ref="O56:O57" si="51">M56+N56</f>
        <v>0</v>
      </c>
      <c r="P56" s="196"/>
    </row>
    <row r="57" spans="1:16" ht="24" hidden="1" customHeight="1" x14ac:dyDescent="0.25">
      <c r="A57" s="52">
        <v>1119</v>
      </c>
      <c r="B57" s="90" t="s">
        <v>76</v>
      </c>
      <c r="C57" s="536">
        <f t="shared" si="4"/>
        <v>0</v>
      </c>
      <c r="D57" s="197"/>
      <c r="E57" s="198"/>
      <c r="F57" s="199">
        <f t="shared" si="48"/>
        <v>0</v>
      </c>
      <c r="G57" s="197"/>
      <c r="H57" s="198"/>
      <c r="I57" s="199">
        <f t="shared" si="49"/>
        <v>0</v>
      </c>
      <c r="J57" s="200"/>
      <c r="K57" s="198"/>
      <c r="L57" s="199">
        <f t="shared" si="50"/>
        <v>0</v>
      </c>
      <c r="M57" s="197"/>
      <c r="N57" s="198"/>
      <c r="O57" s="199">
        <f t="shared" si="51"/>
        <v>0</v>
      </c>
      <c r="P57" s="201"/>
    </row>
    <row r="58" spans="1:16" hidden="1" x14ac:dyDescent="0.25">
      <c r="A58" s="202">
        <v>1140</v>
      </c>
      <c r="B58" s="90" t="s">
        <v>77</v>
      </c>
      <c r="C58" s="536">
        <f t="shared" si="4"/>
        <v>0</v>
      </c>
      <c r="D58" s="203">
        <f t="shared" ref="D58:E58" si="52">SUM(D59:D65)</f>
        <v>0</v>
      </c>
      <c r="E58" s="204">
        <f t="shared" si="52"/>
        <v>0</v>
      </c>
      <c r="F58" s="199">
        <f>SUM(F59:F65)</f>
        <v>0</v>
      </c>
      <c r="G58" s="203">
        <f t="shared" ref="G58:H58" si="53">SUM(G59:G65)</f>
        <v>0</v>
      </c>
      <c r="H58" s="204">
        <f t="shared" si="53"/>
        <v>0</v>
      </c>
      <c r="I58" s="199">
        <f>SUM(I59:I65)</f>
        <v>0</v>
      </c>
      <c r="J58" s="205">
        <f t="shared" ref="J58:K58" si="54">SUM(J59:J65)</f>
        <v>0</v>
      </c>
      <c r="K58" s="204">
        <f t="shared" si="54"/>
        <v>0</v>
      </c>
      <c r="L58" s="199">
        <f>SUM(L59:L65)</f>
        <v>0</v>
      </c>
      <c r="M58" s="203">
        <f t="shared" ref="M58:O58" si="55">SUM(M59:M65)</f>
        <v>0</v>
      </c>
      <c r="N58" s="204">
        <f t="shared" si="55"/>
        <v>0</v>
      </c>
      <c r="O58" s="199">
        <f t="shared" si="55"/>
        <v>0</v>
      </c>
      <c r="P58" s="201"/>
    </row>
    <row r="59" spans="1:16" hidden="1" x14ac:dyDescent="0.25">
      <c r="A59" s="52">
        <v>1141</v>
      </c>
      <c r="B59" s="90" t="s">
        <v>78</v>
      </c>
      <c r="C59" s="536">
        <f t="shared" si="4"/>
        <v>0</v>
      </c>
      <c r="D59" s="197"/>
      <c r="E59" s="198"/>
      <c r="F59" s="199">
        <f t="shared" ref="F59:F66" si="56">D59+E59</f>
        <v>0</v>
      </c>
      <c r="G59" s="197"/>
      <c r="H59" s="198"/>
      <c r="I59" s="199">
        <f t="shared" ref="I59:I66" si="57">G59+H59</f>
        <v>0</v>
      </c>
      <c r="J59" s="200"/>
      <c r="K59" s="198"/>
      <c r="L59" s="199">
        <f t="shared" ref="L59:L66" si="58">J59+K59</f>
        <v>0</v>
      </c>
      <c r="M59" s="197"/>
      <c r="N59" s="198"/>
      <c r="O59" s="199">
        <f t="shared" ref="O59:O66" si="59">M59+N59</f>
        <v>0</v>
      </c>
      <c r="P59" s="201"/>
    </row>
    <row r="60" spans="1:16" ht="24.75" hidden="1" customHeight="1" x14ac:dyDescent="0.25">
      <c r="A60" s="52">
        <v>1142</v>
      </c>
      <c r="B60" s="90" t="s">
        <v>79</v>
      </c>
      <c r="C60" s="536">
        <f t="shared" si="4"/>
        <v>0</v>
      </c>
      <c r="D60" s="197"/>
      <c r="E60" s="198"/>
      <c r="F60" s="199">
        <f t="shared" si="56"/>
        <v>0</v>
      </c>
      <c r="G60" s="197"/>
      <c r="H60" s="198"/>
      <c r="I60" s="199">
        <f t="shared" si="57"/>
        <v>0</v>
      </c>
      <c r="J60" s="200"/>
      <c r="K60" s="198"/>
      <c r="L60" s="199">
        <f t="shared" si="58"/>
        <v>0</v>
      </c>
      <c r="M60" s="197"/>
      <c r="N60" s="198"/>
      <c r="O60" s="199">
        <f t="shared" si="59"/>
        <v>0</v>
      </c>
      <c r="P60" s="201"/>
    </row>
    <row r="61" spans="1:16" ht="24" hidden="1" x14ac:dyDescent="0.25">
      <c r="A61" s="52">
        <v>1145</v>
      </c>
      <c r="B61" s="90" t="s">
        <v>80</v>
      </c>
      <c r="C61" s="536">
        <f t="shared" si="4"/>
        <v>0</v>
      </c>
      <c r="D61" s="197"/>
      <c r="E61" s="198"/>
      <c r="F61" s="199">
        <f t="shared" si="56"/>
        <v>0</v>
      </c>
      <c r="G61" s="197"/>
      <c r="H61" s="198"/>
      <c r="I61" s="199">
        <f t="shared" si="57"/>
        <v>0</v>
      </c>
      <c r="J61" s="200"/>
      <c r="K61" s="198"/>
      <c r="L61" s="199">
        <f t="shared" si="58"/>
        <v>0</v>
      </c>
      <c r="M61" s="197"/>
      <c r="N61" s="198"/>
      <c r="O61" s="199">
        <f t="shared" si="59"/>
        <v>0</v>
      </c>
      <c r="P61" s="201"/>
    </row>
    <row r="62" spans="1:16" ht="27.75" hidden="1" customHeight="1" x14ac:dyDescent="0.25">
      <c r="A62" s="52">
        <v>1146</v>
      </c>
      <c r="B62" s="90" t="s">
        <v>81</v>
      </c>
      <c r="C62" s="536">
        <f t="shared" si="4"/>
        <v>0</v>
      </c>
      <c r="D62" s="197"/>
      <c r="E62" s="198"/>
      <c r="F62" s="199">
        <f t="shared" si="56"/>
        <v>0</v>
      </c>
      <c r="G62" s="197"/>
      <c r="H62" s="198"/>
      <c r="I62" s="199">
        <f t="shared" si="57"/>
        <v>0</v>
      </c>
      <c r="J62" s="200"/>
      <c r="K62" s="198"/>
      <c r="L62" s="199">
        <f t="shared" si="58"/>
        <v>0</v>
      </c>
      <c r="M62" s="197"/>
      <c r="N62" s="198"/>
      <c r="O62" s="199">
        <f t="shared" si="59"/>
        <v>0</v>
      </c>
      <c r="P62" s="201"/>
    </row>
    <row r="63" spans="1:16" hidden="1" x14ac:dyDescent="0.25">
      <c r="A63" s="52">
        <v>1147</v>
      </c>
      <c r="B63" s="90" t="s">
        <v>82</v>
      </c>
      <c r="C63" s="536">
        <f t="shared" si="4"/>
        <v>0</v>
      </c>
      <c r="D63" s="197"/>
      <c r="E63" s="198"/>
      <c r="F63" s="199">
        <f t="shared" si="56"/>
        <v>0</v>
      </c>
      <c r="G63" s="197"/>
      <c r="H63" s="198"/>
      <c r="I63" s="199">
        <f t="shared" si="57"/>
        <v>0</v>
      </c>
      <c r="J63" s="200"/>
      <c r="K63" s="198"/>
      <c r="L63" s="199">
        <f t="shared" si="58"/>
        <v>0</v>
      </c>
      <c r="M63" s="197"/>
      <c r="N63" s="198"/>
      <c r="O63" s="199">
        <f t="shared" si="59"/>
        <v>0</v>
      </c>
      <c r="P63" s="201"/>
    </row>
    <row r="64" spans="1:16" hidden="1" x14ac:dyDescent="0.25">
      <c r="A64" s="52">
        <v>1148</v>
      </c>
      <c r="B64" s="90" t="s">
        <v>83</v>
      </c>
      <c r="C64" s="536">
        <f t="shared" si="4"/>
        <v>0</v>
      </c>
      <c r="D64" s="197"/>
      <c r="E64" s="198"/>
      <c r="F64" s="199">
        <f t="shared" si="56"/>
        <v>0</v>
      </c>
      <c r="G64" s="197"/>
      <c r="H64" s="198"/>
      <c r="I64" s="199">
        <f t="shared" si="57"/>
        <v>0</v>
      </c>
      <c r="J64" s="200"/>
      <c r="K64" s="198"/>
      <c r="L64" s="199">
        <f t="shared" si="58"/>
        <v>0</v>
      </c>
      <c r="M64" s="197"/>
      <c r="N64" s="198"/>
      <c r="O64" s="199">
        <f t="shared" si="59"/>
        <v>0</v>
      </c>
      <c r="P64" s="201"/>
    </row>
    <row r="65" spans="1:16" ht="24" hidden="1" customHeight="1" x14ac:dyDescent="0.25">
      <c r="A65" s="52">
        <v>1149</v>
      </c>
      <c r="B65" s="90" t="s">
        <v>84</v>
      </c>
      <c r="C65" s="536">
        <f t="shared" si="4"/>
        <v>0</v>
      </c>
      <c r="D65" s="197"/>
      <c r="E65" s="198"/>
      <c r="F65" s="199">
        <f t="shared" si="56"/>
        <v>0</v>
      </c>
      <c r="G65" s="197"/>
      <c r="H65" s="198"/>
      <c r="I65" s="199">
        <f t="shared" si="57"/>
        <v>0</v>
      </c>
      <c r="J65" s="200"/>
      <c r="K65" s="198"/>
      <c r="L65" s="199">
        <f t="shared" si="58"/>
        <v>0</v>
      </c>
      <c r="M65" s="197"/>
      <c r="N65" s="198"/>
      <c r="O65" s="199">
        <f t="shared" si="59"/>
        <v>0</v>
      </c>
      <c r="P65" s="201"/>
    </row>
    <row r="66" spans="1:16" ht="36" hidden="1" x14ac:dyDescent="0.25">
      <c r="A66" s="188">
        <v>1150</v>
      </c>
      <c r="B66" s="143" t="s">
        <v>85</v>
      </c>
      <c r="C66" s="542">
        <f t="shared" si="4"/>
        <v>0</v>
      </c>
      <c r="D66" s="206"/>
      <c r="E66" s="207"/>
      <c r="F66" s="189">
        <f t="shared" si="56"/>
        <v>0</v>
      </c>
      <c r="G66" s="206"/>
      <c r="H66" s="207"/>
      <c r="I66" s="189">
        <f t="shared" si="57"/>
        <v>0</v>
      </c>
      <c r="J66" s="208"/>
      <c r="K66" s="207"/>
      <c r="L66" s="189">
        <f t="shared" si="58"/>
        <v>0</v>
      </c>
      <c r="M66" s="206"/>
      <c r="N66" s="207"/>
      <c r="O66" s="189">
        <f t="shared" si="59"/>
        <v>0</v>
      </c>
      <c r="P66" s="191"/>
    </row>
    <row r="67" spans="1:16" ht="36" hidden="1" x14ac:dyDescent="0.25">
      <c r="A67" s="70">
        <v>1200</v>
      </c>
      <c r="B67" s="182" t="s">
        <v>86</v>
      </c>
      <c r="C67" s="534">
        <f t="shared" si="4"/>
        <v>0</v>
      </c>
      <c r="D67" s="183">
        <f t="shared" ref="D67:E67" si="60">SUM(D68:D69)</f>
        <v>0</v>
      </c>
      <c r="E67" s="184">
        <f t="shared" si="60"/>
        <v>0</v>
      </c>
      <c r="F67" s="185">
        <f>SUM(F68:F69)</f>
        <v>0</v>
      </c>
      <c r="G67" s="183">
        <f t="shared" ref="G67:H67" si="61">SUM(G68:G69)</f>
        <v>0</v>
      </c>
      <c r="H67" s="184">
        <f t="shared" si="61"/>
        <v>0</v>
      </c>
      <c r="I67" s="185">
        <f>SUM(I68:I69)</f>
        <v>0</v>
      </c>
      <c r="J67" s="186">
        <f t="shared" ref="J67:K67" si="62">SUM(J68:J69)</f>
        <v>0</v>
      </c>
      <c r="K67" s="184">
        <f t="shared" si="62"/>
        <v>0</v>
      </c>
      <c r="L67" s="185">
        <f>SUM(L68:L69)</f>
        <v>0</v>
      </c>
      <c r="M67" s="183">
        <f t="shared" ref="M67:O67" si="63">SUM(M68:M69)</f>
        <v>0</v>
      </c>
      <c r="N67" s="184">
        <f t="shared" si="63"/>
        <v>0</v>
      </c>
      <c r="O67" s="185">
        <f t="shared" si="63"/>
        <v>0</v>
      </c>
      <c r="P67" s="209"/>
    </row>
    <row r="68" spans="1:16" ht="24" hidden="1" x14ac:dyDescent="0.25">
      <c r="A68" s="210">
        <v>1210</v>
      </c>
      <c r="B68" s="82" t="s">
        <v>87</v>
      </c>
      <c r="C68" s="535">
        <f t="shared" si="4"/>
        <v>0</v>
      </c>
      <c r="D68" s="192"/>
      <c r="E68" s="193"/>
      <c r="F68" s="194">
        <f>D68+E68</f>
        <v>0</v>
      </c>
      <c r="G68" s="192"/>
      <c r="H68" s="193"/>
      <c r="I68" s="194">
        <f>G68+H68</f>
        <v>0</v>
      </c>
      <c r="J68" s="195"/>
      <c r="K68" s="193"/>
      <c r="L68" s="194">
        <f>J68+K68</f>
        <v>0</v>
      </c>
      <c r="M68" s="192"/>
      <c r="N68" s="193"/>
      <c r="O68" s="194">
        <f t="shared" ref="O68" si="64">M68+N68</f>
        <v>0</v>
      </c>
      <c r="P68" s="196"/>
    </row>
    <row r="69" spans="1:16" ht="24" hidden="1" x14ac:dyDescent="0.25">
      <c r="A69" s="202">
        <v>1220</v>
      </c>
      <c r="B69" s="90" t="s">
        <v>88</v>
      </c>
      <c r="C69" s="536">
        <f t="shared" si="4"/>
        <v>0</v>
      </c>
      <c r="D69" s="203">
        <f t="shared" ref="D69:E69" si="65">SUM(D70:D74)</f>
        <v>0</v>
      </c>
      <c r="E69" s="204">
        <f t="shared" si="65"/>
        <v>0</v>
      </c>
      <c r="F69" s="199">
        <f>SUM(F70:F74)</f>
        <v>0</v>
      </c>
      <c r="G69" s="203">
        <f t="shared" ref="G69:H69" si="66">SUM(G70:G74)</f>
        <v>0</v>
      </c>
      <c r="H69" s="204">
        <f t="shared" si="66"/>
        <v>0</v>
      </c>
      <c r="I69" s="199">
        <f>SUM(I70:I74)</f>
        <v>0</v>
      </c>
      <c r="J69" s="205">
        <f t="shared" ref="J69:K69" si="67">SUM(J70:J74)</f>
        <v>0</v>
      </c>
      <c r="K69" s="204">
        <f t="shared" si="67"/>
        <v>0</v>
      </c>
      <c r="L69" s="199">
        <f>SUM(L70:L74)</f>
        <v>0</v>
      </c>
      <c r="M69" s="203">
        <f t="shared" ref="M69:O69" si="68">SUM(M70:M74)</f>
        <v>0</v>
      </c>
      <c r="N69" s="204">
        <f t="shared" si="68"/>
        <v>0</v>
      </c>
      <c r="O69" s="199">
        <f t="shared" si="68"/>
        <v>0</v>
      </c>
      <c r="P69" s="201"/>
    </row>
    <row r="70" spans="1:16" ht="60" hidden="1" x14ac:dyDescent="0.25">
      <c r="A70" s="52">
        <v>1221</v>
      </c>
      <c r="B70" s="90" t="s">
        <v>89</v>
      </c>
      <c r="C70" s="536">
        <f t="shared" si="4"/>
        <v>0</v>
      </c>
      <c r="D70" s="197"/>
      <c r="E70" s="198"/>
      <c r="F70" s="199">
        <f t="shared" ref="F70:F74" si="69">D70+E70</f>
        <v>0</v>
      </c>
      <c r="G70" s="197"/>
      <c r="H70" s="198"/>
      <c r="I70" s="199">
        <f t="shared" ref="I70:I74" si="70">G70+H70</f>
        <v>0</v>
      </c>
      <c r="J70" s="200"/>
      <c r="K70" s="198"/>
      <c r="L70" s="199">
        <f t="shared" ref="L70:L74" si="71">J70+K70</f>
        <v>0</v>
      </c>
      <c r="M70" s="197"/>
      <c r="N70" s="198"/>
      <c r="O70" s="199">
        <f t="shared" ref="O70:O74" si="72">M70+N70</f>
        <v>0</v>
      </c>
      <c r="P70" s="201"/>
    </row>
    <row r="71" spans="1:16" hidden="1" x14ac:dyDescent="0.25">
      <c r="A71" s="52">
        <v>1223</v>
      </c>
      <c r="B71" s="90" t="s">
        <v>90</v>
      </c>
      <c r="C71" s="536">
        <f t="shared" si="4"/>
        <v>0</v>
      </c>
      <c r="D71" s="197"/>
      <c r="E71" s="198"/>
      <c r="F71" s="199">
        <f t="shared" si="69"/>
        <v>0</v>
      </c>
      <c r="G71" s="197"/>
      <c r="H71" s="198"/>
      <c r="I71" s="199">
        <f t="shared" si="70"/>
        <v>0</v>
      </c>
      <c r="J71" s="200"/>
      <c r="K71" s="198"/>
      <c r="L71" s="199">
        <f t="shared" si="71"/>
        <v>0</v>
      </c>
      <c r="M71" s="197"/>
      <c r="N71" s="198"/>
      <c r="O71" s="199">
        <f t="shared" si="72"/>
        <v>0</v>
      </c>
      <c r="P71" s="201"/>
    </row>
    <row r="72" spans="1:16" ht="24" hidden="1" x14ac:dyDescent="0.25">
      <c r="A72" s="52">
        <v>1225</v>
      </c>
      <c r="B72" s="90" t="s">
        <v>91</v>
      </c>
      <c r="C72" s="536">
        <f t="shared" si="4"/>
        <v>0</v>
      </c>
      <c r="D72" s="197"/>
      <c r="E72" s="198"/>
      <c r="F72" s="199">
        <f t="shared" si="69"/>
        <v>0</v>
      </c>
      <c r="G72" s="197"/>
      <c r="H72" s="198"/>
      <c r="I72" s="199">
        <f t="shared" si="70"/>
        <v>0</v>
      </c>
      <c r="J72" s="200"/>
      <c r="K72" s="198"/>
      <c r="L72" s="199">
        <f t="shared" si="71"/>
        <v>0</v>
      </c>
      <c r="M72" s="197"/>
      <c r="N72" s="198"/>
      <c r="O72" s="199">
        <f t="shared" si="72"/>
        <v>0</v>
      </c>
      <c r="P72" s="201"/>
    </row>
    <row r="73" spans="1:16" ht="36" hidden="1" x14ac:dyDescent="0.25">
      <c r="A73" s="52">
        <v>1227</v>
      </c>
      <c r="B73" s="90" t="s">
        <v>92</v>
      </c>
      <c r="C73" s="536">
        <f t="shared" si="4"/>
        <v>0</v>
      </c>
      <c r="D73" s="197"/>
      <c r="E73" s="198"/>
      <c r="F73" s="199">
        <f t="shared" si="69"/>
        <v>0</v>
      </c>
      <c r="G73" s="197"/>
      <c r="H73" s="198"/>
      <c r="I73" s="199">
        <f t="shared" si="70"/>
        <v>0</v>
      </c>
      <c r="J73" s="200"/>
      <c r="K73" s="198"/>
      <c r="L73" s="199">
        <f t="shared" si="71"/>
        <v>0</v>
      </c>
      <c r="M73" s="197"/>
      <c r="N73" s="198"/>
      <c r="O73" s="199">
        <f t="shared" si="72"/>
        <v>0</v>
      </c>
      <c r="P73" s="201"/>
    </row>
    <row r="74" spans="1:16" ht="60" hidden="1" x14ac:dyDescent="0.25">
      <c r="A74" s="52">
        <v>1228</v>
      </c>
      <c r="B74" s="90" t="s">
        <v>93</v>
      </c>
      <c r="C74" s="536">
        <f t="shared" si="4"/>
        <v>0</v>
      </c>
      <c r="D74" s="197"/>
      <c r="E74" s="198"/>
      <c r="F74" s="199">
        <f t="shared" si="69"/>
        <v>0</v>
      </c>
      <c r="G74" s="197"/>
      <c r="H74" s="198"/>
      <c r="I74" s="199">
        <f t="shared" si="70"/>
        <v>0</v>
      </c>
      <c r="J74" s="200"/>
      <c r="K74" s="198"/>
      <c r="L74" s="199">
        <f t="shared" si="71"/>
        <v>0</v>
      </c>
      <c r="M74" s="197"/>
      <c r="N74" s="198"/>
      <c r="O74" s="199">
        <f t="shared" si="72"/>
        <v>0</v>
      </c>
      <c r="P74" s="201"/>
    </row>
    <row r="75" spans="1:16" hidden="1" x14ac:dyDescent="0.25">
      <c r="A75" s="176">
        <v>2000</v>
      </c>
      <c r="B75" s="176" t="s">
        <v>94</v>
      </c>
      <c r="C75" s="547">
        <f t="shared" si="4"/>
        <v>0</v>
      </c>
      <c r="D75" s="177">
        <f t="shared" ref="D75:O75" si="73">SUM(D76,D83,D120,D151,D152)</f>
        <v>0</v>
      </c>
      <c r="E75" s="178">
        <f t="shared" si="73"/>
        <v>0</v>
      </c>
      <c r="F75" s="179">
        <f t="shared" si="73"/>
        <v>0</v>
      </c>
      <c r="G75" s="177">
        <f t="shared" si="73"/>
        <v>0</v>
      </c>
      <c r="H75" s="178">
        <f t="shared" si="73"/>
        <v>0</v>
      </c>
      <c r="I75" s="179">
        <f t="shared" si="73"/>
        <v>0</v>
      </c>
      <c r="J75" s="180">
        <f t="shared" si="73"/>
        <v>0</v>
      </c>
      <c r="K75" s="178">
        <f t="shared" si="73"/>
        <v>0</v>
      </c>
      <c r="L75" s="179">
        <f t="shared" si="73"/>
        <v>0</v>
      </c>
      <c r="M75" s="177">
        <f t="shared" si="73"/>
        <v>0</v>
      </c>
      <c r="N75" s="178">
        <f t="shared" si="73"/>
        <v>0</v>
      </c>
      <c r="O75" s="179">
        <f t="shared" si="73"/>
        <v>0</v>
      </c>
      <c r="P75" s="181"/>
    </row>
    <row r="76" spans="1:16" ht="24" hidden="1" x14ac:dyDescent="0.25">
      <c r="A76" s="70">
        <v>2100</v>
      </c>
      <c r="B76" s="182" t="s">
        <v>95</v>
      </c>
      <c r="C76" s="534">
        <f t="shared" si="4"/>
        <v>0</v>
      </c>
      <c r="D76" s="183">
        <f t="shared" ref="D76:E76" si="74">SUM(D77,D80)</f>
        <v>0</v>
      </c>
      <c r="E76" s="184">
        <f t="shared" si="74"/>
        <v>0</v>
      </c>
      <c r="F76" s="185">
        <f>SUM(F77,F80)</f>
        <v>0</v>
      </c>
      <c r="G76" s="183">
        <f t="shared" ref="G76:H76" si="75">SUM(G77,G80)</f>
        <v>0</v>
      </c>
      <c r="H76" s="184">
        <f t="shared" si="75"/>
        <v>0</v>
      </c>
      <c r="I76" s="185">
        <f>SUM(I77,I80)</f>
        <v>0</v>
      </c>
      <c r="J76" s="186">
        <f t="shared" ref="J76:K76" si="76">SUM(J77,J80)</f>
        <v>0</v>
      </c>
      <c r="K76" s="184">
        <f t="shared" si="76"/>
        <v>0</v>
      </c>
      <c r="L76" s="185">
        <f>SUM(L77,L80)</f>
        <v>0</v>
      </c>
      <c r="M76" s="183">
        <f t="shared" ref="M76:O76" si="77">SUM(M77,M80)</f>
        <v>0</v>
      </c>
      <c r="N76" s="184">
        <f t="shared" si="77"/>
        <v>0</v>
      </c>
      <c r="O76" s="185">
        <f t="shared" si="77"/>
        <v>0</v>
      </c>
      <c r="P76" s="209"/>
    </row>
    <row r="77" spans="1:16" ht="24" hidden="1" x14ac:dyDescent="0.25">
      <c r="A77" s="210">
        <v>2110</v>
      </c>
      <c r="B77" s="82" t="s">
        <v>96</v>
      </c>
      <c r="C77" s="535">
        <f t="shared" si="4"/>
        <v>0</v>
      </c>
      <c r="D77" s="212">
        <f t="shared" ref="D77:E77" si="78">SUM(D78:D79)</f>
        <v>0</v>
      </c>
      <c r="E77" s="213">
        <f t="shared" si="78"/>
        <v>0</v>
      </c>
      <c r="F77" s="194">
        <f>SUM(F78:F79)</f>
        <v>0</v>
      </c>
      <c r="G77" s="212">
        <f t="shared" ref="G77:H77" si="79">SUM(G78:G79)</f>
        <v>0</v>
      </c>
      <c r="H77" s="213">
        <f t="shared" si="79"/>
        <v>0</v>
      </c>
      <c r="I77" s="194">
        <f>SUM(I78:I79)</f>
        <v>0</v>
      </c>
      <c r="J77" s="214">
        <f t="shared" ref="J77:K77" si="80">SUM(J78:J79)</f>
        <v>0</v>
      </c>
      <c r="K77" s="213">
        <f t="shared" si="80"/>
        <v>0</v>
      </c>
      <c r="L77" s="194">
        <f>SUM(L78:L79)</f>
        <v>0</v>
      </c>
      <c r="M77" s="212">
        <f t="shared" ref="M77:O77" si="81">SUM(M78:M79)</f>
        <v>0</v>
      </c>
      <c r="N77" s="213">
        <f t="shared" si="81"/>
        <v>0</v>
      </c>
      <c r="O77" s="194">
        <f t="shared" si="81"/>
        <v>0</v>
      </c>
      <c r="P77" s="196"/>
    </row>
    <row r="78" spans="1:16" hidden="1" x14ac:dyDescent="0.25">
      <c r="A78" s="52">
        <v>2111</v>
      </c>
      <c r="B78" s="90" t="s">
        <v>97</v>
      </c>
      <c r="C78" s="536">
        <f t="shared" si="4"/>
        <v>0</v>
      </c>
      <c r="D78" s="197"/>
      <c r="E78" s="198"/>
      <c r="F78" s="199">
        <f t="shared" ref="F78:F79" si="82">D78+E78</f>
        <v>0</v>
      </c>
      <c r="G78" s="197"/>
      <c r="H78" s="198"/>
      <c r="I78" s="199">
        <f t="shared" ref="I78:I79" si="83">G78+H78</f>
        <v>0</v>
      </c>
      <c r="J78" s="200"/>
      <c r="K78" s="198"/>
      <c r="L78" s="199">
        <f t="shared" ref="L78:L79" si="84">J78+K78</f>
        <v>0</v>
      </c>
      <c r="M78" s="197"/>
      <c r="N78" s="198"/>
      <c r="O78" s="199">
        <f t="shared" ref="O78:O79" si="85">M78+N78</f>
        <v>0</v>
      </c>
      <c r="P78" s="201"/>
    </row>
    <row r="79" spans="1:16" ht="24" hidden="1" x14ac:dyDescent="0.25">
      <c r="A79" s="52">
        <v>2112</v>
      </c>
      <c r="B79" s="90" t="s">
        <v>98</v>
      </c>
      <c r="C79" s="536">
        <f t="shared" si="4"/>
        <v>0</v>
      </c>
      <c r="D79" s="197"/>
      <c r="E79" s="198"/>
      <c r="F79" s="199">
        <f t="shared" si="82"/>
        <v>0</v>
      </c>
      <c r="G79" s="197"/>
      <c r="H79" s="198"/>
      <c r="I79" s="199">
        <f t="shared" si="83"/>
        <v>0</v>
      </c>
      <c r="J79" s="200"/>
      <c r="K79" s="198"/>
      <c r="L79" s="199">
        <f t="shared" si="84"/>
        <v>0</v>
      </c>
      <c r="M79" s="197"/>
      <c r="N79" s="198"/>
      <c r="O79" s="199">
        <f t="shared" si="85"/>
        <v>0</v>
      </c>
      <c r="P79" s="201"/>
    </row>
    <row r="80" spans="1:16" ht="24" hidden="1" x14ac:dyDescent="0.25">
      <c r="A80" s="202">
        <v>2120</v>
      </c>
      <c r="B80" s="90" t="s">
        <v>99</v>
      </c>
      <c r="C80" s="536">
        <f t="shared" si="4"/>
        <v>0</v>
      </c>
      <c r="D80" s="203">
        <f t="shared" ref="D80:E80" si="86">SUM(D81:D82)</f>
        <v>0</v>
      </c>
      <c r="E80" s="204">
        <f t="shared" si="86"/>
        <v>0</v>
      </c>
      <c r="F80" s="199">
        <f>SUM(F81:F82)</f>
        <v>0</v>
      </c>
      <c r="G80" s="203">
        <f t="shared" ref="G80:H80" si="87">SUM(G81:G82)</f>
        <v>0</v>
      </c>
      <c r="H80" s="204">
        <f t="shared" si="87"/>
        <v>0</v>
      </c>
      <c r="I80" s="199">
        <f>SUM(I81:I82)</f>
        <v>0</v>
      </c>
      <c r="J80" s="205">
        <f t="shared" ref="J80:K80" si="88">SUM(J81:J82)</f>
        <v>0</v>
      </c>
      <c r="K80" s="204">
        <f t="shared" si="88"/>
        <v>0</v>
      </c>
      <c r="L80" s="199">
        <f>SUM(L81:L82)</f>
        <v>0</v>
      </c>
      <c r="M80" s="203">
        <f t="shared" ref="M80:O80" si="89">SUM(M81:M82)</f>
        <v>0</v>
      </c>
      <c r="N80" s="204">
        <f t="shared" si="89"/>
        <v>0</v>
      </c>
      <c r="O80" s="199">
        <f t="shared" si="89"/>
        <v>0</v>
      </c>
      <c r="P80" s="201"/>
    </row>
    <row r="81" spans="1:16" hidden="1" x14ac:dyDescent="0.25">
      <c r="A81" s="52">
        <v>2121</v>
      </c>
      <c r="B81" s="90" t="s">
        <v>97</v>
      </c>
      <c r="C81" s="536">
        <f t="shared" si="4"/>
        <v>0</v>
      </c>
      <c r="D81" s="197"/>
      <c r="E81" s="198"/>
      <c r="F81" s="199">
        <f t="shared" ref="F81:F82" si="90">D81+E81</f>
        <v>0</v>
      </c>
      <c r="G81" s="197"/>
      <c r="H81" s="198"/>
      <c r="I81" s="199">
        <f t="shared" ref="I81:I82" si="91">G81+H81</f>
        <v>0</v>
      </c>
      <c r="J81" s="200"/>
      <c r="K81" s="198"/>
      <c r="L81" s="199">
        <f t="shared" ref="L81:L82" si="92">J81+K81</f>
        <v>0</v>
      </c>
      <c r="M81" s="197"/>
      <c r="N81" s="198"/>
      <c r="O81" s="199">
        <f t="shared" ref="O81:O82" si="93">M81+N81</f>
        <v>0</v>
      </c>
      <c r="P81" s="201"/>
    </row>
    <row r="82" spans="1:16" ht="24" hidden="1" x14ac:dyDescent="0.25">
      <c r="A82" s="52">
        <v>2122</v>
      </c>
      <c r="B82" s="90" t="s">
        <v>98</v>
      </c>
      <c r="C82" s="536">
        <f t="shared" si="4"/>
        <v>0</v>
      </c>
      <c r="D82" s="197"/>
      <c r="E82" s="198"/>
      <c r="F82" s="199">
        <f t="shared" si="90"/>
        <v>0</v>
      </c>
      <c r="G82" s="197"/>
      <c r="H82" s="198"/>
      <c r="I82" s="199">
        <f t="shared" si="91"/>
        <v>0</v>
      </c>
      <c r="J82" s="200"/>
      <c r="K82" s="198"/>
      <c r="L82" s="199">
        <f t="shared" si="92"/>
        <v>0</v>
      </c>
      <c r="M82" s="197"/>
      <c r="N82" s="198"/>
      <c r="O82" s="199">
        <f t="shared" si="93"/>
        <v>0</v>
      </c>
      <c r="P82" s="201"/>
    </row>
    <row r="83" spans="1:16" hidden="1" x14ac:dyDescent="0.25">
      <c r="A83" s="70">
        <v>2200</v>
      </c>
      <c r="B83" s="182" t="s">
        <v>100</v>
      </c>
      <c r="C83" s="534">
        <f t="shared" si="4"/>
        <v>0</v>
      </c>
      <c r="D83" s="183">
        <f t="shared" ref="D83:E83" si="94">SUM(D84,D85,D91,D99,D107,D108,D114,D119)</f>
        <v>0</v>
      </c>
      <c r="E83" s="184">
        <f t="shared" si="94"/>
        <v>0</v>
      </c>
      <c r="F83" s="185">
        <f>SUM(F84,F85,F91,F99,F107,F108,F114,F119)</f>
        <v>0</v>
      </c>
      <c r="G83" s="183">
        <f t="shared" ref="G83:H83" si="95">SUM(G84,G85,G91,G99,G107,G108,G114,G119)</f>
        <v>0</v>
      </c>
      <c r="H83" s="184">
        <f t="shared" si="95"/>
        <v>0</v>
      </c>
      <c r="I83" s="185">
        <f>SUM(I84,I85,I91,I99,I107,I108,I114,I119)</f>
        <v>0</v>
      </c>
      <c r="J83" s="186">
        <f t="shared" ref="J83:K83" si="96">SUM(J84,J85,J91,J99,J107,J108,J114,J119)</f>
        <v>0</v>
      </c>
      <c r="K83" s="184">
        <f t="shared" si="96"/>
        <v>0</v>
      </c>
      <c r="L83" s="185">
        <f>SUM(L84,L85,L91,L99,L107,L108,L114,L119)</f>
        <v>0</v>
      </c>
      <c r="M83" s="183">
        <f t="shared" ref="M83:O83" si="97">SUM(M84,M85,M91,M99,M107,M108,M114,M119)</f>
        <v>0</v>
      </c>
      <c r="N83" s="184">
        <f t="shared" si="97"/>
        <v>0</v>
      </c>
      <c r="O83" s="185">
        <f t="shared" si="97"/>
        <v>0</v>
      </c>
      <c r="P83" s="215"/>
    </row>
    <row r="84" spans="1:16" hidden="1" x14ac:dyDescent="0.25">
      <c r="A84" s="188">
        <v>2210</v>
      </c>
      <c r="B84" s="143" t="s">
        <v>101</v>
      </c>
      <c r="C84" s="542">
        <f t="shared" si="4"/>
        <v>0</v>
      </c>
      <c r="D84" s="206"/>
      <c r="E84" s="207"/>
      <c r="F84" s="189">
        <f>D84+E84</f>
        <v>0</v>
      </c>
      <c r="G84" s="206"/>
      <c r="H84" s="207"/>
      <c r="I84" s="189">
        <f>G84+H84</f>
        <v>0</v>
      </c>
      <c r="J84" s="208"/>
      <c r="K84" s="207"/>
      <c r="L84" s="189">
        <f>J84+K84</f>
        <v>0</v>
      </c>
      <c r="M84" s="206"/>
      <c r="N84" s="207"/>
      <c r="O84" s="189">
        <f t="shared" ref="O84" si="98">M84+N84</f>
        <v>0</v>
      </c>
      <c r="P84" s="191"/>
    </row>
    <row r="85" spans="1:16" ht="24" hidden="1" x14ac:dyDescent="0.25">
      <c r="A85" s="202">
        <v>2220</v>
      </c>
      <c r="B85" s="90" t="s">
        <v>103</v>
      </c>
      <c r="C85" s="536">
        <f t="shared" ref="C85:C148" si="99">F85+I85+L85+O85</f>
        <v>0</v>
      </c>
      <c r="D85" s="203">
        <f t="shared" ref="D85:E85" si="100">SUM(D86:D90)</f>
        <v>0</v>
      </c>
      <c r="E85" s="204">
        <f t="shared" si="100"/>
        <v>0</v>
      </c>
      <c r="F85" s="199">
        <f>SUM(F86:F90)</f>
        <v>0</v>
      </c>
      <c r="G85" s="203">
        <f t="shared" ref="G85:H85" si="101">SUM(G86:G90)</f>
        <v>0</v>
      </c>
      <c r="H85" s="204">
        <f t="shared" si="101"/>
        <v>0</v>
      </c>
      <c r="I85" s="199">
        <f>SUM(I86:I90)</f>
        <v>0</v>
      </c>
      <c r="J85" s="205">
        <f t="shared" ref="J85:K85" si="102">SUM(J86:J90)</f>
        <v>0</v>
      </c>
      <c r="K85" s="204">
        <f t="shared" si="102"/>
        <v>0</v>
      </c>
      <c r="L85" s="199">
        <f>SUM(L86:L90)</f>
        <v>0</v>
      </c>
      <c r="M85" s="203">
        <f t="shared" ref="M85:O85" si="103">SUM(M86:M90)</f>
        <v>0</v>
      </c>
      <c r="N85" s="204">
        <f t="shared" si="103"/>
        <v>0</v>
      </c>
      <c r="O85" s="199">
        <f t="shared" si="103"/>
        <v>0</v>
      </c>
      <c r="P85" s="201"/>
    </row>
    <row r="86" spans="1:16" hidden="1" x14ac:dyDescent="0.25">
      <c r="A86" s="52">
        <v>2221</v>
      </c>
      <c r="B86" s="90" t="s">
        <v>104</v>
      </c>
      <c r="C86" s="536">
        <f t="shared" si="99"/>
        <v>0</v>
      </c>
      <c r="D86" s="197"/>
      <c r="E86" s="198"/>
      <c r="F86" s="199">
        <f t="shared" ref="F86:F90" si="104">D86+E86</f>
        <v>0</v>
      </c>
      <c r="G86" s="197"/>
      <c r="H86" s="198"/>
      <c r="I86" s="199">
        <f t="shared" ref="I86:I90" si="105">G86+H86</f>
        <v>0</v>
      </c>
      <c r="J86" s="200"/>
      <c r="K86" s="198"/>
      <c r="L86" s="199">
        <f t="shared" ref="L86:L90" si="106">J86+K86</f>
        <v>0</v>
      </c>
      <c r="M86" s="197"/>
      <c r="N86" s="198"/>
      <c r="O86" s="199">
        <f t="shared" ref="O86:O90" si="107">M86+N86</f>
        <v>0</v>
      </c>
      <c r="P86" s="201"/>
    </row>
    <row r="87" spans="1:16" ht="24" hidden="1" x14ac:dyDescent="0.25">
      <c r="A87" s="52">
        <v>2222</v>
      </c>
      <c r="B87" s="90" t="s">
        <v>105</v>
      </c>
      <c r="C87" s="536">
        <f t="shared" si="99"/>
        <v>0</v>
      </c>
      <c r="D87" s="197"/>
      <c r="E87" s="198"/>
      <c r="F87" s="199">
        <f t="shared" si="104"/>
        <v>0</v>
      </c>
      <c r="G87" s="197"/>
      <c r="H87" s="198"/>
      <c r="I87" s="199">
        <f t="shared" si="105"/>
        <v>0</v>
      </c>
      <c r="J87" s="200"/>
      <c r="K87" s="198"/>
      <c r="L87" s="199">
        <f t="shared" si="106"/>
        <v>0</v>
      </c>
      <c r="M87" s="197"/>
      <c r="N87" s="198"/>
      <c r="O87" s="199">
        <f t="shared" si="107"/>
        <v>0</v>
      </c>
      <c r="P87" s="201"/>
    </row>
    <row r="88" spans="1:16" hidden="1" x14ac:dyDescent="0.25">
      <c r="A88" s="52">
        <v>2223</v>
      </c>
      <c r="B88" s="90" t="s">
        <v>106</v>
      </c>
      <c r="C88" s="536">
        <f t="shared" si="99"/>
        <v>0</v>
      </c>
      <c r="D88" s="197"/>
      <c r="E88" s="198"/>
      <c r="F88" s="199">
        <f t="shared" si="104"/>
        <v>0</v>
      </c>
      <c r="G88" s="197"/>
      <c r="H88" s="198"/>
      <c r="I88" s="199">
        <f t="shared" si="105"/>
        <v>0</v>
      </c>
      <c r="J88" s="200"/>
      <c r="K88" s="198"/>
      <c r="L88" s="199">
        <f t="shared" si="106"/>
        <v>0</v>
      </c>
      <c r="M88" s="197"/>
      <c r="N88" s="198"/>
      <c r="O88" s="199">
        <f t="shared" si="107"/>
        <v>0</v>
      </c>
      <c r="P88" s="201"/>
    </row>
    <row r="89" spans="1:16" ht="48" hidden="1" x14ac:dyDescent="0.25">
      <c r="A89" s="52">
        <v>2224</v>
      </c>
      <c r="B89" s="90" t="s">
        <v>107</v>
      </c>
      <c r="C89" s="536">
        <f t="shared" si="99"/>
        <v>0</v>
      </c>
      <c r="D89" s="197"/>
      <c r="E89" s="198"/>
      <c r="F89" s="199">
        <f t="shared" si="104"/>
        <v>0</v>
      </c>
      <c r="G89" s="197"/>
      <c r="H89" s="198"/>
      <c r="I89" s="199">
        <f t="shared" si="105"/>
        <v>0</v>
      </c>
      <c r="J89" s="200"/>
      <c r="K89" s="198"/>
      <c r="L89" s="199">
        <f t="shared" si="106"/>
        <v>0</v>
      </c>
      <c r="M89" s="197"/>
      <c r="N89" s="198"/>
      <c r="O89" s="199">
        <f t="shared" si="107"/>
        <v>0</v>
      </c>
      <c r="P89" s="201"/>
    </row>
    <row r="90" spans="1:16" ht="24" hidden="1" x14ac:dyDescent="0.25">
      <c r="A90" s="52">
        <v>2229</v>
      </c>
      <c r="B90" s="90" t="s">
        <v>108</v>
      </c>
      <c r="C90" s="536">
        <f t="shared" si="99"/>
        <v>0</v>
      </c>
      <c r="D90" s="197"/>
      <c r="E90" s="198"/>
      <c r="F90" s="199">
        <f t="shared" si="104"/>
        <v>0</v>
      </c>
      <c r="G90" s="197"/>
      <c r="H90" s="198"/>
      <c r="I90" s="199">
        <f t="shared" si="105"/>
        <v>0</v>
      </c>
      <c r="J90" s="200"/>
      <c r="K90" s="198"/>
      <c r="L90" s="199">
        <f t="shared" si="106"/>
        <v>0</v>
      </c>
      <c r="M90" s="197"/>
      <c r="N90" s="198"/>
      <c r="O90" s="199">
        <f t="shared" si="107"/>
        <v>0</v>
      </c>
      <c r="P90" s="201"/>
    </row>
    <row r="91" spans="1:16" hidden="1" x14ac:dyDescent="0.25">
      <c r="A91" s="202">
        <v>2230</v>
      </c>
      <c r="B91" s="90" t="s">
        <v>109</v>
      </c>
      <c r="C91" s="536">
        <f t="shared" si="99"/>
        <v>0</v>
      </c>
      <c r="D91" s="203">
        <f t="shared" ref="D91:E91" si="108">SUM(D92:D98)</f>
        <v>0</v>
      </c>
      <c r="E91" s="204">
        <f t="shared" si="108"/>
        <v>0</v>
      </c>
      <c r="F91" s="199">
        <f>SUM(F92:F98)</f>
        <v>0</v>
      </c>
      <c r="G91" s="203">
        <f t="shared" ref="G91:H91" si="109">SUM(G92:G98)</f>
        <v>0</v>
      </c>
      <c r="H91" s="204">
        <f t="shared" si="109"/>
        <v>0</v>
      </c>
      <c r="I91" s="199">
        <f>SUM(I92:I98)</f>
        <v>0</v>
      </c>
      <c r="J91" s="205">
        <f t="shared" ref="J91:K91" si="110">SUM(J92:J98)</f>
        <v>0</v>
      </c>
      <c r="K91" s="204">
        <f t="shared" si="110"/>
        <v>0</v>
      </c>
      <c r="L91" s="199">
        <f>SUM(L92:L98)</f>
        <v>0</v>
      </c>
      <c r="M91" s="203">
        <f t="shared" ref="M91:O91" si="111">SUM(M92:M98)</f>
        <v>0</v>
      </c>
      <c r="N91" s="204">
        <f t="shared" si="111"/>
        <v>0</v>
      </c>
      <c r="O91" s="199">
        <f t="shared" si="111"/>
        <v>0</v>
      </c>
      <c r="P91" s="201"/>
    </row>
    <row r="92" spans="1:16" ht="24" hidden="1" x14ac:dyDescent="0.25">
      <c r="A92" s="52">
        <v>2231</v>
      </c>
      <c r="B92" s="90" t="s">
        <v>110</v>
      </c>
      <c r="C92" s="536">
        <f t="shared" si="99"/>
        <v>0</v>
      </c>
      <c r="D92" s="197"/>
      <c r="E92" s="198"/>
      <c r="F92" s="199">
        <f t="shared" ref="F92:F98" si="112">D92+E92</f>
        <v>0</v>
      </c>
      <c r="G92" s="197"/>
      <c r="H92" s="198"/>
      <c r="I92" s="199">
        <f t="shared" ref="I92:I98" si="113">G92+H92</f>
        <v>0</v>
      </c>
      <c r="J92" s="200"/>
      <c r="K92" s="198"/>
      <c r="L92" s="199">
        <f t="shared" ref="L92:L98" si="114">J92+K92</f>
        <v>0</v>
      </c>
      <c r="M92" s="197"/>
      <c r="N92" s="198"/>
      <c r="O92" s="199">
        <f t="shared" ref="O92:O98" si="115">M92+N92</f>
        <v>0</v>
      </c>
      <c r="P92" s="201"/>
    </row>
    <row r="93" spans="1:16" ht="24.75" hidden="1" customHeight="1" x14ac:dyDescent="0.25">
      <c r="A93" s="52">
        <v>2232</v>
      </c>
      <c r="B93" s="90" t="s">
        <v>111</v>
      </c>
      <c r="C93" s="536">
        <f t="shared" si="99"/>
        <v>0</v>
      </c>
      <c r="D93" s="197"/>
      <c r="E93" s="198"/>
      <c r="F93" s="199">
        <f t="shared" si="112"/>
        <v>0</v>
      </c>
      <c r="G93" s="197"/>
      <c r="H93" s="198"/>
      <c r="I93" s="199">
        <f t="shared" si="113"/>
        <v>0</v>
      </c>
      <c r="J93" s="200"/>
      <c r="K93" s="198"/>
      <c r="L93" s="199">
        <f t="shared" si="114"/>
        <v>0</v>
      </c>
      <c r="M93" s="197"/>
      <c r="N93" s="198"/>
      <c r="O93" s="199">
        <f t="shared" si="115"/>
        <v>0</v>
      </c>
      <c r="P93" s="201"/>
    </row>
    <row r="94" spans="1:16" ht="24" hidden="1" x14ac:dyDescent="0.25">
      <c r="A94" s="45">
        <v>2233</v>
      </c>
      <c r="B94" s="82" t="s">
        <v>112</v>
      </c>
      <c r="C94" s="535">
        <f t="shared" si="99"/>
        <v>0</v>
      </c>
      <c r="D94" s="192"/>
      <c r="E94" s="193"/>
      <c r="F94" s="194">
        <f t="shared" si="112"/>
        <v>0</v>
      </c>
      <c r="G94" s="192"/>
      <c r="H94" s="193"/>
      <c r="I94" s="194">
        <f t="shared" si="113"/>
        <v>0</v>
      </c>
      <c r="J94" s="195"/>
      <c r="K94" s="193"/>
      <c r="L94" s="194">
        <f t="shared" si="114"/>
        <v>0</v>
      </c>
      <c r="M94" s="192"/>
      <c r="N94" s="193"/>
      <c r="O94" s="194">
        <f t="shared" si="115"/>
        <v>0</v>
      </c>
      <c r="P94" s="196"/>
    </row>
    <row r="95" spans="1:16" ht="36" hidden="1" x14ac:dyDescent="0.25">
      <c r="A95" s="52">
        <v>2234</v>
      </c>
      <c r="B95" s="90" t="s">
        <v>113</v>
      </c>
      <c r="C95" s="536">
        <f t="shared" si="99"/>
        <v>0</v>
      </c>
      <c r="D95" s="197"/>
      <c r="E95" s="198"/>
      <c r="F95" s="199">
        <f t="shared" si="112"/>
        <v>0</v>
      </c>
      <c r="G95" s="197"/>
      <c r="H95" s="198"/>
      <c r="I95" s="199">
        <f t="shared" si="113"/>
        <v>0</v>
      </c>
      <c r="J95" s="200"/>
      <c r="K95" s="198"/>
      <c r="L95" s="199">
        <f t="shared" si="114"/>
        <v>0</v>
      </c>
      <c r="M95" s="197"/>
      <c r="N95" s="198"/>
      <c r="O95" s="199">
        <f t="shared" si="115"/>
        <v>0</v>
      </c>
      <c r="P95" s="201"/>
    </row>
    <row r="96" spans="1:16" ht="24" hidden="1" x14ac:dyDescent="0.25">
      <c r="A96" s="52">
        <v>2235</v>
      </c>
      <c r="B96" s="90" t="s">
        <v>114</v>
      </c>
      <c r="C96" s="536">
        <f t="shared" si="99"/>
        <v>0</v>
      </c>
      <c r="D96" s="197"/>
      <c r="E96" s="198"/>
      <c r="F96" s="199">
        <f t="shared" si="112"/>
        <v>0</v>
      </c>
      <c r="G96" s="197"/>
      <c r="H96" s="198"/>
      <c r="I96" s="199">
        <f t="shared" si="113"/>
        <v>0</v>
      </c>
      <c r="J96" s="200"/>
      <c r="K96" s="198"/>
      <c r="L96" s="199">
        <f t="shared" si="114"/>
        <v>0</v>
      </c>
      <c r="M96" s="197"/>
      <c r="N96" s="198"/>
      <c r="O96" s="199">
        <f t="shared" si="115"/>
        <v>0</v>
      </c>
      <c r="P96" s="201"/>
    </row>
    <row r="97" spans="1:16" hidden="1" x14ac:dyDescent="0.25">
      <c r="A97" s="52">
        <v>2236</v>
      </c>
      <c r="B97" s="90" t="s">
        <v>115</v>
      </c>
      <c r="C97" s="536">
        <f t="shared" si="99"/>
        <v>0</v>
      </c>
      <c r="D97" s="197"/>
      <c r="E97" s="198"/>
      <c r="F97" s="199">
        <f t="shared" si="112"/>
        <v>0</v>
      </c>
      <c r="G97" s="197"/>
      <c r="H97" s="198"/>
      <c r="I97" s="199">
        <f t="shared" si="113"/>
        <v>0</v>
      </c>
      <c r="J97" s="200"/>
      <c r="K97" s="198"/>
      <c r="L97" s="199">
        <f t="shared" si="114"/>
        <v>0</v>
      </c>
      <c r="M97" s="197"/>
      <c r="N97" s="198"/>
      <c r="O97" s="199">
        <f t="shared" si="115"/>
        <v>0</v>
      </c>
      <c r="P97" s="201"/>
    </row>
    <row r="98" spans="1:16" hidden="1" x14ac:dyDescent="0.25">
      <c r="A98" s="52">
        <v>2239</v>
      </c>
      <c r="B98" s="90" t="s">
        <v>116</v>
      </c>
      <c r="C98" s="536">
        <f t="shared" si="99"/>
        <v>0</v>
      </c>
      <c r="D98" s="197"/>
      <c r="E98" s="198"/>
      <c r="F98" s="199">
        <f t="shared" si="112"/>
        <v>0</v>
      </c>
      <c r="G98" s="197"/>
      <c r="H98" s="198"/>
      <c r="I98" s="199">
        <f t="shared" si="113"/>
        <v>0</v>
      </c>
      <c r="J98" s="200"/>
      <c r="K98" s="198"/>
      <c r="L98" s="199">
        <f t="shared" si="114"/>
        <v>0</v>
      </c>
      <c r="M98" s="197"/>
      <c r="N98" s="198"/>
      <c r="O98" s="199">
        <f t="shared" si="115"/>
        <v>0</v>
      </c>
      <c r="P98" s="201"/>
    </row>
    <row r="99" spans="1:16" ht="36" hidden="1" x14ac:dyDescent="0.25">
      <c r="A99" s="202">
        <v>2240</v>
      </c>
      <c r="B99" s="90" t="s">
        <v>117</v>
      </c>
      <c r="C99" s="536">
        <f t="shared" si="99"/>
        <v>0</v>
      </c>
      <c r="D99" s="203">
        <f t="shared" ref="D99:E99" si="116">SUM(D100:D106)</f>
        <v>0</v>
      </c>
      <c r="E99" s="204">
        <f t="shared" si="116"/>
        <v>0</v>
      </c>
      <c r="F99" s="199">
        <f>SUM(F100:F106)</f>
        <v>0</v>
      </c>
      <c r="G99" s="203">
        <f t="shared" ref="G99:H99" si="117">SUM(G100:G106)</f>
        <v>0</v>
      </c>
      <c r="H99" s="204">
        <f t="shared" si="117"/>
        <v>0</v>
      </c>
      <c r="I99" s="199">
        <f>SUM(I100:I106)</f>
        <v>0</v>
      </c>
      <c r="J99" s="205">
        <f t="shared" ref="J99:K99" si="118">SUM(J100:J106)</f>
        <v>0</v>
      </c>
      <c r="K99" s="204">
        <f t="shared" si="118"/>
        <v>0</v>
      </c>
      <c r="L99" s="199">
        <f>SUM(L100:L106)</f>
        <v>0</v>
      </c>
      <c r="M99" s="203">
        <f t="shared" ref="M99:O99" si="119">SUM(M100:M106)</f>
        <v>0</v>
      </c>
      <c r="N99" s="204">
        <f t="shared" si="119"/>
        <v>0</v>
      </c>
      <c r="O99" s="199">
        <f t="shared" si="119"/>
        <v>0</v>
      </c>
      <c r="P99" s="201"/>
    </row>
    <row r="100" spans="1:16" hidden="1" x14ac:dyDescent="0.25">
      <c r="A100" s="52">
        <v>2241</v>
      </c>
      <c r="B100" s="90" t="s">
        <v>118</v>
      </c>
      <c r="C100" s="536">
        <f t="shared" si="99"/>
        <v>0</v>
      </c>
      <c r="D100" s="197"/>
      <c r="E100" s="198"/>
      <c r="F100" s="199">
        <f t="shared" ref="F100:F107" si="120">D100+E100</f>
        <v>0</v>
      </c>
      <c r="G100" s="197"/>
      <c r="H100" s="198"/>
      <c r="I100" s="199">
        <f t="shared" ref="I100:I107" si="121">G100+H100</f>
        <v>0</v>
      </c>
      <c r="J100" s="200"/>
      <c r="K100" s="198"/>
      <c r="L100" s="199">
        <f t="shared" ref="L100:L107" si="122">J100+K100</f>
        <v>0</v>
      </c>
      <c r="M100" s="197"/>
      <c r="N100" s="198"/>
      <c r="O100" s="199">
        <f t="shared" ref="O100:O107" si="123">M100+N100</f>
        <v>0</v>
      </c>
      <c r="P100" s="201"/>
    </row>
    <row r="101" spans="1:16" ht="24" hidden="1" x14ac:dyDescent="0.25">
      <c r="A101" s="52">
        <v>2242</v>
      </c>
      <c r="B101" s="90" t="s">
        <v>119</v>
      </c>
      <c r="C101" s="536">
        <f t="shared" si="99"/>
        <v>0</v>
      </c>
      <c r="D101" s="197"/>
      <c r="E101" s="198"/>
      <c r="F101" s="199">
        <f t="shared" si="120"/>
        <v>0</v>
      </c>
      <c r="G101" s="197"/>
      <c r="H101" s="198"/>
      <c r="I101" s="199">
        <f t="shared" si="121"/>
        <v>0</v>
      </c>
      <c r="J101" s="200"/>
      <c r="K101" s="198"/>
      <c r="L101" s="199">
        <f t="shared" si="122"/>
        <v>0</v>
      </c>
      <c r="M101" s="197"/>
      <c r="N101" s="198"/>
      <c r="O101" s="199">
        <f t="shared" si="123"/>
        <v>0</v>
      </c>
      <c r="P101" s="201"/>
    </row>
    <row r="102" spans="1:16" ht="24" hidden="1" x14ac:dyDescent="0.25">
      <c r="A102" s="52">
        <v>2243</v>
      </c>
      <c r="B102" s="90" t="s">
        <v>120</v>
      </c>
      <c r="C102" s="536">
        <f t="shared" si="99"/>
        <v>0</v>
      </c>
      <c r="D102" s="197"/>
      <c r="E102" s="198"/>
      <c r="F102" s="199">
        <f t="shared" si="120"/>
        <v>0</v>
      </c>
      <c r="G102" s="197"/>
      <c r="H102" s="198"/>
      <c r="I102" s="199">
        <f t="shared" si="121"/>
        <v>0</v>
      </c>
      <c r="J102" s="200"/>
      <c r="K102" s="198"/>
      <c r="L102" s="199">
        <f t="shared" si="122"/>
        <v>0</v>
      </c>
      <c r="M102" s="197"/>
      <c r="N102" s="198"/>
      <c r="O102" s="199">
        <f t="shared" si="123"/>
        <v>0</v>
      </c>
      <c r="P102" s="201"/>
    </row>
    <row r="103" spans="1:16" hidden="1" x14ac:dyDescent="0.25">
      <c r="A103" s="52">
        <v>2244</v>
      </c>
      <c r="B103" s="90" t="s">
        <v>121</v>
      </c>
      <c r="C103" s="536">
        <f t="shared" si="99"/>
        <v>0</v>
      </c>
      <c r="D103" s="197"/>
      <c r="E103" s="198"/>
      <c r="F103" s="199">
        <f t="shared" si="120"/>
        <v>0</v>
      </c>
      <c r="G103" s="197"/>
      <c r="H103" s="198"/>
      <c r="I103" s="199">
        <f t="shared" si="121"/>
        <v>0</v>
      </c>
      <c r="J103" s="200"/>
      <c r="K103" s="198"/>
      <c r="L103" s="199">
        <f t="shared" si="122"/>
        <v>0</v>
      </c>
      <c r="M103" s="197"/>
      <c r="N103" s="198"/>
      <c r="O103" s="199">
        <f t="shared" si="123"/>
        <v>0</v>
      </c>
      <c r="P103" s="201"/>
    </row>
    <row r="104" spans="1:16" ht="24" hidden="1" x14ac:dyDescent="0.25">
      <c r="A104" s="52">
        <v>2246</v>
      </c>
      <c r="B104" s="90" t="s">
        <v>122</v>
      </c>
      <c r="C104" s="536">
        <f t="shared" si="99"/>
        <v>0</v>
      </c>
      <c r="D104" s="197"/>
      <c r="E104" s="198"/>
      <c r="F104" s="199">
        <f t="shared" si="120"/>
        <v>0</v>
      </c>
      <c r="G104" s="197"/>
      <c r="H104" s="198"/>
      <c r="I104" s="199">
        <f t="shared" si="121"/>
        <v>0</v>
      </c>
      <c r="J104" s="200"/>
      <c r="K104" s="198"/>
      <c r="L104" s="199">
        <f t="shared" si="122"/>
        <v>0</v>
      </c>
      <c r="M104" s="197"/>
      <c r="N104" s="198"/>
      <c r="O104" s="199">
        <f t="shared" si="123"/>
        <v>0</v>
      </c>
      <c r="P104" s="201"/>
    </row>
    <row r="105" spans="1:16" hidden="1" x14ac:dyDescent="0.25">
      <c r="A105" s="52">
        <v>2247</v>
      </c>
      <c r="B105" s="90" t="s">
        <v>123</v>
      </c>
      <c r="C105" s="536">
        <f t="shared" si="99"/>
        <v>0</v>
      </c>
      <c r="D105" s="197"/>
      <c r="E105" s="198"/>
      <c r="F105" s="199">
        <f t="shared" si="120"/>
        <v>0</v>
      </c>
      <c r="G105" s="197"/>
      <c r="H105" s="198"/>
      <c r="I105" s="199">
        <f t="shared" si="121"/>
        <v>0</v>
      </c>
      <c r="J105" s="200"/>
      <c r="K105" s="198"/>
      <c r="L105" s="199">
        <f t="shared" si="122"/>
        <v>0</v>
      </c>
      <c r="M105" s="197"/>
      <c r="N105" s="198"/>
      <c r="O105" s="199">
        <f t="shared" si="123"/>
        <v>0</v>
      </c>
      <c r="P105" s="201"/>
    </row>
    <row r="106" spans="1:16" ht="24" hidden="1" x14ac:dyDescent="0.25">
      <c r="A106" s="52">
        <v>2249</v>
      </c>
      <c r="B106" s="90" t="s">
        <v>124</v>
      </c>
      <c r="C106" s="536">
        <f t="shared" si="99"/>
        <v>0</v>
      </c>
      <c r="D106" s="197"/>
      <c r="E106" s="198"/>
      <c r="F106" s="199">
        <f t="shared" si="120"/>
        <v>0</v>
      </c>
      <c r="G106" s="197"/>
      <c r="H106" s="198"/>
      <c r="I106" s="199">
        <f t="shared" si="121"/>
        <v>0</v>
      </c>
      <c r="J106" s="200"/>
      <c r="K106" s="198"/>
      <c r="L106" s="199">
        <f t="shared" si="122"/>
        <v>0</v>
      </c>
      <c r="M106" s="197"/>
      <c r="N106" s="198"/>
      <c r="O106" s="199">
        <f t="shared" si="123"/>
        <v>0</v>
      </c>
      <c r="P106" s="201"/>
    </row>
    <row r="107" spans="1:16" hidden="1" x14ac:dyDescent="0.25">
      <c r="A107" s="202">
        <v>2250</v>
      </c>
      <c r="B107" s="90" t="s">
        <v>125</v>
      </c>
      <c r="C107" s="536">
        <f t="shared" si="99"/>
        <v>0</v>
      </c>
      <c r="D107" s="197"/>
      <c r="E107" s="198"/>
      <c r="F107" s="199">
        <f t="shared" si="120"/>
        <v>0</v>
      </c>
      <c r="G107" s="197"/>
      <c r="H107" s="198"/>
      <c r="I107" s="199">
        <f t="shared" si="121"/>
        <v>0</v>
      </c>
      <c r="J107" s="200"/>
      <c r="K107" s="198"/>
      <c r="L107" s="199">
        <f t="shared" si="122"/>
        <v>0</v>
      </c>
      <c r="M107" s="197"/>
      <c r="N107" s="198"/>
      <c r="O107" s="199">
        <f t="shared" si="123"/>
        <v>0</v>
      </c>
      <c r="P107" s="201"/>
    </row>
    <row r="108" spans="1:16" hidden="1" x14ac:dyDescent="0.25">
      <c r="A108" s="202">
        <v>2260</v>
      </c>
      <c r="B108" s="90" t="s">
        <v>126</v>
      </c>
      <c r="C108" s="536">
        <f t="shared" si="99"/>
        <v>0</v>
      </c>
      <c r="D108" s="203">
        <f t="shared" ref="D108:E108" si="124">SUM(D109:D113)</f>
        <v>0</v>
      </c>
      <c r="E108" s="204">
        <f t="shared" si="124"/>
        <v>0</v>
      </c>
      <c r="F108" s="199">
        <f>SUM(F109:F113)</f>
        <v>0</v>
      </c>
      <c r="G108" s="203">
        <f t="shared" ref="G108:H108" si="125">SUM(G109:G113)</f>
        <v>0</v>
      </c>
      <c r="H108" s="204">
        <f t="shared" si="125"/>
        <v>0</v>
      </c>
      <c r="I108" s="199">
        <f>SUM(I109:I113)</f>
        <v>0</v>
      </c>
      <c r="J108" s="205">
        <f t="shared" ref="J108:K108" si="126">SUM(J109:J113)</f>
        <v>0</v>
      </c>
      <c r="K108" s="204">
        <f t="shared" si="126"/>
        <v>0</v>
      </c>
      <c r="L108" s="199">
        <f>SUM(L109:L113)</f>
        <v>0</v>
      </c>
      <c r="M108" s="203">
        <f t="shared" ref="M108:O108" si="127">SUM(M109:M113)</f>
        <v>0</v>
      </c>
      <c r="N108" s="204">
        <f t="shared" si="127"/>
        <v>0</v>
      </c>
      <c r="O108" s="199">
        <f t="shared" si="127"/>
        <v>0</v>
      </c>
      <c r="P108" s="201"/>
    </row>
    <row r="109" spans="1:16" hidden="1" x14ac:dyDescent="0.25">
      <c r="A109" s="52">
        <v>2261</v>
      </c>
      <c r="B109" s="90" t="s">
        <v>127</v>
      </c>
      <c r="C109" s="536">
        <f t="shared" si="99"/>
        <v>0</v>
      </c>
      <c r="D109" s="197"/>
      <c r="E109" s="198"/>
      <c r="F109" s="199">
        <f t="shared" ref="F109:F113" si="128">D109+E109</f>
        <v>0</v>
      </c>
      <c r="G109" s="197"/>
      <c r="H109" s="198"/>
      <c r="I109" s="199">
        <f t="shared" ref="I109:I113" si="129">G109+H109</f>
        <v>0</v>
      </c>
      <c r="J109" s="200"/>
      <c r="K109" s="198"/>
      <c r="L109" s="199">
        <f t="shared" ref="L109:L113" si="130">J109+K109</f>
        <v>0</v>
      </c>
      <c r="M109" s="197"/>
      <c r="N109" s="198"/>
      <c r="O109" s="199">
        <f t="shared" ref="O109:O113" si="131">M109+N109</f>
        <v>0</v>
      </c>
      <c r="P109" s="201"/>
    </row>
    <row r="110" spans="1:16" hidden="1" x14ac:dyDescent="0.25">
      <c r="A110" s="52">
        <v>2262</v>
      </c>
      <c r="B110" s="90" t="s">
        <v>128</v>
      </c>
      <c r="C110" s="536">
        <f t="shared" si="99"/>
        <v>0</v>
      </c>
      <c r="D110" s="197"/>
      <c r="E110" s="198"/>
      <c r="F110" s="199">
        <f t="shared" si="128"/>
        <v>0</v>
      </c>
      <c r="G110" s="197"/>
      <c r="H110" s="198"/>
      <c r="I110" s="199">
        <f t="shared" si="129"/>
        <v>0</v>
      </c>
      <c r="J110" s="200"/>
      <c r="K110" s="198"/>
      <c r="L110" s="199">
        <f t="shared" si="130"/>
        <v>0</v>
      </c>
      <c r="M110" s="197"/>
      <c r="N110" s="198"/>
      <c r="O110" s="199">
        <f t="shared" si="131"/>
        <v>0</v>
      </c>
      <c r="P110" s="201"/>
    </row>
    <row r="111" spans="1:16" hidden="1" x14ac:dyDescent="0.25">
      <c r="A111" s="52">
        <v>2263</v>
      </c>
      <c r="B111" s="90" t="s">
        <v>129</v>
      </c>
      <c r="C111" s="536">
        <f t="shared" si="99"/>
        <v>0</v>
      </c>
      <c r="D111" s="197"/>
      <c r="E111" s="198"/>
      <c r="F111" s="199">
        <f t="shared" si="128"/>
        <v>0</v>
      </c>
      <c r="G111" s="197"/>
      <c r="H111" s="198"/>
      <c r="I111" s="199">
        <f t="shared" si="129"/>
        <v>0</v>
      </c>
      <c r="J111" s="200"/>
      <c r="K111" s="198"/>
      <c r="L111" s="199">
        <f t="shared" si="130"/>
        <v>0</v>
      </c>
      <c r="M111" s="197"/>
      <c r="N111" s="198"/>
      <c r="O111" s="199">
        <f t="shared" si="131"/>
        <v>0</v>
      </c>
      <c r="P111" s="201"/>
    </row>
    <row r="112" spans="1:16" ht="24" hidden="1" x14ac:dyDescent="0.25">
      <c r="A112" s="52">
        <v>2264</v>
      </c>
      <c r="B112" s="90" t="s">
        <v>130</v>
      </c>
      <c r="C112" s="536">
        <f t="shared" si="99"/>
        <v>0</v>
      </c>
      <c r="D112" s="197"/>
      <c r="E112" s="198"/>
      <c r="F112" s="199">
        <f t="shared" si="128"/>
        <v>0</v>
      </c>
      <c r="G112" s="197"/>
      <c r="H112" s="198"/>
      <c r="I112" s="199">
        <f t="shared" si="129"/>
        <v>0</v>
      </c>
      <c r="J112" s="200"/>
      <c r="K112" s="198"/>
      <c r="L112" s="199">
        <f t="shared" si="130"/>
        <v>0</v>
      </c>
      <c r="M112" s="197"/>
      <c r="N112" s="198"/>
      <c r="O112" s="199">
        <f t="shared" si="131"/>
        <v>0</v>
      </c>
      <c r="P112" s="201"/>
    </row>
    <row r="113" spans="1:16" hidden="1" x14ac:dyDescent="0.25">
      <c r="A113" s="52">
        <v>2269</v>
      </c>
      <c r="B113" s="90" t="s">
        <v>131</v>
      </c>
      <c r="C113" s="536">
        <f t="shared" si="99"/>
        <v>0</v>
      </c>
      <c r="D113" s="197"/>
      <c r="E113" s="198"/>
      <c r="F113" s="199">
        <f t="shared" si="128"/>
        <v>0</v>
      </c>
      <c r="G113" s="197"/>
      <c r="H113" s="198"/>
      <c r="I113" s="199">
        <f t="shared" si="129"/>
        <v>0</v>
      </c>
      <c r="J113" s="200"/>
      <c r="K113" s="198"/>
      <c r="L113" s="199">
        <f t="shared" si="130"/>
        <v>0</v>
      </c>
      <c r="M113" s="197"/>
      <c r="N113" s="198"/>
      <c r="O113" s="199">
        <f t="shared" si="131"/>
        <v>0</v>
      </c>
      <c r="P113" s="201"/>
    </row>
    <row r="114" spans="1:16" hidden="1" x14ac:dyDescent="0.25">
      <c r="A114" s="202">
        <v>2270</v>
      </c>
      <c r="B114" s="90" t="s">
        <v>132</v>
      </c>
      <c r="C114" s="536">
        <f t="shared" si="99"/>
        <v>0</v>
      </c>
      <c r="D114" s="203">
        <f t="shared" ref="D114:E114" si="132">SUM(D115:D118)</f>
        <v>0</v>
      </c>
      <c r="E114" s="204">
        <f t="shared" si="132"/>
        <v>0</v>
      </c>
      <c r="F114" s="199">
        <f>SUM(F115:F118)</f>
        <v>0</v>
      </c>
      <c r="G114" s="203">
        <f t="shared" ref="G114:H114" si="133">SUM(G115:G118)</f>
        <v>0</v>
      </c>
      <c r="H114" s="204">
        <f t="shared" si="133"/>
        <v>0</v>
      </c>
      <c r="I114" s="199">
        <f>SUM(I115:I118)</f>
        <v>0</v>
      </c>
      <c r="J114" s="205">
        <f t="shared" ref="J114:K114" si="134">SUM(J115:J118)</f>
        <v>0</v>
      </c>
      <c r="K114" s="204">
        <f t="shared" si="134"/>
        <v>0</v>
      </c>
      <c r="L114" s="199">
        <f>SUM(L115:L118)</f>
        <v>0</v>
      </c>
      <c r="M114" s="203">
        <f t="shared" ref="M114:O114" si="135">SUM(M115:M118)</f>
        <v>0</v>
      </c>
      <c r="N114" s="204">
        <f t="shared" si="135"/>
        <v>0</v>
      </c>
      <c r="O114" s="199">
        <f t="shared" si="135"/>
        <v>0</v>
      </c>
      <c r="P114" s="201"/>
    </row>
    <row r="115" spans="1:16" hidden="1" x14ac:dyDescent="0.25">
      <c r="A115" s="52">
        <v>2272</v>
      </c>
      <c r="B115" s="218" t="s">
        <v>133</v>
      </c>
      <c r="C115" s="536">
        <f t="shared" si="99"/>
        <v>0</v>
      </c>
      <c r="D115" s="197"/>
      <c r="E115" s="198"/>
      <c r="F115" s="199">
        <f t="shared" ref="F115:F119" si="136">D115+E115</f>
        <v>0</v>
      </c>
      <c r="G115" s="197"/>
      <c r="H115" s="198"/>
      <c r="I115" s="199">
        <f t="shared" ref="I115:I119" si="137">G115+H115</f>
        <v>0</v>
      </c>
      <c r="J115" s="200"/>
      <c r="K115" s="198"/>
      <c r="L115" s="199">
        <f t="shared" ref="L115:L119" si="138">J115+K115</f>
        <v>0</v>
      </c>
      <c r="M115" s="197"/>
      <c r="N115" s="198"/>
      <c r="O115" s="199">
        <f t="shared" ref="O115:O119" si="139">M115+N115</f>
        <v>0</v>
      </c>
      <c r="P115" s="201"/>
    </row>
    <row r="116" spans="1:16" ht="24" hidden="1" x14ac:dyDescent="0.25">
      <c r="A116" s="52">
        <v>2274</v>
      </c>
      <c r="B116" s="219" t="s">
        <v>134</v>
      </c>
      <c r="C116" s="536">
        <f t="shared" si="99"/>
        <v>0</v>
      </c>
      <c r="D116" s="197"/>
      <c r="E116" s="198"/>
      <c r="F116" s="199">
        <f t="shared" si="136"/>
        <v>0</v>
      </c>
      <c r="G116" s="197"/>
      <c r="H116" s="198"/>
      <c r="I116" s="199">
        <f t="shared" si="137"/>
        <v>0</v>
      </c>
      <c r="J116" s="200"/>
      <c r="K116" s="198"/>
      <c r="L116" s="199">
        <f t="shared" si="138"/>
        <v>0</v>
      </c>
      <c r="M116" s="197"/>
      <c r="N116" s="198"/>
      <c r="O116" s="199">
        <f t="shared" si="139"/>
        <v>0</v>
      </c>
      <c r="P116" s="201"/>
    </row>
    <row r="117" spans="1:16" ht="24" hidden="1" x14ac:dyDescent="0.25">
      <c r="A117" s="52">
        <v>2275</v>
      </c>
      <c r="B117" s="90" t="s">
        <v>135</v>
      </c>
      <c r="C117" s="536">
        <f t="shared" si="99"/>
        <v>0</v>
      </c>
      <c r="D117" s="197"/>
      <c r="E117" s="198"/>
      <c r="F117" s="199">
        <f t="shared" si="136"/>
        <v>0</v>
      </c>
      <c r="G117" s="197"/>
      <c r="H117" s="198"/>
      <c r="I117" s="199">
        <f t="shared" si="137"/>
        <v>0</v>
      </c>
      <c r="J117" s="200"/>
      <c r="K117" s="198"/>
      <c r="L117" s="199">
        <f t="shared" si="138"/>
        <v>0</v>
      </c>
      <c r="M117" s="197"/>
      <c r="N117" s="198"/>
      <c r="O117" s="199">
        <f t="shared" si="139"/>
        <v>0</v>
      </c>
      <c r="P117" s="201"/>
    </row>
    <row r="118" spans="1:16" ht="36" hidden="1" x14ac:dyDescent="0.25">
      <c r="A118" s="52">
        <v>2276</v>
      </c>
      <c r="B118" s="90" t="s">
        <v>136</v>
      </c>
      <c r="C118" s="536">
        <f t="shared" si="99"/>
        <v>0</v>
      </c>
      <c r="D118" s="197"/>
      <c r="E118" s="198"/>
      <c r="F118" s="199">
        <f t="shared" si="136"/>
        <v>0</v>
      </c>
      <c r="G118" s="197"/>
      <c r="H118" s="198"/>
      <c r="I118" s="199">
        <f t="shared" si="137"/>
        <v>0</v>
      </c>
      <c r="J118" s="200"/>
      <c r="K118" s="198"/>
      <c r="L118" s="199">
        <f t="shared" si="138"/>
        <v>0</v>
      </c>
      <c r="M118" s="197"/>
      <c r="N118" s="198"/>
      <c r="O118" s="199">
        <f t="shared" si="139"/>
        <v>0</v>
      </c>
      <c r="P118" s="201"/>
    </row>
    <row r="119" spans="1:16" ht="48" hidden="1" x14ac:dyDescent="0.25">
      <c r="A119" s="202">
        <v>2280</v>
      </c>
      <c r="B119" s="90" t="s">
        <v>137</v>
      </c>
      <c r="C119" s="536">
        <f t="shared" si="99"/>
        <v>0</v>
      </c>
      <c r="D119" s="197"/>
      <c r="E119" s="198"/>
      <c r="F119" s="199">
        <f t="shared" si="136"/>
        <v>0</v>
      </c>
      <c r="G119" s="197"/>
      <c r="H119" s="198"/>
      <c r="I119" s="199">
        <f t="shared" si="137"/>
        <v>0</v>
      </c>
      <c r="J119" s="200"/>
      <c r="K119" s="198"/>
      <c r="L119" s="199">
        <f t="shared" si="138"/>
        <v>0</v>
      </c>
      <c r="M119" s="197"/>
      <c r="N119" s="198"/>
      <c r="O119" s="199">
        <f t="shared" si="139"/>
        <v>0</v>
      </c>
      <c r="P119" s="201"/>
    </row>
    <row r="120" spans="1:16" ht="38.25" hidden="1" customHeight="1" x14ac:dyDescent="0.25">
      <c r="A120" s="138">
        <v>2300</v>
      </c>
      <c r="B120" s="108" t="s">
        <v>138</v>
      </c>
      <c r="C120" s="538">
        <f t="shared" si="99"/>
        <v>0</v>
      </c>
      <c r="D120" s="220">
        <f t="shared" ref="D120:E120" si="140">SUM(D121,D126,D130,D131,D134,D138,D146,D147,D150)</f>
        <v>0</v>
      </c>
      <c r="E120" s="221">
        <f t="shared" si="140"/>
        <v>0</v>
      </c>
      <c r="F120" s="222">
        <f>SUM(F121,F126,F130,F131,F134,F138,F146,F147,F150)</f>
        <v>0</v>
      </c>
      <c r="G120" s="220">
        <f t="shared" ref="G120:H120" si="141">SUM(G121,G126,G130,G131,G134,G138,G146,G147,G150)</f>
        <v>0</v>
      </c>
      <c r="H120" s="221">
        <f t="shared" si="141"/>
        <v>0</v>
      </c>
      <c r="I120" s="222">
        <f>SUM(I121,I126,I130,I131,I134,I138,I146,I147,I150)</f>
        <v>0</v>
      </c>
      <c r="J120" s="223">
        <f t="shared" ref="J120:K120" si="142">SUM(J121,J126,J130,J131,J134,J138,J146,J147,J150)</f>
        <v>0</v>
      </c>
      <c r="K120" s="221">
        <f t="shared" si="142"/>
        <v>0</v>
      </c>
      <c r="L120" s="222">
        <f>SUM(L121,L126,L130,L131,L134,L138,L146,L147,L150)</f>
        <v>0</v>
      </c>
      <c r="M120" s="220">
        <f t="shared" ref="M120:O120" si="143">SUM(M121,M126,M130,M131,M134,M138,M146,M147,M150)</f>
        <v>0</v>
      </c>
      <c r="N120" s="221">
        <f t="shared" si="143"/>
        <v>0</v>
      </c>
      <c r="O120" s="222">
        <f t="shared" si="143"/>
        <v>0</v>
      </c>
      <c r="P120" s="215"/>
    </row>
    <row r="121" spans="1:16" ht="24" hidden="1" x14ac:dyDescent="0.25">
      <c r="A121" s="210">
        <v>2310</v>
      </c>
      <c r="B121" s="82" t="s">
        <v>139</v>
      </c>
      <c r="C121" s="535">
        <f t="shared" si="99"/>
        <v>0</v>
      </c>
      <c r="D121" s="212">
        <f t="shared" ref="D121:O121" si="144">SUM(D122:D125)</f>
        <v>0</v>
      </c>
      <c r="E121" s="213">
        <f t="shared" si="144"/>
        <v>0</v>
      </c>
      <c r="F121" s="194">
        <f t="shared" si="144"/>
        <v>0</v>
      </c>
      <c r="G121" s="212">
        <f t="shared" si="144"/>
        <v>0</v>
      </c>
      <c r="H121" s="213">
        <f t="shared" si="144"/>
        <v>0</v>
      </c>
      <c r="I121" s="194">
        <f t="shared" si="144"/>
        <v>0</v>
      </c>
      <c r="J121" s="214">
        <f t="shared" si="144"/>
        <v>0</v>
      </c>
      <c r="K121" s="213">
        <f t="shared" si="144"/>
        <v>0</v>
      </c>
      <c r="L121" s="194">
        <f t="shared" si="144"/>
        <v>0</v>
      </c>
      <c r="M121" s="212">
        <f t="shared" si="144"/>
        <v>0</v>
      </c>
      <c r="N121" s="213">
        <f t="shared" si="144"/>
        <v>0</v>
      </c>
      <c r="O121" s="194">
        <f t="shared" si="144"/>
        <v>0</v>
      </c>
      <c r="P121" s="196"/>
    </row>
    <row r="122" spans="1:16" hidden="1" x14ac:dyDescent="0.25">
      <c r="A122" s="52">
        <v>2311</v>
      </c>
      <c r="B122" s="90" t="s">
        <v>140</v>
      </c>
      <c r="C122" s="536">
        <f t="shared" si="99"/>
        <v>0</v>
      </c>
      <c r="D122" s="197"/>
      <c r="E122" s="198"/>
      <c r="F122" s="199">
        <f t="shared" ref="F122:F125" si="145">D122+E122</f>
        <v>0</v>
      </c>
      <c r="G122" s="197"/>
      <c r="H122" s="198"/>
      <c r="I122" s="199">
        <f t="shared" ref="I122:I125" si="146">G122+H122</f>
        <v>0</v>
      </c>
      <c r="J122" s="200"/>
      <c r="K122" s="198"/>
      <c r="L122" s="199">
        <f t="shared" ref="L122:L125" si="147">J122+K122</f>
        <v>0</v>
      </c>
      <c r="M122" s="197"/>
      <c r="N122" s="198"/>
      <c r="O122" s="199">
        <f t="shared" ref="O122:O125" si="148">M122+N122</f>
        <v>0</v>
      </c>
      <c r="P122" s="201"/>
    </row>
    <row r="123" spans="1:16" hidden="1" x14ac:dyDescent="0.25">
      <c r="A123" s="52">
        <v>2312</v>
      </c>
      <c r="B123" s="90" t="s">
        <v>141</v>
      </c>
      <c r="C123" s="536">
        <f t="shared" si="99"/>
        <v>0</v>
      </c>
      <c r="D123" s="197"/>
      <c r="E123" s="198"/>
      <c r="F123" s="199">
        <f t="shared" si="145"/>
        <v>0</v>
      </c>
      <c r="G123" s="197"/>
      <c r="H123" s="198"/>
      <c r="I123" s="199">
        <f t="shared" si="146"/>
        <v>0</v>
      </c>
      <c r="J123" s="200"/>
      <c r="K123" s="198"/>
      <c r="L123" s="199">
        <f t="shared" si="147"/>
        <v>0</v>
      </c>
      <c r="M123" s="197"/>
      <c r="N123" s="198"/>
      <c r="O123" s="199">
        <f t="shared" si="148"/>
        <v>0</v>
      </c>
      <c r="P123" s="201"/>
    </row>
    <row r="124" spans="1:16" hidden="1" x14ac:dyDescent="0.25">
      <c r="A124" s="52">
        <v>2313</v>
      </c>
      <c r="B124" s="90" t="s">
        <v>142</v>
      </c>
      <c r="C124" s="536">
        <f t="shared" si="99"/>
        <v>0</v>
      </c>
      <c r="D124" s="197"/>
      <c r="E124" s="198"/>
      <c r="F124" s="199">
        <f t="shared" si="145"/>
        <v>0</v>
      </c>
      <c r="G124" s="197"/>
      <c r="H124" s="198"/>
      <c r="I124" s="199">
        <f t="shared" si="146"/>
        <v>0</v>
      </c>
      <c r="J124" s="200"/>
      <c r="K124" s="198"/>
      <c r="L124" s="199">
        <f t="shared" si="147"/>
        <v>0</v>
      </c>
      <c r="M124" s="197"/>
      <c r="N124" s="198"/>
      <c r="O124" s="199">
        <f t="shared" si="148"/>
        <v>0</v>
      </c>
      <c r="P124" s="201"/>
    </row>
    <row r="125" spans="1:16" ht="36" hidden="1" customHeight="1" x14ac:dyDescent="0.25">
      <c r="A125" s="52">
        <v>2314</v>
      </c>
      <c r="B125" s="90" t="s">
        <v>143</v>
      </c>
      <c r="C125" s="536">
        <f t="shared" si="99"/>
        <v>0</v>
      </c>
      <c r="D125" s="197"/>
      <c r="E125" s="198"/>
      <c r="F125" s="199">
        <f t="shared" si="145"/>
        <v>0</v>
      </c>
      <c r="G125" s="197"/>
      <c r="H125" s="198"/>
      <c r="I125" s="199">
        <f t="shared" si="146"/>
        <v>0</v>
      </c>
      <c r="J125" s="200"/>
      <c r="K125" s="198"/>
      <c r="L125" s="199">
        <f t="shared" si="147"/>
        <v>0</v>
      </c>
      <c r="M125" s="197"/>
      <c r="N125" s="198"/>
      <c r="O125" s="199">
        <f t="shared" si="148"/>
        <v>0</v>
      </c>
      <c r="P125" s="201"/>
    </row>
    <row r="126" spans="1:16" hidden="1" x14ac:dyDescent="0.25">
      <c r="A126" s="202">
        <v>2320</v>
      </c>
      <c r="B126" s="90" t="s">
        <v>144</v>
      </c>
      <c r="C126" s="536">
        <f t="shared" si="99"/>
        <v>0</v>
      </c>
      <c r="D126" s="203">
        <f t="shared" ref="D126:E126" si="149">SUM(D127:D129)</f>
        <v>0</v>
      </c>
      <c r="E126" s="204">
        <f t="shared" si="149"/>
        <v>0</v>
      </c>
      <c r="F126" s="199">
        <f>SUM(F127:F129)</f>
        <v>0</v>
      </c>
      <c r="G126" s="203">
        <f t="shared" ref="G126:H126" si="150">SUM(G127:G129)</f>
        <v>0</v>
      </c>
      <c r="H126" s="204">
        <f t="shared" si="150"/>
        <v>0</v>
      </c>
      <c r="I126" s="199">
        <f>SUM(I127:I129)</f>
        <v>0</v>
      </c>
      <c r="J126" s="205">
        <f t="shared" ref="J126:K126" si="151">SUM(J127:J129)</f>
        <v>0</v>
      </c>
      <c r="K126" s="204">
        <f t="shared" si="151"/>
        <v>0</v>
      </c>
      <c r="L126" s="199">
        <f>SUM(L127:L129)</f>
        <v>0</v>
      </c>
      <c r="M126" s="203">
        <f t="shared" ref="M126:O126" si="152">SUM(M127:M129)</f>
        <v>0</v>
      </c>
      <c r="N126" s="204">
        <f t="shared" si="152"/>
        <v>0</v>
      </c>
      <c r="O126" s="199">
        <f t="shared" si="152"/>
        <v>0</v>
      </c>
      <c r="P126" s="201"/>
    </row>
    <row r="127" spans="1:16" hidden="1" x14ac:dyDescent="0.25">
      <c r="A127" s="52">
        <v>2321</v>
      </c>
      <c r="B127" s="90" t="s">
        <v>145</v>
      </c>
      <c r="C127" s="536">
        <f t="shared" si="99"/>
        <v>0</v>
      </c>
      <c r="D127" s="197"/>
      <c r="E127" s="198"/>
      <c r="F127" s="199">
        <f t="shared" ref="F127:F130" si="153">D127+E127</f>
        <v>0</v>
      </c>
      <c r="G127" s="197"/>
      <c r="H127" s="198"/>
      <c r="I127" s="199">
        <f t="shared" ref="I127:I130" si="154">G127+H127</f>
        <v>0</v>
      </c>
      <c r="J127" s="200"/>
      <c r="K127" s="198"/>
      <c r="L127" s="199">
        <f t="shared" ref="L127:L130" si="155">J127+K127</f>
        <v>0</v>
      </c>
      <c r="M127" s="197"/>
      <c r="N127" s="198"/>
      <c r="O127" s="199">
        <f t="shared" ref="O127:O130" si="156">M127+N127</f>
        <v>0</v>
      </c>
      <c r="P127" s="201"/>
    </row>
    <row r="128" spans="1:16" hidden="1" x14ac:dyDescent="0.25">
      <c r="A128" s="52">
        <v>2322</v>
      </c>
      <c r="B128" s="90" t="s">
        <v>146</v>
      </c>
      <c r="C128" s="536">
        <f t="shared" si="99"/>
        <v>0</v>
      </c>
      <c r="D128" s="197"/>
      <c r="E128" s="198"/>
      <c r="F128" s="199">
        <f t="shared" si="153"/>
        <v>0</v>
      </c>
      <c r="G128" s="197"/>
      <c r="H128" s="198"/>
      <c r="I128" s="199">
        <f t="shared" si="154"/>
        <v>0</v>
      </c>
      <c r="J128" s="200"/>
      <c r="K128" s="198"/>
      <c r="L128" s="199">
        <f t="shared" si="155"/>
        <v>0</v>
      </c>
      <c r="M128" s="197"/>
      <c r="N128" s="198"/>
      <c r="O128" s="199">
        <f t="shared" si="156"/>
        <v>0</v>
      </c>
      <c r="P128" s="201"/>
    </row>
    <row r="129" spans="1:16" ht="10.5" hidden="1" customHeight="1" x14ac:dyDescent="0.25">
      <c r="A129" s="52">
        <v>2329</v>
      </c>
      <c r="B129" s="90" t="s">
        <v>147</v>
      </c>
      <c r="C129" s="536">
        <f t="shared" si="99"/>
        <v>0</v>
      </c>
      <c r="D129" s="197"/>
      <c r="E129" s="198"/>
      <c r="F129" s="199">
        <f t="shared" si="153"/>
        <v>0</v>
      </c>
      <c r="G129" s="197"/>
      <c r="H129" s="198"/>
      <c r="I129" s="199">
        <f t="shared" si="154"/>
        <v>0</v>
      </c>
      <c r="J129" s="200"/>
      <c r="K129" s="198"/>
      <c r="L129" s="199">
        <f t="shared" si="155"/>
        <v>0</v>
      </c>
      <c r="M129" s="197"/>
      <c r="N129" s="198"/>
      <c r="O129" s="199">
        <f t="shared" si="156"/>
        <v>0</v>
      </c>
      <c r="P129" s="201"/>
    </row>
    <row r="130" spans="1:16" hidden="1" x14ac:dyDescent="0.25">
      <c r="A130" s="202">
        <v>2330</v>
      </c>
      <c r="B130" s="90" t="s">
        <v>148</v>
      </c>
      <c r="C130" s="536">
        <f t="shared" si="99"/>
        <v>0</v>
      </c>
      <c r="D130" s="197"/>
      <c r="E130" s="198"/>
      <c r="F130" s="199">
        <f t="shared" si="153"/>
        <v>0</v>
      </c>
      <c r="G130" s="197"/>
      <c r="H130" s="198"/>
      <c r="I130" s="199">
        <f t="shared" si="154"/>
        <v>0</v>
      </c>
      <c r="J130" s="200"/>
      <c r="K130" s="198"/>
      <c r="L130" s="199">
        <f t="shared" si="155"/>
        <v>0</v>
      </c>
      <c r="M130" s="197"/>
      <c r="N130" s="198"/>
      <c r="O130" s="199">
        <f t="shared" si="156"/>
        <v>0</v>
      </c>
      <c r="P130" s="201"/>
    </row>
    <row r="131" spans="1:16" ht="36" hidden="1" x14ac:dyDescent="0.25">
      <c r="A131" s="202">
        <v>2340</v>
      </c>
      <c r="B131" s="90" t="s">
        <v>149</v>
      </c>
      <c r="C131" s="536">
        <f t="shared" si="99"/>
        <v>0</v>
      </c>
      <c r="D131" s="203">
        <f t="shared" ref="D131:E131" si="157">SUM(D132:D133)</f>
        <v>0</v>
      </c>
      <c r="E131" s="204">
        <f t="shared" si="157"/>
        <v>0</v>
      </c>
      <c r="F131" s="199">
        <f>SUM(F132:F133)</f>
        <v>0</v>
      </c>
      <c r="G131" s="203">
        <f t="shared" ref="G131:H131" si="158">SUM(G132:G133)</f>
        <v>0</v>
      </c>
      <c r="H131" s="204">
        <f t="shared" si="158"/>
        <v>0</v>
      </c>
      <c r="I131" s="199">
        <f>SUM(I132:I133)</f>
        <v>0</v>
      </c>
      <c r="J131" s="205">
        <f t="shared" ref="J131:K131" si="159">SUM(J132:J133)</f>
        <v>0</v>
      </c>
      <c r="K131" s="204">
        <f t="shared" si="159"/>
        <v>0</v>
      </c>
      <c r="L131" s="199">
        <f>SUM(L132:L133)</f>
        <v>0</v>
      </c>
      <c r="M131" s="203">
        <f t="shared" ref="M131:O131" si="160">SUM(M132:M133)</f>
        <v>0</v>
      </c>
      <c r="N131" s="204">
        <f t="shared" si="160"/>
        <v>0</v>
      </c>
      <c r="O131" s="199">
        <f t="shared" si="160"/>
        <v>0</v>
      </c>
      <c r="P131" s="201"/>
    </row>
    <row r="132" spans="1:16" hidden="1" x14ac:dyDescent="0.25">
      <c r="A132" s="52">
        <v>2341</v>
      </c>
      <c r="B132" s="90" t="s">
        <v>150</v>
      </c>
      <c r="C132" s="536">
        <f t="shared" si="99"/>
        <v>0</v>
      </c>
      <c r="D132" s="197"/>
      <c r="E132" s="198"/>
      <c r="F132" s="199">
        <f t="shared" ref="F132:F133" si="161">D132+E132</f>
        <v>0</v>
      </c>
      <c r="G132" s="197"/>
      <c r="H132" s="198"/>
      <c r="I132" s="199">
        <f t="shared" ref="I132:I133" si="162">G132+H132</f>
        <v>0</v>
      </c>
      <c r="J132" s="200"/>
      <c r="K132" s="198"/>
      <c r="L132" s="199">
        <f t="shared" ref="L132:L133" si="163">J132+K132</f>
        <v>0</v>
      </c>
      <c r="M132" s="197"/>
      <c r="N132" s="198"/>
      <c r="O132" s="199">
        <f t="shared" ref="O132:O133" si="164">M132+N132</f>
        <v>0</v>
      </c>
      <c r="P132" s="201"/>
    </row>
    <row r="133" spans="1:16" ht="24" hidden="1" x14ac:dyDescent="0.25">
      <c r="A133" s="52">
        <v>2344</v>
      </c>
      <c r="B133" s="90" t="s">
        <v>151</v>
      </c>
      <c r="C133" s="536">
        <f t="shared" si="99"/>
        <v>0</v>
      </c>
      <c r="D133" s="197"/>
      <c r="E133" s="198"/>
      <c r="F133" s="199">
        <f t="shared" si="161"/>
        <v>0</v>
      </c>
      <c r="G133" s="197"/>
      <c r="H133" s="198"/>
      <c r="I133" s="199">
        <f t="shared" si="162"/>
        <v>0</v>
      </c>
      <c r="J133" s="200"/>
      <c r="K133" s="198"/>
      <c r="L133" s="199">
        <f t="shared" si="163"/>
        <v>0</v>
      </c>
      <c r="M133" s="197"/>
      <c r="N133" s="198"/>
      <c r="O133" s="199">
        <f t="shared" si="164"/>
        <v>0</v>
      </c>
      <c r="P133" s="201"/>
    </row>
    <row r="134" spans="1:16" ht="24" hidden="1" x14ac:dyDescent="0.25">
      <c r="A134" s="188">
        <v>2350</v>
      </c>
      <c r="B134" s="143" t="s">
        <v>152</v>
      </c>
      <c r="C134" s="542">
        <f t="shared" si="99"/>
        <v>0</v>
      </c>
      <c r="D134" s="148">
        <f t="shared" ref="D134:E134" si="165">SUM(D135:D137)</f>
        <v>0</v>
      </c>
      <c r="E134" s="149">
        <f t="shared" si="165"/>
        <v>0</v>
      </c>
      <c r="F134" s="189">
        <f>SUM(F135:F137)</f>
        <v>0</v>
      </c>
      <c r="G134" s="148">
        <f t="shared" ref="G134:H134" si="166">SUM(G135:G137)</f>
        <v>0</v>
      </c>
      <c r="H134" s="149">
        <f t="shared" si="166"/>
        <v>0</v>
      </c>
      <c r="I134" s="189">
        <f>SUM(I135:I137)</f>
        <v>0</v>
      </c>
      <c r="J134" s="190">
        <f t="shared" ref="J134:K134" si="167">SUM(J135:J137)</f>
        <v>0</v>
      </c>
      <c r="K134" s="149">
        <f t="shared" si="167"/>
        <v>0</v>
      </c>
      <c r="L134" s="189">
        <f>SUM(L135:L137)</f>
        <v>0</v>
      </c>
      <c r="M134" s="148">
        <f t="shared" ref="M134:O134" si="168">SUM(M135:M137)</f>
        <v>0</v>
      </c>
      <c r="N134" s="149">
        <f t="shared" si="168"/>
        <v>0</v>
      </c>
      <c r="O134" s="189">
        <f t="shared" si="168"/>
        <v>0</v>
      </c>
      <c r="P134" s="191"/>
    </row>
    <row r="135" spans="1:16" hidden="1" x14ac:dyDescent="0.25">
      <c r="A135" s="45">
        <v>2351</v>
      </c>
      <c r="B135" s="82" t="s">
        <v>153</v>
      </c>
      <c r="C135" s="535">
        <f t="shared" si="99"/>
        <v>0</v>
      </c>
      <c r="D135" s="192"/>
      <c r="E135" s="193"/>
      <c r="F135" s="194">
        <f t="shared" ref="F135:F137" si="169">D135+E135</f>
        <v>0</v>
      </c>
      <c r="G135" s="192"/>
      <c r="H135" s="193"/>
      <c r="I135" s="194">
        <f t="shared" ref="I135:I137" si="170">G135+H135</f>
        <v>0</v>
      </c>
      <c r="J135" s="195"/>
      <c r="K135" s="193"/>
      <c r="L135" s="194">
        <f t="shared" ref="L135:L137" si="171">J135+K135</f>
        <v>0</v>
      </c>
      <c r="M135" s="192"/>
      <c r="N135" s="193"/>
      <c r="O135" s="194">
        <f t="shared" ref="O135:O137" si="172">M135+N135</f>
        <v>0</v>
      </c>
      <c r="P135" s="196"/>
    </row>
    <row r="136" spans="1:16" ht="24" hidden="1" x14ac:dyDescent="0.25">
      <c r="A136" s="52">
        <v>2352</v>
      </c>
      <c r="B136" s="90" t="s">
        <v>154</v>
      </c>
      <c r="C136" s="536">
        <f t="shared" si="99"/>
        <v>0</v>
      </c>
      <c r="D136" s="197"/>
      <c r="E136" s="198"/>
      <c r="F136" s="199">
        <f t="shared" si="169"/>
        <v>0</v>
      </c>
      <c r="G136" s="197"/>
      <c r="H136" s="198"/>
      <c r="I136" s="199">
        <f t="shared" si="170"/>
        <v>0</v>
      </c>
      <c r="J136" s="200"/>
      <c r="K136" s="198"/>
      <c r="L136" s="199">
        <f t="shared" si="171"/>
        <v>0</v>
      </c>
      <c r="M136" s="197"/>
      <c r="N136" s="198"/>
      <c r="O136" s="199">
        <f t="shared" si="172"/>
        <v>0</v>
      </c>
      <c r="P136" s="201"/>
    </row>
    <row r="137" spans="1:16" ht="24" hidden="1" x14ac:dyDescent="0.25">
      <c r="A137" s="52">
        <v>2353</v>
      </c>
      <c r="B137" s="90" t="s">
        <v>155</v>
      </c>
      <c r="C137" s="536">
        <f t="shared" si="99"/>
        <v>0</v>
      </c>
      <c r="D137" s="197"/>
      <c r="E137" s="198"/>
      <c r="F137" s="199">
        <f t="shared" si="169"/>
        <v>0</v>
      </c>
      <c r="G137" s="197"/>
      <c r="H137" s="198"/>
      <c r="I137" s="199">
        <f t="shared" si="170"/>
        <v>0</v>
      </c>
      <c r="J137" s="200"/>
      <c r="K137" s="198"/>
      <c r="L137" s="199">
        <f t="shared" si="171"/>
        <v>0</v>
      </c>
      <c r="M137" s="197"/>
      <c r="N137" s="198"/>
      <c r="O137" s="199">
        <f t="shared" si="172"/>
        <v>0</v>
      </c>
      <c r="P137" s="201"/>
    </row>
    <row r="138" spans="1:16" ht="36" hidden="1" x14ac:dyDescent="0.25">
      <c r="A138" s="202">
        <v>2360</v>
      </c>
      <c r="B138" s="90" t="s">
        <v>156</v>
      </c>
      <c r="C138" s="536">
        <f t="shared" si="99"/>
        <v>0</v>
      </c>
      <c r="D138" s="203">
        <f t="shared" ref="D138:E138" si="173">SUM(D139:D145)</f>
        <v>0</v>
      </c>
      <c r="E138" s="204">
        <f t="shared" si="173"/>
        <v>0</v>
      </c>
      <c r="F138" s="199">
        <f>SUM(F139:F145)</f>
        <v>0</v>
      </c>
      <c r="G138" s="203">
        <f t="shared" ref="G138:H138" si="174">SUM(G139:G145)</f>
        <v>0</v>
      </c>
      <c r="H138" s="204">
        <f t="shared" si="174"/>
        <v>0</v>
      </c>
      <c r="I138" s="199">
        <f>SUM(I139:I145)</f>
        <v>0</v>
      </c>
      <c r="J138" s="205">
        <f t="shared" ref="J138:K138" si="175">SUM(J139:J145)</f>
        <v>0</v>
      </c>
      <c r="K138" s="204">
        <f t="shared" si="175"/>
        <v>0</v>
      </c>
      <c r="L138" s="199">
        <f>SUM(L139:L145)</f>
        <v>0</v>
      </c>
      <c r="M138" s="203">
        <f t="shared" ref="M138:O138" si="176">SUM(M139:M145)</f>
        <v>0</v>
      </c>
      <c r="N138" s="204">
        <f t="shared" si="176"/>
        <v>0</v>
      </c>
      <c r="O138" s="199">
        <f t="shared" si="176"/>
        <v>0</v>
      </c>
      <c r="P138" s="201"/>
    </row>
    <row r="139" spans="1:16" hidden="1" x14ac:dyDescent="0.25">
      <c r="A139" s="51">
        <v>2361</v>
      </c>
      <c r="B139" s="90" t="s">
        <v>157</v>
      </c>
      <c r="C139" s="536">
        <f t="shared" si="99"/>
        <v>0</v>
      </c>
      <c r="D139" s="197"/>
      <c r="E139" s="198"/>
      <c r="F139" s="199">
        <f t="shared" ref="F139:F146" si="177">D139+E139</f>
        <v>0</v>
      </c>
      <c r="G139" s="197"/>
      <c r="H139" s="198"/>
      <c r="I139" s="199">
        <f t="shared" ref="I139:I146" si="178">G139+H139</f>
        <v>0</v>
      </c>
      <c r="J139" s="200"/>
      <c r="K139" s="198"/>
      <c r="L139" s="199">
        <f t="shared" ref="L139:L146" si="179">J139+K139</f>
        <v>0</v>
      </c>
      <c r="M139" s="197"/>
      <c r="N139" s="198"/>
      <c r="O139" s="199">
        <f t="shared" ref="O139:O146" si="180">M139+N139</f>
        <v>0</v>
      </c>
      <c r="P139" s="201"/>
    </row>
    <row r="140" spans="1:16" ht="24" hidden="1" x14ac:dyDescent="0.25">
      <c r="A140" s="51">
        <v>2362</v>
      </c>
      <c r="B140" s="90" t="s">
        <v>158</v>
      </c>
      <c r="C140" s="536">
        <f t="shared" si="99"/>
        <v>0</v>
      </c>
      <c r="D140" s="197"/>
      <c r="E140" s="198"/>
      <c r="F140" s="199">
        <f t="shared" si="177"/>
        <v>0</v>
      </c>
      <c r="G140" s="197"/>
      <c r="H140" s="198"/>
      <c r="I140" s="199">
        <f t="shared" si="178"/>
        <v>0</v>
      </c>
      <c r="J140" s="200"/>
      <c r="K140" s="198"/>
      <c r="L140" s="199">
        <f t="shared" si="179"/>
        <v>0</v>
      </c>
      <c r="M140" s="197"/>
      <c r="N140" s="198"/>
      <c r="O140" s="199">
        <f t="shared" si="180"/>
        <v>0</v>
      </c>
      <c r="P140" s="201"/>
    </row>
    <row r="141" spans="1:16" hidden="1" x14ac:dyDescent="0.25">
      <c r="A141" s="51">
        <v>2363</v>
      </c>
      <c r="B141" s="90" t="s">
        <v>159</v>
      </c>
      <c r="C141" s="536">
        <f t="shared" si="99"/>
        <v>0</v>
      </c>
      <c r="D141" s="197"/>
      <c r="E141" s="198"/>
      <c r="F141" s="199">
        <f t="shared" si="177"/>
        <v>0</v>
      </c>
      <c r="G141" s="197"/>
      <c r="H141" s="198"/>
      <c r="I141" s="199">
        <f t="shared" si="178"/>
        <v>0</v>
      </c>
      <c r="J141" s="200"/>
      <c r="K141" s="198"/>
      <c r="L141" s="199">
        <f t="shared" si="179"/>
        <v>0</v>
      </c>
      <c r="M141" s="197"/>
      <c r="N141" s="198"/>
      <c r="O141" s="199">
        <f t="shared" si="180"/>
        <v>0</v>
      </c>
      <c r="P141" s="201"/>
    </row>
    <row r="142" spans="1:16" hidden="1" x14ac:dyDescent="0.25">
      <c r="A142" s="51">
        <v>2364</v>
      </c>
      <c r="B142" s="90" t="s">
        <v>160</v>
      </c>
      <c r="C142" s="536">
        <f t="shared" si="99"/>
        <v>0</v>
      </c>
      <c r="D142" s="197"/>
      <c r="E142" s="198"/>
      <c r="F142" s="199">
        <f t="shared" si="177"/>
        <v>0</v>
      </c>
      <c r="G142" s="197"/>
      <c r="H142" s="198"/>
      <c r="I142" s="199">
        <f t="shared" si="178"/>
        <v>0</v>
      </c>
      <c r="J142" s="200"/>
      <c r="K142" s="198"/>
      <c r="L142" s="199">
        <f t="shared" si="179"/>
        <v>0</v>
      </c>
      <c r="M142" s="197"/>
      <c r="N142" s="198"/>
      <c r="O142" s="199">
        <f t="shared" si="180"/>
        <v>0</v>
      </c>
      <c r="P142" s="201"/>
    </row>
    <row r="143" spans="1:16" ht="12.75" hidden="1" customHeight="1" x14ac:dyDescent="0.25">
      <c r="A143" s="51">
        <v>2365</v>
      </c>
      <c r="B143" s="90" t="s">
        <v>161</v>
      </c>
      <c r="C143" s="536">
        <f t="shared" si="99"/>
        <v>0</v>
      </c>
      <c r="D143" s="197"/>
      <c r="E143" s="198"/>
      <c r="F143" s="199">
        <f t="shared" si="177"/>
        <v>0</v>
      </c>
      <c r="G143" s="197"/>
      <c r="H143" s="198"/>
      <c r="I143" s="199">
        <f t="shared" si="178"/>
        <v>0</v>
      </c>
      <c r="J143" s="200"/>
      <c r="K143" s="198"/>
      <c r="L143" s="199">
        <f t="shared" si="179"/>
        <v>0</v>
      </c>
      <c r="M143" s="197"/>
      <c r="N143" s="198"/>
      <c r="O143" s="199">
        <f t="shared" si="180"/>
        <v>0</v>
      </c>
      <c r="P143" s="201"/>
    </row>
    <row r="144" spans="1:16" ht="36" hidden="1" x14ac:dyDescent="0.25">
      <c r="A144" s="51">
        <v>2366</v>
      </c>
      <c r="B144" s="90" t="s">
        <v>162</v>
      </c>
      <c r="C144" s="536">
        <f t="shared" si="99"/>
        <v>0</v>
      </c>
      <c r="D144" s="197"/>
      <c r="E144" s="198"/>
      <c r="F144" s="199">
        <f t="shared" si="177"/>
        <v>0</v>
      </c>
      <c r="G144" s="197"/>
      <c r="H144" s="198"/>
      <c r="I144" s="199">
        <f t="shared" si="178"/>
        <v>0</v>
      </c>
      <c r="J144" s="200"/>
      <c r="K144" s="198"/>
      <c r="L144" s="199">
        <f t="shared" si="179"/>
        <v>0</v>
      </c>
      <c r="M144" s="197"/>
      <c r="N144" s="198"/>
      <c r="O144" s="199">
        <f t="shared" si="180"/>
        <v>0</v>
      </c>
      <c r="P144" s="201"/>
    </row>
    <row r="145" spans="1:16" ht="60" hidden="1" x14ac:dyDescent="0.25">
      <c r="A145" s="51">
        <v>2369</v>
      </c>
      <c r="B145" s="90" t="s">
        <v>163</v>
      </c>
      <c r="C145" s="536">
        <f t="shared" si="99"/>
        <v>0</v>
      </c>
      <c r="D145" s="197"/>
      <c r="E145" s="198"/>
      <c r="F145" s="199">
        <f t="shared" si="177"/>
        <v>0</v>
      </c>
      <c r="G145" s="197"/>
      <c r="H145" s="198"/>
      <c r="I145" s="199">
        <f t="shared" si="178"/>
        <v>0</v>
      </c>
      <c r="J145" s="200"/>
      <c r="K145" s="198"/>
      <c r="L145" s="199">
        <f t="shared" si="179"/>
        <v>0</v>
      </c>
      <c r="M145" s="197"/>
      <c r="N145" s="198"/>
      <c r="O145" s="199">
        <f t="shared" si="180"/>
        <v>0</v>
      </c>
      <c r="P145" s="201"/>
    </row>
    <row r="146" spans="1:16" hidden="1" x14ac:dyDescent="0.25">
      <c r="A146" s="188">
        <v>2370</v>
      </c>
      <c r="B146" s="143" t="s">
        <v>164</v>
      </c>
      <c r="C146" s="542">
        <f t="shared" si="99"/>
        <v>0</v>
      </c>
      <c r="D146" s="206"/>
      <c r="E146" s="207"/>
      <c r="F146" s="189">
        <f t="shared" si="177"/>
        <v>0</v>
      </c>
      <c r="G146" s="206"/>
      <c r="H146" s="207"/>
      <c r="I146" s="189">
        <f t="shared" si="178"/>
        <v>0</v>
      </c>
      <c r="J146" s="208"/>
      <c r="K146" s="207"/>
      <c r="L146" s="189">
        <f t="shared" si="179"/>
        <v>0</v>
      </c>
      <c r="M146" s="206"/>
      <c r="N146" s="207"/>
      <c r="O146" s="189">
        <f t="shared" si="180"/>
        <v>0</v>
      </c>
      <c r="P146" s="191"/>
    </row>
    <row r="147" spans="1:16" hidden="1" x14ac:dyDescent="0.25">
      <c r="A147" s="188">
        <v>2380</v>
      </c>
      <c r="B147" s="143" t="s">
        <v>165</v>
      </c>
      <c r="C147" s="542">
        <f t="shared" si="99"/>
        <v>0</v>
      </c>
      <c r="D147" s="148">
        <f t="shared" ref="D147:E147" si="181">SUM(D148:D149)</f>
        <v>0</v>
      </c>
      <c r="E147" s="149">
        <f t="shared" si="181"/>
        <v>0</v>
      </c>
      <c r="F147" s="189">
        <f>SUM(F148:F149)</f>
        <v>0</v>
      </c>
      <c r="G147" s="148">
        <f t="shared" ref="G147:H147" si="182">SUM(G148:G149)</f>
        <v>0</v>
      </c>
      <c r="H147" s="149">
        <f t="shared" si="182"/>
        <v>0</v>
      </c>
      <c r="I147" s="189">
        <f>SUM(I148:I149)</f>
        <v>0</v>
      </c>
      <c r="J147" s="190">
        <f t="shared" ref="J147:K147" si="183">SUM(J148:J149)</f>
        <v>0</v>
      </c>
      <c r="K147" s="149">
        <f t="shared" si="183"/>
        <v>0</v>
      </c>
      <c r="L147" s="189">
        <f>SUM(L148:L149)</f>
        <v>0</v>
      </c>
      <c r="M147" s="148">
        <f t="shared" ref="M147:O147" si="184">SUM(M148:M149)</f>
        <v>0</v>
      </c>
      <c r="N147" s="149">
        <f t="shared" si="184"/>
        <v>0</v>
      </c>
      <c r="O147" s="189">
        <f t="shared" si="184"/>
        <v>0</v>
      </c>
      <c r="P147" s="191"/>
    </row>
    <row r="148" spans="1:16" hidden="1" x14ac:dyDescent="0.25">
      <c r="A148" s="44">
        <v>2381</v>
      </c>
      <c r="B148" s="82" t="s">
        <v>166</v>
      </c>
      <c r="C148" s="535">
        <f t="shared" si="99"/>
        <v>0</v>
      </c>
      <c r="D148" s="192"/>
      <c r="E148" s="193"/>
      <c r="F148" s="194">
        <f t="shared" ref="F148:F151" si="185">D148+E148</f>
        <v>0</v>
      </c>
      <c r="G148" s="192"/>
      <c r="H148" s="193"/>
      <c r="I148" s="194">
        <f t="shared" ref="I148:I151" si="186">G148+H148</f>
        <v>0</v>
      </c>
      <c r="J148" s="195"/>
      <c r="K148" s="193"/>
      <c r="L148" s="194">
        <f t="shared" ref="L148:L151" si="187">J148+K148</f>
        <v>0</v>
      </c>
      <c r="M148" s="192"/>
      <c r="N148" s="193"/>
      <c r="O148" s="194">
        <f t="shared" ref="O148:O151" si="188">M148+N148</f>
        <v>0</v>
      </c>
      <c r="P148" s="196"/>
    </row>
    <row r="149" spans="1:16" ht="24" hidden="1" x14ac:dyDescent="0.25">
      <c r="A149" s="51">
        <v>2389</v>
      </c>
      <c r="B149" s="90" t="s">
        <v>167</v>
      </c>
      <c r="C149" s="536">
        <f t="shared" ref="C149:C212" si="189">F149+I149+L149+O149</f>
        <v>0</v>
      </c>
      <c r="D149" s="197"/>
      <c r="E149" s="198"/>
      <c r="F149" s="199">
        <f t="shared" si="185"/>
        <v>0</v>
      </c>
      <c r="G149" s="197"/>
      <c r="H149" s="198"/>
      <c r="I149" s="199">
        <f t="shared" si="186"/>
        <v>0</v>
      </c>
      <c r="J149" s="200"/>
      <c r="K149" s="198"/>
      <c r="L149" s="199">
        <f t="shared" si="187"/>
        <v>0</v>
      </c>
      <c r="M149" s="197"/>
      <c r="N149" s="198"/>
      <c r="O149" s="199">
        <f t="shared" si="188"/>
        <v>0</v>
      </c>
      <c r="P149" s="201"/>
    </row>
    <row r="150" spans="1:16" hidden="1" x14ac:dyDescent="0.25">
      <c r="A150" s="188">
        <v>2390</v>
      </c>
      <c r="B150" s="143" t="s">
        <v>168</v>
      </c>
      <c r="C150" s="542">
        <f t="shared" si="189"/>
        <v>0</v>
      </c>
      <c r="D150" s="206"/>
      <c r="E150" s="207"/>
      <c r="F150" s="189">
        <f t="shared" si="185"/>
        <v>0</v>
      </c>
      <c r="G150" s="206"/>
      <c r="H150" s="207"/>
      <c r="I150" s="189">
        <f t="shared" si="186"/>
        <v>0</v>
      </c>
      <c r="J150" s="208"/>
      <c r="K150" s="207"/>
      <c r="L150" s="189">
        <f t="shared" si="187"/>
        <v>0</v>
      </c>
      <c r="M150" s="206"/>
      <c r="N150" s="207"/>
      <c r="O150" s="189">
        <f t="shared" si="188"/>
        <v>0</v>
      </c>
      <c r="P150" s="191"/>
    </row>
    <row r="151" spans="1:16" hidden="1" x14ac:dyDescent="0.25">
      <c r="A151" s="70">
        <v>2400</v>
      </c>
      <c r="B151" s="182" t="s">
        <v>169</v>
      </c>
      <c r="C151" s="534">
        <f t="shared" si="189"/>
        <v>0</v>
      </c>
      <c r="D151" s="224"/>
      <c r="E151" s="225"/>
      <c r="F151" s="185">
        <f t="shared" si="185"/>
        <v>0</v>
      </c>
      <c r="G151" s="224"/>
      <c r="H151" s="225"/>
      <c r="I151" s="185">
        <f t="shared" si="186"/>
        <v>0</v>
      </c>
      <c r="J151" s="226"/>
      <c r="K151" s="225"/>
      <c r="L151" s="185">
        <f t="shared" si="187"/>
        <v>0</v>
      </c>
      <c r="M151" s="224"/>
      <c r="N151" s="225"/>
      <c r="O151" s="185">
        <f t="shared" si="188"/>
        <v>0</v>
      </c>
      <c r="P151" s="209"/>
    </row>
    <row r="152" spans="1:16" ht="24" hidden="1" x14ac:dyDescent="0.25">
      <c r="A152" s="70">
        <v>2500</v>
      </c>
      <c r="B152" s="182" t="s">
        <v>170</v>
      </c>
      <c r="C152" s="534">
        <f t="shared" si="189"/>
        <v>0</v>
      </c>
      <c r="D152" s="183">
        <f t="shared" ref="D152:E152" si="190">SUM(D153,D159)</f>
        <v>0</v>
      </c>
      <c r="E152" s="184">
        <f t="shared" si="190"/>
        <v>0</v>
      </c>
      <c r="F152" s="185">
        <f>SUM(F153,F159)</f>
        <v>0</v>
      </c>
      <c r="G152" s="183">
        <f t="shared" ref="G152:O152" si="191">SUM(G153,G159)</f>
        <v>0</v>
      </c>
      <c r="H152" s="184">
        <f t="shared" si="191"/>
        <v>0</v>
      </c>
      <c r="I152" s="185">
        <f t="shared" si="191"/>
        <v>0</v>
      </c>
      <c r="J152" s="186">
        <f t="shared" si="191"/>
        <v>0</v>
      </c>
      <c r="K152" s="184">
        <f t="shared" si="191"/>
        <v>0</v>
      </c>
      <c r="L152" s="185">
        <f t="shared" si="191"/>
        <v>0</v>
      </c>
      <c r="M152" s="183">
        <f t="shared" si="191"/>
        <v>0</v>
      </c>
      <c r="N152" s="184">
        <f t="shared" si="191"/>
        <v>0</v>
      </c>
      <c r="O152" s="185">
        <f t="shared" si="191"/>
        <v>0</v>
      </c>
      <c r="P152" s="187"/>
    </row>
    <row r="153" spans="1:16" ht="24" hidden="1" x14ac:dyDescent="0.25">
      <c r="A153" s="210">
        <v>2510</v>
      </c>
      <c r="B153" s="82" t="s">
        <v>171</v>
      </c>
      <c r="C153" s="535">
        <f t="shared" si="189"/>
        <v>0</v>
      </c>
      <c r="D153" s="212">
        <f t="shared" ref="D153:E153" si="192">SUM(D154:D158)</f>
        <v>0</v>
      </c>
      <c r="E153" s="213">
        <f t="shared" si="192"/>
        <v>0</v>
      </c>
      <c r="F153" s="194">
        <f>SUM(F154:F158)</f>
        <v>0</v>
      </c>
      <c r="G153" s="212">
        <f t="shared" ref="G153:O153" si="193">SUM(G154:G158)</f>
        <v>0</v>
      </c>
      <c r="H153" s="213">
        <f t="shared" si="193"/>
        <v>0</v>
      </c>
      <c r="I153" s="194">
        <f t="shared" si="193"/>
        <v>0</v>
      </c>
      <c r="J153" s="214">
        <f t="shared" si="193"/>
        <v>0</v>
      </c>
      <c r="K153" s="213">
        <f t="shared" si="193"/>
        <v>0</v>
      </c>
      <c r="L153" s="194">
        <f t="shared" si="193"/>
        <v>0</v>
      </c>
      <c r="M153" s="212">
        <f t="shared" si="193"/>
        <v>0</v>
      </c>
      <c r="N153" s="213">
        <f t="shared" si="193"/>
        <v>0</v>
      </c>
      <c r="O153" s="194">
        <f t="shared" si="193"/>
        <v>0</v>
      </c>
      <c r="P153" s="227"/>
    </row>
    <row r="154" spans="1:16" ht="24" hidden="1" x14ac:dyDescent="0.25">
      <c r="A154" s="52">
        <v>2512</v>
      </c>
      <c r="B154" s="90" t="s">
        <v>172</v>
      </c>
      <c r="C154" s="536">
        <f t="shared" si="189"/>
        <v>0</v>
      </c>
      <c r="D154" s="197"/>
      <c r="E154" s="198"/>
      <c r="F154" s="199">
        <f t="shared" ref="F154:F159" si="194">D154+E154</f>
        <v>0</v>
      </c>
      <c r="G154" s="197"/>
      <c r="H154" s="198"/>
      <c r="I154" s="199">
        <f t="shared" ref="I154:I159" si="195">G154+H154</f>
        <v>0</v>
      </c>
      <c r="J154" s="200"/>
      <c r="K154" s="198"/>
      <c r="L154" s="199">
        <f t="shared" ref="L154:L159" si="196">J154+K154</f>
        <v>0</v>
      </c>
      <c r="M154" s="197"/>
      <c r="N154" s="198"/>
      <c r="O154" s="199">
        <f t="shared" ref="O154:O159" si="197">M154+N154</f>
        <v>0</v>
      </c>
      <c r="P154" s="201"/>
    </row>
    <row r="155" spans="1:16" ht="24" hidden="1" x14ac:dyDescent="0.25">
      <c r="A155" s="52">
        <v>2513</v>
      </c>
      <c r="B155" s="90" t="s">
        <v>173</v>
      </c>
      <c r="C155" s="536">
        <f t="shared" si="189"/>
        <v>0</v>
      </c>
      <c r="D155" s="197"/>
      <c r="E155" s="198"/>
      <c r="F155" s="199">
        <f t="shared" si="194"/>
        <v>0</v>
      </c>
      <c r="G155" s="197"/>
      <c r="H155" s="198"/>
      <c r="I155" s="199">
        <f t="shared" si="195"/>
        <v>0</v>
      </c>
      <c r="J155" s="200"/>
      <c r="K155" s="198"/>
      <c r="L155" s="199">
        <f t="shared" si="196"/>
        <v>0</v>
      </c>
      <c r="M155" s="197"/>
      <c r="N155" s="198"/>
      <c r="O155" s="199">
        <f t="shared" si="197"/>
        <v>0</v>
      </c>
      <c r="P155" s="201"/>
    </row>
    <row r="156" spans="1:16" ht="36" hidden="1" x14ac:dyDescent="0.25">
      <c r="A156" s="52">
        <v>2514</v>
      </c>
      <c r="B156" s="90" t="s">
        <v>174</v>
      </c>
      <c r="C156" s="536">
        <f t="shared" si="189"/>
        <v>0</v>
      </c>
      <c r="D156" s="197"/>
      <c r="E156" s="198"/>
      <c r="F156" s="199">
        <f t="shared" si="194"/>
        <v>0</v>
      </c>
      <c r="G156" s="197"/>
      <c r="H156" s="198"/>
      <c r="I156" s="199">
        <f t="shared" si="195"/>
        <v>0</v>
      </c>
      <c r="J156" s="200"/>
      <c r="K156" s="198"/>
      <c r="L156" s="199">
        <f t="shared" si="196"/>
        <v>0</v>
      </c>
      <c r="M156" s="197"/>
      <c r="N156" s="198"/>
      <c r="O156" s="199">
        <f t="shared" si="197"/>
        <v>0</v>
      </c>
      <c r="P156" s="201"/>
    </row>
    <row r="157" spans="1:16" ht="24" hidden="1" x14ac:dyDescent="0.25">
      <c r="A157" s="52">
        <v>2515</v>
      </c>
      <c r="B157" s="90" t="s">
        <v>175</v>
      </c>
      <c r="C157" s="536">
        <f t="shared" si="189"/>
        <v>0</v>
      </c>
      <c r="D157" s="197"/>
      <c r="E157" s="198"/>
      <c r="F157" s="199">
        <f t="shared" si="194"/>
        <v>0</v>
      </c>
      <c r="G157" s="197"/>
      <c r="H157" s="198"/>
      <c r="I157" s="199">
        <f t="shared" si="195"/>
        <v>0</v>
      </c>
      <c r="J157" s="200"/>
      <c r="K157" s="198"/>
      <c r="L157" s="199">
        <f t="shared" si="196"/>
        <v>0</v>
      </c>
      <c r="M157" s="197"/>
      <c r="N157" s="198"/>
      <c r="O157" s="199">
        <f t="shared" si="197"/>
        <v>0</v>
      </c>
      <c r="P157" s="201"/>
    </row>
    <row r="158" spans="1:16" ht="24" hidden="1" x14ac:dyDescent="0.25">
      <c r="A158" s="52">
        <v>2519</v>
      </c>
      <c r="B158" s="90" t="s">
        <v>176</v>
      </c>
      <c r="C158" s="536">
        <f t="shared" si="189"/>
        <v>0</v>
      </c>
      <c r="D158" s="197"/>
      <c r="E158" s="198"/>
      <c r="F158" s="199">
        <f t="shared" si="194"/>
        <v>0</v>
      </c>
      <c r="G158" s="197"/>
      <c r="H158" s="198"/>
      <c r="I158" s="199">
        <f t="shared" si="195"/>
        <v>0</v>
      </c>
      <c r="J158" s="200"/>
      <c r="K158" s="198"/>
      <c r="L158" s="199">
        <f t="shared" si="196"/>
        <v>0</v>
      </c>
      <c r="M158" s="197"/>
      <c r="N158" s="198"/>
      <c r="O158" s="199">
        <f t="shared" si="197"/>
        <v>0</v>
      </c>
      <c r="P158" s="201"/>
    </row>
    <row r="159" spans="1:16" ht="24" hidden="1" x14ac:dyDescent="0.25">
      <c r="A159" s="202">
        <v>2520</v>
      </c>
      <c r="B159" s="90" t="s">
        <v>177</v>
      </c>
      <c r="C159" s="536">
        <f t="shared" si="189"/>
        <v>0</v>
      </c>
      <c r="D159" s="197"/>
      <c r="E159" s="198"/>
      <c r="F159" s="199">
        <f t="shared" si="194"/>
        <v>0</v>
      </c>
      <c r="G159" s="197"/>
      <c r="H159" s="198"/>
      <c r="I159" s="199">
        <f t="shared" si="195"/>
        <v>0</v>
      </c>
      <c r="J159" s="200"/>
      <c r="K159" s="198"/>
      <c r="L159" s="199">
        <f t="shared" si="196"/>
        <v>0</v>
      </c>
      <c r="M159" s="197"/>
      <c r="N159" s="198"/>
      <c r="O159" s="199">
        <f t="shared" si="197"/>
        <v>0</v>
      </c>
      <c r="P159" s="201"/>
    </row>
    <row r="160" spans="1:16" x14ac:dyDescent="0.25">
      <c r="A160" s="176">
        <v>3000</v>
      </c>
      <c r="B160" s="176" t="s">
        <v>178</v>
      </c>
      <c r="C160" s="547">
        <f t="shared" si="189"/>
        <v>641881</v>
      </c>
      <c r="D160" s="177">
        <f t="shared" ref="D160:E160" si="198">SUM(D161,D171)</f>
        <v>626170</v>
      </c>
      <c r="E160" s="178">
        <f t="shared" si="198"/>
        <v>15711</v>
      </c>
      <c r="F160" s="179">
        <f>SUM(F161,F171)</f>
        <v>641881</v>
      </c>
      <c r="G160" s="177">
        <f t="shared" ref="G160:H160" si="199">SUM(G161,G171)</f>
        <v>0</v>
      </c>
      <c r="H160" s="178">
        <f t="shared" si="199"/>
        <v>0</v>
      </c>
      <c r="I160" s="179">
        <f>SUM(I161,I171)</f>
        <v>0</v>
      </c>
      <c r="J160" s="180">
        <f t="shared" ref="J160:K160" si="200">SUM(J161,J171)</f>
        <v>0</v>
      </c>
      <c r="K160" s="178">
        <f t="shared" si="200"/>
        <v>0</v>
      </c>
      <c r="L160" s="179">
        <f>SUM(L161,L171)</f>
        <v>0</v>
      </c>
      <c r="M160" s="177">
        <f t="shared" ref="M160:O160" si="201">SUM(M161,M171)</f>
        <v>0</v>
      </c>
      <c r="N160" s="178">
        <f t="shared" si="201"/>
        <v>0</v>
      </c>
      <c r="O160" s="179">
        <f t="shared" si="201"/>
        <v>0</v>
      </c>
      <c r="P160" s="181"/>
    </row>
    <row r="161" spans="1:16" ht="24" x14ac:dyDescent="0.25">
      <c r="A161" s="70">
        <v>3200</v>
      </c>
      <c r="B161" s="228" t="s">
        <v>179</v>
      </c>
      <c r="C161" s="534">
        <f t="shared" si="189"/>
        <v>641881</v>
      </c>
      <c r="D161" s="183">
        <f t="shared" ref="D161:E161" si="202">SUM(D162,D166)</f>
        <v>626170</v>
      </c>
      <c r="E161" s="184">
        <f t="shared" si="202"/>
        <v>15711</v>
      </c>
      <c r="F161" s="185">
        <f>SUM(F162,F166)</f>
        <v>641881</v>
      </c>
      <c r="G161" s="183">
        <f t="shared" ref="G161:O161" si="203">SUM(G162,G166)</f>
        <v>0</v>
      </c>
      <c r="H161" s="184">
        <f t="shared" si="203"/>
        <v>0</v>
      </c>
      <c r="I161" s="185">
        <f t="shared" si="203"/>
        <v>0</v>
      </c>
      <c r="J161" s="186">
        <f t="shared" si="203"/>
        <v>0</v>
      </c>
      <c r="K161" s="184">
        <f t="shared" si="203"/>
        <v>0</v>
      </c>
      <c r="L161" s="185">
        <f t="shared" si="203"/>
        <v>0</v>
      </c>
      <c r="M161" s="183">
        <f t="shared" si="203"/>
        <v>0</v>
      </c>
      <c r="N161" s="184">
        <f t="shared" si="203"/>
        <v>0</v>
      </c>
      <c r="O161" s="185">
        <f t="shared" si="203"/>
        <v>0</v>
      </c>
      <c r="P161" s="187"/>
    </row>
    <row r="162" spans="1:16" ht="36" x14ac:dyDescent="0.25">
      <c r="A162" s="210">
        <v>3260</v>
      </c>
      <c r="B162" s="82" t="s">
        <v>180</v>
      </c>
      <c r="C162" s="535">
        <f t="shared" si="189"/>
        <v>641881</v>
      </c>
      <c r="D162" s="212">
        <f t="shared" ref="D162:E162" si="204">SUM(D163:D165)</f>
        <v>626170</v>
      </c>
      <c r="E162" s="213">
        <f t="shared" si="204"/>
        <v>15711</v>
      </c>
      <c r="F162" s="194">
        <f>SUM(F163:F165)</f>
        <v>641881</v>
      </c>
      <c r="G162" s="212">
        <f t="shared" ref="G162:H162" si="205">SUM(G163:G165)</f>
        <v>0</v>
      </c>
      <c r="H162" s="213">
        <f t="shared" si="205"/>
        <v>0</v>
      </c>
      <c r="I162" s="194">
        <f>SUM(I163:I165)</f>
        <v>0</v>
      </c>
      <c r="J162" s="214">
        <f t="shared" ref="J162:K162" si="206">SUM(J163:J165)</f>
        <v>0</v>
      </c>
      <c r="K162" s="213">
        <f t="shared" si="206"/>
        <v>0</v>
      </c>
      <c r="L162" s="194">
        <f>SUM(L163:L165)</f>
        <v>0</v>
      </c>
      <c r="M162" s="212">
        <f t="shared" ref="M162:O162" si="207">SUM(M163:M165)</f>
        <v>0</v>
      </c>
      <c r="N162" s="213">
        <f t="shared" si="207"/>
        <v>0</v>
      </c>
      <c r="O162" s="194">
        <f t="shared" si="207"/>
        <v>0</v>
      </c>
      <c r="P162" s="196"/>
    </row>
    <row r="163" spans="1:16" ht="24" x14ac:dyDescent="0.25">
      <c r="A163" s="52">
        <v>3261</v>
      </c>
      <c r="B163" s="90" t="s">
        <v>181</v>
      </c>
      <c r="C163" s="536">
        <f t="shared" si="189"/>
        <v>641881</v>
      </c>
      <c r="D163" s="197">
        <v>626170</v>
      </c>
      <c r="E163" s="198">
        <v>15711</v>
      </c>
      <c r="F163" s="199">
        <f t="shared" ref="F163:F165" si="208">D163+E163</f>
        <v>641881</v>
      </c>
      <c r="G163" s="197"/>
      <c r="H163" s="198"/>
      <c r="I163" s="199">
        <f t="shared" ref="I163:I165" si="209">G163+H163</f>
        <v>0</v>
      </c>
      <c r="J163" s="200"/>
      <c r="K163" s="198"/>
      <c r="L163" s="199">
        <f t="shared" ref="L163:L165" si="210">J163+K163</f>
        <v>0</v>
      </c>
      <c r="M163" s="197"/>
      <c r="N163" s="198"/>
      <c r="O163" s="199">
        <f t="shared" ref="O163:O165" si="211">M163+N163</f>
        <v>0</v>
      </c>
      <c r="P163" s="201"/>
    </row>
    <row r="164" spans="1:16" ht="36" hidden="1" x14ac:dyDescent="0.25">
      <c r="A164" s="52">
        <v>3262</v>
      </c>
      <c r="B164" s="90" t="s">
        <v>182</v>
      </c>
      <c r="C164" s="536">
        <f t="shared" si="189"/>
        <v>0</v>
      </c>
      <c r="D164" s="197"/>
      <c r="E164" s="198"/>
      <c r="F164" s="199">
        <f t="shared" si="208"/>
        <v>0</v>
      </c>
      <c r="G164" s="197"/>
      <c r="H164" s="198"/>
      <c r="I164" s="199">
        <f t="shared" si="209"/>
        <v>0</v>
      </c>
      <c r="J164" s="200"/>
      <c r="K164" s="198"/>
      <c r="L164" s="199">
        <f t="shared" si="210"/>
        <v>0</v>
      </c>
      <c r="M164" s="197"/>
      <c r="N164" s="198"/>
      <c r="O164" s="199">
        <f t="shared" si="211"/>
        <v>0</v>
      </c>
      <c r="P164" s="201"/>
    </row>
    <row r="165" spans="1:16" ht="24" hidden="1" x14ac:dyDescent="0.25">
      <c r="A165" s="52">
        <v>3263</v>
      </c>
      <c r="B165" s="90" t="s">
        <v>183</v>
      </c>
      <c r="C165" s="536">
        <f t="shared" si="189"/>
        <v>0</v>
      </c>
      <c r="D165" s="197"/>
      <c r="E165" s="198"/>
      <c r="F165" s="199">
        <f t="shared" si="208"/>
        <v>0</v>
      </c>
      <c r="G165" s="197"/>
      <c r="H165" s="198"/>
      <c r="I165" s="199">
        <f t="shared" si="209"/>
        <v>0</v>
      </c>
      <c r="J165" s="200"/>
      <c r="K165" s="198"/>
      <c r="L165" s="199">
        <f t="shared" si="210"/>
        <v>0</v>
      </c>
      <c r="M165" s="197"/>
      <c r="N165" s="198"/>
      <c r="O165" s="199">
        <f t="shared" si="211"/>
        <v>0</v>
      </c>
      <c r="P165" s="201"/>
    </row>
    <row r="166" spans="1:16" ht="84" hidden="1" x14ac:dyDescent="0.25">
      <c r="A166" s="210">
        <v>3290</v>
      </c>
      <c r="B166" s="82" t="s">
        <v>184</v>
      </c>
      <c r="C166" s="548">
        <f t="shared" si="189"/>
        <v>0</v>
      </c>
      <c r="D166" s="212">
        <f t="shared" ref="D166:E166" si="212">SUM(D167:D170)</f>
        <v>0</v>
      </c>
      <c r="E166" s="213">
        <f t="shared" si="212"/>
        <v>0</v>
      </c>
      <c r="F166" s="194">
        <f>SUM(F167:F170)</f>
        <v>0</v>
      </c>
      <c r="G166" s="212">
        <f t="shared" ref="G166:O166" si="213">SUM(G167:G170)</f>
        <v>0</v>
      </c>
      <c r="H166" s="213">
        <f t="shared" si="213"/>
        <v>0</v>
      </c>
      <c r="I166" s="194">
        <f t="shared" si="213"/>
        <v>0</v>
      </c>
      <c r="J166" s="214">
        <f t="shared" si="213"/>
        <v>0</v>
      </c>
      <c r="K166" s="213">
        <f t="shared" si="213"/>
        <v>0</v>
      </c>
      <c r="L166" s="194">
        <f t="shared" si="213"/>
        <v>0</v>
      </c>
      <c r="M166" s="212">
        <f t="shared" si="213"/>
        <v>0</v>
      </c>
      <c r="N166" s="213">
        <f t="shared" si="213"/>
        <v>0</v>
      </c>
      <c r="O166" s="194">
        <f t="shared" si="213"/>
        <v>0</v>
      </c>
      <c r="P166" s="229"/>
    </row>
    <row r="167" spans="1:16" ht="72" hidden="1" x14ac:dyDescent="0.25">
      <c r="A167" s="52">
        <v>3291</v>
      </c>
      <c r="B167" s="90" t="s">
        <v>185</v>
      </c>
      <c r="C167" s="536">
        <f t="shared" si="189"/>
        <v>0</v>
      </c>
      <c r="D167" s="197"/>
      <c r="E167" s="198"/>
      <c r="F167" s="199">
        <f t="shared" ref="F167:F170" si="214">D167+E167</f>
        <v>0</v>
      </c>
      <c r="G167" s="197"/>
      <c r="H167" s="198"/>
      <c r="I167" s="199">
        <f t="shared" ref="I167:I170" si="215">G167+H167</f>
        <v>0</v>
      </c>
      <c r="J167" s="200"/>
      <c r="K167" s="198"/>
      <c r="L167" s="199">
        <f t="shared" ref="L167:L170" si="216">J167+K167</f>
        <v>0</v>
      </c>
      <c r="M167" s="197"/>
      <c r="N167" s="198"/>
      <c r="O167" s="199">
        <f t="shared" ref="O167:O170" si="217">M167+N167</f>
        <v>0</v>
      </c>
      <c r="P167" s="201"/>
    </row>
    <row r="168" spans="1:16" ht="72" hidden="1" x14ac:dyDescent="0.25">
      <c r="A168" s="52">
        <v>3292</v>
      </c>
      <c r="B168" s="90" t="s">
        <v>186</v>
      </c>
      <c r="C168" s="536">
        <f t="shared" si="189"/>
        <v>0</v>
      </c>
      <c r="D168" s="197"/>
      <c r="E168" s="198"/>
      <c r="F168" s="199">
        <f t="shared" si="214"/>
        <v>0</v>
      </c>
      <c r="G168" s="197"/>
      <c r="H168" s="198"/>
      <c r="I168" s="199">
        <f t="shared" si="215"/>
        <v>0</v>
      </c>
      <c r="J168" s="200"/>
      <c r="K168" s="198"/>
      <c r="L168" s="199">
        <f t="shared" si="216"/>
        <v>0</v>
      </c>
      <c r="M168" s="197"/>
      <c r="N168" s="198"/>
      <c r="O168" s="199">
        <f t="shared" si="217"/>
        <v>0</v>
      </c>
      <c r="P168" s="201"/>
    </row>
    <row r="169" spans="1:16" ht="72" hidden="1" x14ac:dyDescent="0.25">
      <c r="A169" s="52">
        <v>3293</v>
      </c>
      <c r="B169" s="90" t="s">
        <v>187</v>
      </c>
      <c r="C169" s="536">
        <f t="shared" si="189"/>
        <v>0</v>
      </c>
      <c r="D169" s="197"/>
      <c r="E169" s="198"/>
      <c r="F169" s="199">
        <f t="shared" si="214"/>
        <v>0</v>
      </c>
      <c r="G169" s="197"/>
      <c r="H169" s="198"/>
      <c r="I169" s="199">
        <f t="shared" si="215"/>
        <v>0</v>
      </c>
      <c r="J169" s="200"/>
      <c r="K169" s="198"/>
      <c r="L169" s="199">
        <f t="shared" si="216"/>
        <v>0</v>
      </c>
      <c r="M169" s="197"/>
      <c r="N169" s="198"/>
      <c r="O169" s="199">
        <f t="shared" si="217"/>
        <v>0</v>
      </c>
      <c r="P169" s="201"/>
    </row>
    <row r="170" spans="1:16" ht="60" hidden="1" x14ac:dyDescent="0.25">
      <c r="A170" s="230">
        <v>3294</v>
      </c>
      <c r="B170" s="90" t="s">
        <v>188</v>
      </c>
      <c r="C170" s="548">
        <f t="shared" si="189"/>
        <v>0</v>
      </c>
      <c r="D170" s="231"/>
      <c r="E170" s="232"/>
      <c r="F170" s="233">
        <f t="shared" si="214"/>
        <v>0</v>
      </c>
      <c r="G170" s="231"/>
      <c r="H170" s="232"/>
      <c r="I170" s="233">
        <f t="shared" si="215"/>
        <v>0</v>
      </c>
      <c r="J170" s="234"/>
      <c r="K170" s="232"/>
      <c r="L170" s="233">
        <f t="shared" si="216"/>
        <v>0</v>
      </c>
      <c r="M170" s="231"/>
      <c r="N170" s="232"/>
      <c r="O170" s="233">
        <f t="shared" si="217"/>
        <v>0</v>
      </c>
      <c r="P170" s="229"/>
    </row>
    <row r="171" spans="1:16" ht="48" hidden="1" x14ac:dyDescent="0.25">
      <c r="A171" s="235">
        <v>3300</v>
      </c>
      <c r="B171" s="228" t="s">
        <v>189</v>
      </c>
      <c r="C171" s="549">
        <f t="shared" si="189"/>
        <v>0</v>
      </c>
      <c r="D171" s="236">
        <f t="shared" ref="D171:E171" si="218">SUM(D172:D173)</f>
        <v>0</v>
      </c>
      <c r="E171" s="237">
        <f t="shared" si="218"/>
        <v>0</v>
      </c>
      <c r="F171" s="238">
        <f>SUM(F172:F173)</f>
        <v>0</v>
      </c>
      <c r="G171" s="236">
        <f t="shared" ref="G171:O171" si="219">SUM(G172:G173)</f>
        <v>0</v>
      </c>
      <c r="H171" s="237">
        <f t="shared" si="219"/>
        <v>0</v>
      </c>
      <c r="I171" s="238">
        <f t="shared" si="219"/>
        <v>0</v>
      </c>
      <c r="J171" s="239">
        <f t="shared" si="219"/>
        <v>0</v>
      </c>
      <c r="K171" s="237">
        <f t="shared" si="219"/>
        <v>0</v>
      </c>
      <c r="L171" s="238">
        <f t="shared" si="219"/>
        <v>0</v>
      </c>
      <c r="M171" s="236">
        <f t="shared" si="219"/>
        <v>0</v>
      </c>
      <c r="N171" s="237">
        <f t="shared" si="219"/>
        <v>0</v>
      </c>
      <c r="O171" s="238">
        <f t="shared" si="219"/>
        <v>0</v>
      </c>
      <c r="P171" s="187"/>
    </row>
    <row r="172" spans="1:16" ht="48" hidden="1" x14ac:dyDescent="0.25">
      <c r="A172" s="142">
        <v>3310</v>
      </c>
      <c r="B172" s="143" t="s">
        <v>190</v>
      </c>
      <c r="C172" s="542">
        <f t="shared" si="189"/>
        <v>0</v>
      </c>
      <c r="D172" s="206"/>
      <c r="E172" s="207"/>
      <c r="F172" s="189">
        <f t="shared" ref="F172:F173" si="220">D172+E172</f>
        <v>0</v>
      </c>
      <c r="G172" s="206"/>
      <c r="H172" s="207"/>
      <c r="I172" s="189">
        <f t="shared" ref="I172:I173" si="221">G172+H172</f>
        <v>0</v>
      </c>
      <c r="J172" s="208"/>
      <c r="K172" s="207"/>
      <c r="L172" s="189">
        <f t="shared" ref="L172:L173" si="222">J172+K172</f>
        <v>0</v>
      </c>
      <c r="M172" s="206"/>
      <c r="N172" s="207"/>
      <c r="O172" s="189">
        <f t="shared" ref="O172:O173" si="223">M172+N172</f>
        <v>0</v>
      </c>
      <c r="P172" s="191"/>
    </row>
    <row r="173" spans="1:16" ht="48.75" hidden="1" customHeight="1" x14ac:dyDescent="0.25">
      <c r="A173" s="45">
        <v>3320</v>
      </c>
      <c r="B173" s="82" t="s">
        <v>191</v>
      </c>
      <c r="C173" s="535">
        <f t="shared" si="189"/>
        <v>0</v>
      </c>
      <c r="D173" s="192"/>
      <c r="E173" s="193"/>
      <c r="F173" s="194">
        <f t="shared" si="220"/>
        <v>0</v>
      </c>
      <c r="G173" s="192"/>
      <c r="H173" s="193"/>
      <c r="I173" s="194">
        <f t="shared" si="221"/>
        <v>0</v>
      </c>
      <c r="J173" s="195"/>
      <c r="K173" s="193"/>
      <c r="L173" s="194">
        <f t="shared" si="222"/>
        <v>0</v>
      </c>
      <c r="M173" s="192"/>
      <c r="N173" s="193"/>
      <c r="O173" s="194">
        <f t="shared" si="223"/>
        <v>0</v>
      </c>
      <c r="P173" s="196"/>
    </row>
    <row r="174" spans="1:16" hidden="1" x14ac:dyDescent="0.25">
      <c r="A174" s="240">
        <v>4000</v>
      </c>
      <c r="B174" s="176" t="s">
        <v>192</v>
      </c>
      <c r="C174" s="547">
        <f t="shared" si="189"/>
        <v>0</v>
      </c>
      <c r="D174" s="177">
        <f t="shared" ref="D174:E174" si="224">SUM(D175,D178)</f>
        <v>0</v>
      </c>
      <c r="E174" s="178">
        <f t="shared" si="224"/>
        <v>0</v>
      </c>
      <c r="F174" s="179">
        <f>SUM(F175,F178)</f>
        <v>0</v>
      </c>
      <c r="G174" s="177">
        <f t="shared" ref="G174:H174" si="225">SUM(G175,G178)</f>
        <v>0</v>
      </c>
      <c r="H174" s="178">
        <f t="shared" si="225"/>
        <v>0</v>
      </c>
      <c r="I174" s="179">
        <f>SUM(I175,I178)</f>
        <v>0</v>
      </c>
      <c r="J174" s="180">
        <f t="shared" ref="J174:K174" si="226">SUM(J175,J178)</f>
        <v>0</v>
      </c>
      <c r="K174" s="178">
        <f t="shared" si="226"/>
        <v>0</v>
      </c>
      <c r="L174" s="179">
        <f>SUM(L175,L178)</f>
        <v>0</v>
      </c>
      <c r="M174" s="177">
        <f t="shared" ref="M174:O174" si="227">SUM(M175,M178)</f>
        <v>0</v>
      </c>
      <c r="N174" s="178">
        <f t="shared" si="227"/>
        <v>0</v>
      </c>
      <c r="O174" s="179">
        <f t="shared" si="227"/>
        <v>0</v>
      </c>
      <c r="P174" s="181"/>
    </row>
    <row r="175" spans="1:16" ht="24" hidden="1" x14ac:dyDescent="0.25">
      <c r="A175" s="241">
        <v>4200</v>
      </c>
      <c r="B175" s="182" t="s">
        <v>193</v>
      </c>
      <c r="C175" s="534">
        <f t="shared" si="189"/>
        <v>0</v>
      </c>
      <c r="D175" s="183">
        <f t="shared" ref="D175:E175" si="228">SUM(D176,D177)</f>
        <v>0</v>
      </c>
      <c r="E175" s="184">
        <f t="shared" si="228"/>
        <v>0</v>
      </c>
      <c r="F175" s="185">
        <f>SUM(F176,F177)</f>
        <v>0</v>
      </c>
      <c r="G175" s="183">
        <f t="shared" ref="G175:H175" si="229">SUM(G176,G177)</f>
        <v>0</v>
      </c>
      <c r="H175" s="184">
        <f t="shared" si="229"/>
        <v>0</v>
      </c>
      <c r="I175" s="185">
        <f>SUM(I176,I177)</f>
        <v>0</v>
      </c>
      <c r="J175" s="186">
        <f t="shared" ref="J175:K175" si="230">SUM(J176,J177)</f>
        <v>0</v>
      </c>
      <c r="K175" s="184">
        <f t="shared" si="230"/>
        <v>0</v>
      </c>
      <c r="L175" s="185">
        <f>SUM(L176,L177)</f>
        <v>0</v>
      </c>
      <c r="M175" s="183">
        <f t="shared" ref="M175:O175" si="231">SUM(M176,M177)</f>
        <v>0</v>
      </c>
      <c r="N175" s="184">
        <f t="shared" si="231"/>
        <v>0</v>
      </c>
      <c r="O175" s="185">
        <f t="shared" si="231"/>
        <v>0</v>
      </c>
      <c r="P175" s="209"/>
    </row>
    <row r="176" spans="1:16" ht="36" hidden="1" x14ac:dyDescent="0.25">
      <c r="A176" s="210">
        <v>4240</v>
      </c>
      <c r="B176" s="82" t="s">
        <v>194</v>
      </c>
      <c r="C176" s="535">
        <f t="shared" si="189"/>
        <v>0</v>
      </c>
      <c r="D176" s="192"/>
      <c r="E176" s="193"/>
      <c r="F176" s="194">
        <f t="shared" ref="F176:F177" si="232">D176+E176</f>
        <v>0</v>
      </c>
      <c r="G176" s="192"/>
      <c r="H176" s="193"/>
      <c r="I176" s="194">
        <f t="shared" ref="I176:I177" si="233">G176+H176</f>
        <v>0</v>
      </c>
      <c r="J176" s="195"/>
      <c r="K176" s="193"/>
      <c r="L176" s="194">
        <f t="shared" ref="L176:L177" si="234">J176+K176</f>
        <v>0</v>
      </c>
      <c r="M176" s="192"/>
      <c r="N176" s="193"/>
      <c r="O176" s="194">
        <f t="shared" ref="O176:O177" si="235">M176+N176</f>
        <v>0</v>
      </c>
      <c r="P176" s="196"/>
    </row>
    <row r="177" spans="1:16" ht="24" hidden="1" x14ac:dyDescent="0.25">
      <c r="A177" s="202">
        <v>4250</v>
      </c>
      <c r="B177" s="90" t="s">
        <v>195</v>
      </c>
      <c r="C177" s="536">
        <f t="shared" si="189"/>
        <v>0</v>
      </c>
      <c r="D177" s="197"/>
      <c r="E177" s="198"/>
      <c r="F177" s="199">
        <f t="shared" si="232"/>
        <v>0</v>
      </c>
      <c r="G177" s="197"/>
      <c r="H177" s="198"/>
      <c r="I177" s="199">
        <f t="shared" si="233"/>
        <v>0</v>
      </c>
      <c r="J177" s="200"/>
      <c r="K177" s="198"/>
      <c r="L177" s="199">
        <f t="shared" si="234"/>
        <v>0</v>
      </c>
      <c r="M177" s="197"/>
      <c r="N177" s="198"/>
      <c r="O177" s="199">
        <f t="shared" si="235"/>
        <v>0</v>
      </c>
      <c r="P177" s="201"/>
    </row>
    <row r="178" spans="1:16" hidden="1" x14ac:dyDescent="0.25">
      <c r="A178" s="70">
        <v>4300</v>
      </c>
      <c r="B178" s="182" t="s">
        <v>196</v>
      </c>
      <c r="C178" s="534">
        <f t="shared" si="189"/>
        <v>0</v>
      </c>
      <c r="D178" s="183">
        <f t="shared" ref="D178:E178" si="236">SUM(D179)</f>
        <v>0</v>
      </c>
      <c r="E178" s="184">
        <f t="shared" si="236"/>
        <v>0</v>
      </c>
      <c r="F178" s="185">
        <f>SUM(F179)</f>
        <v>0</v>
      </c>
      <c r="G178" s="183">
        <f t="shared" ref="G178:H178" si="237">SUM(G179)</f>
        <v>0</v>
      </c>
      <c r="H178" s="184">
        <f t="shared" si="237"/>
        <v>0</v>
      </c>
      <c r="I178" s="185">
        <f>SUM(I179)</f>
        <v>0</v>
      </c>
      <c r="J178" s="186">
        <f t="shared" ref="J178:K178" si="238">SUM(J179)</f>
        <v>0</v>
      </c>
      <c r="K178" s="184">
        <f t="shared" si="238"/>
        <v>0</v>
      </c>
      <c r="L178" s="185">
        <f>SUM(L179)</f>
        <v>0</v>
      </c>
      <c r="M178" s="183">
        <f t="shared" ref="M178:O178" si="239">SUM(M179)</f>
        <v>0</v>
      </c>
      <c r="N178" s="184">
        <f t="shared" si="239"/>
        <v>0</v>
      </c>
      <c r="O178" s="185">
        <f t="shared" si="239"/>
        <v>0</v>
      </c>
      <c r="P178" s="209"/>
    </row>
    <row r="179" spans="1:16" ht="24" hidden="1" x14ac:dyDescent="0.25">
      <c r="A179" s="210">
        <v>4310</v>
      </c>
      <c r="B179" s="82" t="s">
        <v>197</v>
      </c>
      <c r="C179" s="535">
        <f t="shared" si="189"/>
        <v>0</v>
      </c>
      <c r="D179" s="212">
        <f t="shared" ref="D179:E179" si="240">SUM(D180:D180)</f>
        <v>0</v>
      </c>
      <c r="E179" s="213">
        <f t="shared" si="240"/>
        <v>0</v>
      </c>
      <c r="F179" s="194">
        <f>SUM(F180:F180)</f>
        <v>0</v>
      </c>
      <c r="G179" s="212">
        <f t="shared" ref="G179:H179" si="241">SUM(G180:G180)</f>
        <v>0</v>
      </c>
      <c r="H179" s="213">
        <f t="shared" si="241"/>
        <v>0</v>
      </c>
      <c r="I179" s="194">
        <f>SUM(I180:I180)</f>
        <v>0</v>
      </c>
      <c r="J179" s="214">
        <f t="shared" ref="J179:K179" si="242">SUM(J180:J180)</f>
        <v>0</v>
      </c>
      <c r="K179" s="213">
        <f t="shared" si="242"/>
        <v>0</v>
      </c>
      <c r="L179" s="194">
        <f>SUM(L180:L180)</f>
        <v>0</v>
      </c>
      <c r="M179" s="212">
        <f t="shared" ref="M179:O179" si="243">SUM(M180:M180)</f>
        <v>0</v>
      </c>
      <c r="N179" s="213">
        <f t="shared" si="243"/>
        <v>0</v>
      </c>
      <c r="O179" s="194">
        <f t="shared" si="243"/>
        <v>0</v>
      </c>
      <c r="P179" s="196"/>
    </row>
    <row r="180" spans="1:16" ht="36" hidden="1" x14ac:dyDescent="0.25">
      <c r="A180" s="52">
        <v>4311</v>
      </c>
      <c r="B180" s="90" t="s">
        <v>198</v>
      </c>
      <c r="C180" s="536">
        <f t="shared" si="189"/>
        <v>0</v>
      </c>
      <c r="D180" s="197"/>
      <c r="E180" s="198"/>
      <c r="F180" s="199">
        <f>D180+E180</f>
        <v>0</v>
      </c>
      <c r="G180" s="197"/>
      <c r="H180" s="198"/>
      <c r="I180" s="199">
        <f>G180+H180</f>
        <v>0</v>
      </c>
      <c r="J180" s="200"/>
      <c r="K180" s="198"/>
      <c r="L180" s="199">
        <f>J180+K180</f>
        <v>0</v>
      </c>
      <c r="M180" s="197"/>
      <c r="N180" s="198"/>
      <c r="O180" s="199">
        <f t="shared" ref="O180" si="244">M180+N180</f>
        <v>0</v>
      </c>
      <c r="P180" s="201"/>
    </row>
    <row r="181" spans="1:16" s="29" customFormat="1" ht="24" hidden="1" x14ac:dyDescent="0.25">
      <c r="A181" s="242"/>
      <c r="B181" s="21" t="s">
        <v>199</v>
      </c>
      <c r="C181" s="546">
        <f t="shared" si="189"/>
        <v>0</v>
      </c>
      <c r="D181" s="171">
        <f t="shared" ref="D181:O181" si="245">SUM(D182,D211,D252,D265)</f>
        <v>0</v>
      </c>
      <c r="E181" s="172">
        <f t="shared" si="245"/>
        <v>0</v>
      </c>
      <c r="F181" s="173">
        <f t="shared" si="245"/>
        <v>0</v>
      </c>
      <c r="G181" s="171">
        <f t="shared" si="245"/>
        <v>0</v>
      </c>
      <c r="H181" s="172">
        <f t="shared" si="245"/>
        <v>0</v>
      </c>
      <c r="I181" s="173">
        <f t="shared" si="245"/>
        <v>0</v>
      </c>
      <c r="J181" s="174">
        <f t="shared" si="245"/>
        <v>0</v>
      </c>
      <c r="K181" s="172">
        <f t="shared" si="245"/>
        <v>0</v>
      </c>
      <c r="L181" s="173">
        <f t="shared" si="245"/>
        <v>0</v>
      </c>
      <c r="M181" s="171">
        <f t="shared" si="245"/>
        <v>0</v>
      </c>
      <c r="N181" s="172">
        <f t="shared" si="245"/>
        <v>0</v>
      </c>
      <c r="O181" s="173">
        <f t="shared" si="245"/>
        <v>0</v>
      </c>
      <c r="P181" s="243"/>
    </row>
    <row r="182" spans="1:16" hidden="1" x14ac:dyDescent="0.25">
      <c r="A182" s="176">
        <v>5000</v>
      </c>
      <c r="B182" s="176" t="s">
        <v>200</v>
      </c>
      <c r="C182" s="547">
        <f t="shared" si="189"/>
        <v>0</v>
      </c>
      <c r="D182" s="177">
        <f t="shared" ref="D182:E182" si="246">D183+D187</f>
        <v>0</v>
      </c>
      <c r="E182" s="178">
        <f t="shared" si="246"/>
        <v>0</v>
      </c>
      <c r="F182" s="179">
        <f>F183+F187</f>
        <v>0</v>
      </c>
      <c r="G182" s="177">
        <f t="shared" ref="G182:H182" si="247">G183+G187</f>
        <v>0</v>
      </c>
      <c r="H182" s="178">
        <f t="shared" si="247"/>
        <v>0</v>
      </c>
      <c r="I182" s="179">
        <f>I183+I187</f>
        <v>0</v>
      </c>
      <c r="J182" s="180">
        <f t="shared" ref="J182:K182" si="248">J183+J187</f>
        <v>0</v>
      </c>
      <c r="K182" s="178">
        <f t="shared" si="248"/>
        <v>0</v>
      </c>
      <c r="L182" s="179">
        <f>L183+L187</f>
        <v>0</v>
      </c>
      <c r="M182" s="177">
        <f t="shared" ref="M182:O182" si="249">M183+M187</f>
        <v>0</v>
      </c>
      <c r="N182" s="178">
        <f t="shared" si="249"/>
        <v>0</v>
      </c>
      <c r="O182" s="179">
        <f t="shared" si="249"/>
        <v>0</v>
      </c>
      <c r="P182" s="181"/>
    </row>
    <row r="183" spans="1:16" hidden="1" x14ac:dyDescent="0.25">
      <c r="A183" s="70">
        <v>5100</v>
      </c>
      <c r="B183" s="182" t="s">
        <v>201</v>
      </c>
      <c r="C183" s="534">
        <f t="shared" si="189"/>
        <v>0</v>
      </c>
      <c r="D183" s="183">
        <f t="shared" ref="D183:E183" si="250">SUM(D184:D186)</f>
        <v>0</v>
      </c>
      <c r="E183" s="184">
        <f t="shared" si="250"/>
        <v>0</v>
      </c>
      <c r="F183" s="185">
        <f>SUM(F184:F186)</f>
        <v>0</v>
      </c>
      <c r="G183" s="183">
        <f t="shared" ref="G183:H183" si="251">SUM(G184:G186)</f>
        <v>0</v>
      </c>
      <c r="H183" s="184">
        <f t="shared" si="251"/>
        <v>0</v>
      </c>
      <c r="I183" s="185">
        <f>SUM(I184:I186)</f>
        <v>0</v>
      </c>
      <c r="J183" s="186">
        <f t="shared" ref="J183:K183" si="252">SUM(J184:J186)</f>
        <v>0</v>
      </c>
      <c r="K183" s="184">
        <f t="shared" si="252"/>
        <v>0</v>
      </c>
      <c r="L183" s="185">
        <f>SUM(L184:L186)</f>
        <v>0</v>
      </c>
      <c r="M183" s="183">
        <f t="shared" ref="M183:O183" si="253">SUM(M184:M186)</f>
        <v>0</v>
      </c>
      <c r="N183" s="184">
        <f t="shared" si="253"/>
        <v>0</v>
      </c>
      <c r="O183" s="185">
        <f t="shared" si="253"/>
        <v>0</v>
      </c>
      <c r="P183" s="209"/>
    </row>
    <row r="184" spans="1:16" hidden="1" x14ac:dyDescent="0.25">
      <c r="A184" s="210">
        <v>5110</v>
      </c>
      <c r="B184" s="82" t="s">
        <v>202</v>
      </c>
      <c r="C184" s="535">
        <f t="shared" si="189"/>
        <v>0</v>
      </c>
      <c r="D184" s="192"/>
      <c r="E184" s="193"/>
      <c r="F184" s="194">
        <f t="shared" ref="F184:F186" si="254">D184+E184</f>
        <v>0</v>
      </c>
      <c r="G184" s="192"/>
      <c r="H184" s="193"/>
      <c r="I184" s="194">
        <f t="shared" ref="I184:I186" si="255">G184+H184</f>
        <v>0</v>
      </c>
      <c r="J184" s="195"/>
      <c r="K184" s="193"/>
      <c r="L184" s="194">
        <f t="shared" ref="L184:L186" si="256">J184+K184</f>
        <v>0</v>
      </c>
      <c r="M184" s="192"/>
      <c r="N184" s="193"/>
      <c r="O184" s="194">
        <f t="shared" ref="O184:O186" si="257">M184+N184</f>
        <v>0</v>
      </c>
      <c r="P184" s="196"/>
    </row>
    <row r="185" spans="1:16" ht="24" hidden="1" x14ac:dyDescent="0.25">
      <c r="A185" s="202">
        <v>5120</v>
      </c>
      <c r="B185" s="90" t="s">
        <v>203</v>
      </c>
      <c r="C185" s="536">
        <f t="shared" si="189"/>
        <v>0</v>
      </c>
      <c r="D185" s="197"/>
      <c r="E185" s="198"/>
      <c r="F185" s="199">
        <f t="shared" si="254"/>
        <v>0</v>
      </c>
      <c r="G185" s="197"/>
      <c r="H185" s="198"/>
      <c r="I185" s="199">
        <f t="shared" si="255"/>
        <v>0</v>
      </c>
      <c r="J185" s="200"/>
      <c r="K185" s="198"/>
      <c r="L185" s="199">
        <f t="shared" si="256"/>
        <v>0</v>
      </c>
      <c r="M185" s="197"/>
      <c r="N185" s="198"/>
      <c r="O185" s="199">
        <f t="shared" si="257"/>
        <v>0</v>
      </c>
      <c r="P185" s="201"/>
    </row>
    <row r="186" spans="1:16" hidden="1" x14ac:dyDescent="0.25">
      <c r="A186" s="202">
        <v>5140</v>
      </c>
      <c r="B186" s="90" t="s">
        <v>204</v>
      </c>
      <c r="C186" s="536">
        <f t="shared" si="189"/>
        <v>0</v>
      </c>
      <c r="D186" s="197"/>
      <c r="E186" s="198"/>
      <c r="F186" s="199">
        <f t="shared" si="254"/>
        <v>0</v>
      </c>
      <c r="G186" s="197"/>
      <c r="H186" s="198"/>
      <c r="I186" s="199">
        <f t="shared" si="255"/>
        <v>0</v>
      </c>
      <c r="J186" s="200"/>
      <c r="K186" s="198"/>
      <c r="L186" s="199">
        <f t="shared" si="256"/>
        <v>0</v>
      </c>
      <c r="M186" s="197"/>
      <c r="N186" s="198"/>
      <c r="O186" s="199">
        <f t="shared" si="257"/>
        <v>0</v>
      </c>
      <c r="P186" s="201"/>
    </row>
    <row r="187" spans="1:16" ht="24" hidden="1" x14ac:dyDescent="0.25">
      <c r="A187" s="70">
        <v>5200</v>
      </c>
      <c r="B187" s="182" t="s">
        <v>205</v>
      </c>
      <c r="C187" s="534">
        <f t="shared" si="189"/>
        <v>0</v>
      </c>
      <c r="D187" s="183">
        <f t="shared" ref="D187:E187" si="258">D188+D198+D199+D206+D207+D208+D210</f>
        <v>0</v>
      </c>
      <c r="E187" s="184">
        <f t="shared" si="258"/>
        <v>0</v>
      </c>
      <c r="F187" s="185">
        <f>F188+F198+F199+F206+F207+F208+F210</f>
        <v>0</v>
      </c>
      <c r="G187" s="183">
        <f t="shared" ref="G187:H187" si="259">G188+G198+G199+G206+G207+G208+G210</f>
        <v>0</v>
      </c>
      <c r="H187" s="184">
        <f t="shared" si="259"/>
        <v>0</v>
      </c>
      <c r="I187" s="185">
        <f>I188+I198+I199+I206+I207+I208+I210</f>
        <v>0</v>
      </c>
      <c r="J187" s="186">
        <f t="shared" ref="J187:K187" si="260">J188+J198+J199+J206+J207+J208+J210</f>
        <v>0</v>
      </c>
      <c r="K187" s="184">
        <f t="shared" si="260"/>
        <v>0</v>
      </c>
      <c r="L187" s="185">
        <f>L188+L198+L199+L206+L207+L208+L210</f>
        <v>0</v>
      </c>
      <c r="M187" s="183">
        <f t="shared" ref="M187:O187" si="261">M188+M198+M199+M206+M207+M208+M210</f>
        <v>0</v>
      </c>
      <c r="N187" s="184">
        <f t="shared" si="261"/>
        <v>0</v>
      </c>
      <c r="O187" s="185">
        <f t="shared" si="261"/>
        <v>0</v>
      </c>
      <c r="P187" s="209"/>
    </row>
    <row r="188" spans="1:16" hidden="1" x14ac:dyDescent="0.25">
      <c r="A188" s="188">
        <v>5210</v>
      </c>
      <c r="B188" s="143" t="s">
        <v>206</v>
      </c>
      <c r="C188" s="542">
        <f t="shared" si="189"/>
        <v>0</v>
      </c>
      <c r="D188" s="148">
        <f t="shared" ref="D188:E188" si="262">SUM(D189:D197)</f>
        <v>0</v>
      </c>
      <c r="E188" s="149">
        <f t="shared" si="262"/>
        <v>0</v>
      </c>
      <c r="F188" s="189">
        <f>SUM(F189:F197)</f>
        <v>0</v>
      </c>
      <c r="G188" s="148">
        <f t="shared" ref="G188:H188" si="263">SUM(G189:G197)</f>
        <v>0</v>
      </c>
      <c r="H188" s="149">
        <f t="shared" si="263"/>
        <v>0</v>
      </c>
      <c r="I188" s="189">
        <f>SUM(I189:I197)</f>
        <v>0</v>
      </c>
      <c r="J188" s="190">
        <f t="shared" ref="J188:K188" si="264">SUM(J189:J197)</f>
        <v>0</v>
      </c>
      <c r="K188" s="149">
        <f t="shared" si="264"/>
        <v>0</v>
      </c>
      <c r="L188" s="189">
        <f>SUM(L189:L197)</f>
        <v>0</v>
      </c>
      <c r="M188" s="148">
        <f t="shared" ref="M188:O188" si="265">SUM(M189:M197)</f>
        <v>0</v>
      </c>
      <c r="N188" s="149">
        <f t="shared" si="265"/>
        <v>0</v>
      </c>
      <c r="O188" s="189">
        <f t="shared" si="265"/>
        <v>0</v>
      </c>
      <c r="P188" s="191"/>
    </row>
    <row r="189" spans="1:16" hidden="1" x14ac:dyDescent="0.25">
      <c r="A189" s="45">
        <v>5211</v>
      </c>
      <c r="B189" s="82" t="s">
        <v>207</v>
      </c>
      <c r="C189" s="535">
        <f t="shared" si="189"/>
        <v>0</v>
      </c>
      <c r="D189" s="192"/>
      <c r="E189" s="193"/>
      <c r="F189" s="194">
        <f t="shared" ref="F189:F198" si="266">D189+E189</f>
        <v>0</v>
      </c>
      <c r="G189" s="192"/>
      <c r="H189" s="193"/>
      <c r="I189" s="194">
        <f t="shared" ref="I189:I198" si="267">G189+H189</f>
        <v>0</v>
      </c>
      <c r="J189" s="195"/>
      <c r="K189" s="193"/>
      <c r="L189" s="194">
        <f t="shared" ref="L189:L198" si="268">J189+K189</f>
        <v>0</v>
      </c>
      <c r="M189" s="192"/>
      <c r="N189" s="193"/>
      <c r="O189" s="194">
        <f t="shared" ref="O189:O198" si="269">M189+N189</f>
        <v>0</v>
      </c>
      <c r="P189" s="196"/>
    </row>
    <row r="190" spans="1:16" hidden="1" x14ac:dyDescent="0.25">
      <c r="A190" s="52">
        <v>5212</v>
      </c>
      <c r="B190" s="90" t="s">
        <v>208</v>
      </c>
      <c r="C190" s="536">
        <f t="shared" si="189"/>
        <v>0</v>
      </c>
      <c r="D190" s="197"/>
      <c r="E190" s="198"/>
      <c r="F190" s="199">
        <f t="shared" si="266"/>
        <v>0</v>
      </c>
      <c r="G190" s="197"/>
      <c r="H190" s="198"/>
      <c r="I190" s="199">
        <f t="shared" si="267"/>
        <v>0</v>
      </c>
      <c r="J190" s="200"/>
      <c r="K190" s="198"/>
      <c r="L190" s="199">
        <f t="shared" si="268"/>
        <v>0</v>
      </c>
      <c r="M190" s="197"/>
      <c r="N190" s="198"/>
      <c r="O190" s="199">
        <f t="shared" si="269"/>
        <v>0</v>
      </c>
      <c r="P190" s="201"/>
    </row>
    <row r="191" spans="1:16" hidden="1" x14ac:dyDescent="0.25">
      <c r="A191" s="52">
        <v>5213</v>
      </c>
      <c r="B191" s="90" t="s">
        <v>209</v>
      </c>
      <c r="C191" s="536">
        <f t="shared" si="189"/>
        <v>0</v>
      </c>
      <c r="D191" s="197"/>
      <c r="E191" s="198"/>
      <c r="F191" s="199">
        <f t="shared" si="266"/>
        <v>0</v>
      </c>
      <c r="G191" s="197"/>
      <c r="H191" s="198"/>
      <c r="I191" s="199">
        <f t="shared" si="267"/>
        <v>0</v>
      </c>
      <c r="J191" s="200"/>
      <c r="K191" s="198"/>
      <c r="L191" s="199">
        <f t="shared" si="268"/>
        <v>0</v>
      </c>
      <c r="M191" s="197"/>
      <c r="N191" s="198"/>
      <c r="O191" s="199">
        <f t="shared" si="269"/>
        <v>0</v>
      </c>
      <c r="P191" s="201"/>
    </row>
    <row r="192" spans="1:16" hidden="1" x14ac:dyDescent="0.25">
      <c r="A192" s="52">
        <v>5214</v>
      </c>
      <c r="B192" s="90" t="s">
        <v>210</v>
      </c>
      <c r="C192" s="536">
        <f t="shared" si="189"/>
        <v>0</v>
      </c>
      <c r="D192" s="197"/>
      <c r="E192" s="198"/>
      <c r="F192" s="199">
        <f t="shared" si="266"/>
        <v>0</v>
      </c>
      <c r="G192" s="197"/>
      <c r="H192" s="198"/>
      <c r="I192" s="199">
        <f t="shared" si="267"/>
        <v>0</v>
      </c>
      <c r="J192" s="200"/>
      <c r="K192" s="198"/>
      <c r="L192" s="199">
        <f t="shared" si="268"/>
        <v>0</v>
      </c>
      <c r="M192" s="197"/>
      <c r="N192" s="198"/>
      <c r="O192" s="199">
        <f t="shared" si="269"/>
        <v>0</v>
      </c>
      <c r="P192" s="201"/>
    </row>
    <row r="193" spans="1:16" hidden="1" x14ac:dyDescent="0.25">
      <c r="A193" s="52">
        <v>5215</v>
      </c>
      <c r="B193" s="90" t="s">
        <v>211</v>
      </c>
      <c r="C193" s="536">
        <f t="shared" si="189"/>
        <v>0</v>
      </c>
      <c r="D193" s="197"/>
      <c r="E193" s="198"/>
      <c r="F193" s="199">
        <f t="shared" si="266"/>
        <v>0</v>
      </c>
      <c r="G193" s="197"/>
      <c r="H193" s="198"/>
      <c r="I193" s="199">
        <f t="shared" si="267"/>
        <v>0</v>
      </c>
      <c r="J193" s="200"/>
      <c r="K193" s="198"/>
      <c r="L193" s="199">
        <f t="shared" si="268"/>
        <v>0</v>
      </c>
      <c r="M193" s="197"/>
      <c r="N193" s="198"/>
      <c r="O193" s="199">
        <f t="shared" si="269"/>
        <v>0</v>
      </c>
      <c r="P193" s="201"/>
    </row>
    <row r="194" spans="1:16" ht="14.25" hidden="1" customHeight="1" x14ac:dyDescent="0.25">
      <c r="A194" s="52">
        <v>5216</v>
      </c>
      <c r="B194" s="90" t="s">
        <v>212</v>
      </c>
      <c r="C194" s="536">
        <f t="shared" si="189"/>
        <v>0</v>
      </c>
      <c r="D194" s="197"/>
      <c r="E194" s="198"/>
      <c r="F194" s="199">
        <f t="shared" si="266"/>
        <v>0</v>
      </c>
      <c r="G194" s="197"/>
      <c r="H194" s="198"/>
      <c r="I194" s="199">
        <f t="shared" si="267"/>
        <v>0</v>
      </c>
      <c r="J194" s="200"/>
      <c r="K194" s="198"/>
      <c r="L194" s="199">
        <f t="shared" si="268"/>
        <v>0</v>
      </c>
      <c r="M194" s="197"/>
      <c r="N194" s="198"/>
      <c r="O194" s="199">
        <f t="shared" si="269"/>
        <v>0</v>
      </c>
      <c r="P194" s="201"/>
    </row>
    <row r="195" spans="1:16" hidden="1" x14ac:dyDescent="0.25">
      <c r="A195" s="52">
        <v>5217</v>
      </c>
      <c r="B195" s="90" t="s">
        <v>213</v>
      </c>
      <c r="C195" s="536">
        <f t="shared" si="189"/>
        <v>0</v>
      </c>
      <c r="D195" s="197"/>
      <c r="E195" s="198"/>
      <c r="F195" s="199">
        <f t="shared" si="266"/>
        <v>0</v>
      </c>
      <c r="G195" s="197"/>
      <c r="H195" s="198"/>
      <c r="I195" s="199">
        <f t="shared" si="267"/>
        <v>0</v>
      </c>
      <c r="J195" s="200"/>
      <c r="K195" s="198"/>
      <c r="L195" s="199">
        <f t="shared" si="268"/>
        <v>0</v>
      </c>
      <c r="M195" s="197"/>
      <c r="N195" s="198"/>
      <c r="O195" s="199">
        <f t="shared" si="269"/>
        <v>0</v>
      </c>
      <c r="P195" s="201"/>
    </row>
    <row r="196" spans="1:16" hidden="1" x14ac:dyDescent="0.25">
      <c r="A196" s="52">
        <v>5218</v>
      </c>
      <c r="B196" s="90" t="s">
        <v>214</v>
      </c>
      <c r="C196" s="536">
        <f t="shared" si="189"/>
        <v>0</v>
      </c>
      <c r="D196" s="197"/>
      <c r="E196" s="198"/>
      <c r="F196" s="199">
        <f t="shared" si="266"/>
        <v>0</v>
      </c>
      <c r="G196" s="197"/>
      <c r="H196" s="198"/>
      <c r="I196" s="199">
        <f t="shared" si="267"/>
        <v>0</v>
      </c>
      <c r="J196" s="200"/>
      <c r="K196" s="198"/>
      <c r="L196" s="199">
        <f t="shared" si="268"/>
        <v>0</v>
      </c>
      <c r="M196" s="197"/>
      <c r="N196" s="198"/>
      <c r="O196" s="199">
        <f t="shared" si="269"/>
        <v>0</v>
      </c>
      <c r="P196" s="201"/>
    </row>
    <row r="197" spans="1:16" hidden="1" x14ac:dyDescent="0.25">
      <c r="A197" s="52">
        <v>5219</v>
      </c>
      <c r="B197" s="90" t="s">
        <v>215</v>
      </c>
      <c r="C197" s="536">
        <f t="shared" si="189"/>
        <v>0</v>
      </c>
      <c r="D197" s="197"/>
      <c r="E197" s="198"/>
      <c r="F197" s="199">
        <f t="shared" si="266"/>
        <v>0</v>
      </c>
      <c r="G197" s="197"/>
      <c r="H197" s="198"/>
      <c r="I197" s="199">
        <f t="shared" si="267"/>
        <v>0</v>
      </c>
      <c r="J197" s="200"/>
      <c r="K197" s="198"/>
      <c r="L197" s="199">
        <f t="shared" si="268"/>
        <v>0</v>
      </c>
      <c r="M197" s="197"/>
      <c r="N197" s="198"/>
      <c r="O197" s="199">
        <f t="shared" si="269"/>
        <v>0</v>
      </c>
      <c r="P197" s="201"/>
    </row>
    <row r="198" spans="1:16" ht="13.5" hidden="1" customHeight="1" x14ac:dyDescent="0.25">
      <c r="A198" s="202">
        <v>5220</v>
      </c>
      <c r="B198" s="90" t="s">
        <v>216</v>
      </c>
      <c r="C198" s="536">
        <f t="shared" si="189"/>
        <v>0</v>
      </c>
      <c r="D198" s="197"/>
      <c r="E198" s="198"/>
      <c r="F198" s="199">
        <f t="shared" si="266"/>
        <v>0</v>
      </c>
      <c r="G198" s="197"/>
      <c r="H198" s="198"/>
      <c r="I198" s="199">
        <f t="shared" si="267"/>
        <v>0</v>
      </c>
      <c r="J198" s="200"/>
      <c r="K198" s="198"/>
      <c r="L198" s="199">
        <f t="shared" si="268"/>
        <v>0</v>
      </c>
      <c r="M198" s="197"/>
      <c r="N198" s="198"/>
      <c r="O198" s="199">
        <f t="shared" si="269"/>
        <v>0</v>
      </c>
      <c r="P198" s="201"/>
    </row>
    <row r="199" spans="1:16" hidden="1" x14ac:dyDescent="0.25">
      <c r="A199" s="202">
        <v>5230</v>
      </c>
      <c r="B199" s="90" t="s">
        <v>217</v>
      </c>
      <c r="C199" s="536">
        <f t="shared" si="189"/>
        <v>0</v>
      </c>
      <c r="D199" s="203">
        <f t="shared" ref="D199:E199" si="270">SUM(D200:D205)</f>
        <v>0</v>
      </c>
      <c r="E199" s="204">
        <f t="shared" si="270"/>
        <v>0</v>
      </c>
      <c r="F199" s="199">
        <f>SUM(F200:F205)</f>
        <v>0</v>
      </c>
      <c r="G199" s="203">
        <f t="shared" ref="G199:H199" si="271">SUM(G200:G205)</f>
        <v>0</v>
      </c>
      <c r="H199" s="204">
        <f t="shared" si="271"/>
        <v>0</v>
      </c>
      <c r="I199" s="199">
        <f>SUM(I200:I205)</f>
        <v>0</v>
      </c>
      <c r="J199" s="205">
        <f t="shared" ref="J199:K199" si="272">SUM(J200:J205)</f>
        <v>0</v>
      </c>
      <c r="K199" s="204">
        <f t="shared" si="272"/>
        <v>0</v>
      </c>
      <c r="L199" s="199">
        <f>SUM(L200:L205)</f>
        <v>0</v>
      </c>
      <c r="M199" s="203">
        <f t="shared" ref="M199:O199" si="273">SUM(M200:M205)</f>
        <v>0</v>
      </c>
      <c r="N199" s="204">
        <f t="shared" si="273"/>
        <v>0</v>
      </c>
      <c r="O199" s="199">
        <f t="shared" si="273"/>
        <v>0</v>
      </c>
      <c r="P199" s="201"/>
    </row>
    <row r="200" spans="1:16" hidden="1" x14ac:dyDescent="0.25">
      <c r="A200" s="52">
        <v>5231</v>
      </c>
      <c r="B200" s="90" t="s">
        <v>218</v>
      </c>
      <c r="C200" s="536">
        <f t="shared" si="189"/>
        <v>0</v>
      </c>
      <c r="D200" s="197"/>
      <c r="E200" s="198"/>
      <c r="F200" s="199">
        <f t="shared" ref="F200:F207" si="274">D200+E200</f>
        <v>0</v>
      </c>
      <c r="G200" s="197"/>
      <c r="H200" s="198"/>
      <c r="I200" s="199">
        <f t="shared" ref="I200:I207" si="275">G200+H200</f>
        <v>0</v>
      </c>
      <c r="J200" s="200"/>
      <c r="K200" s="198"/>
      <c r="L200" s="199">
        <f t="shared" ref="L200:L207" si="276">J200+K200</f>
        <v>0</v>
      </c>
      <c r="M200" s="197"/>
      <c r="N200" s="198"/>
      <c r="O200" s="199">
        <f t="shared" ref="O200:O207" si="277">M200+N200</f>
        <v>0</v>
      </c>
      <c r="P200" s="201"/>
    </row>
    <row r="201" spans="1:16" hidden="1" x14ac:dyDescent="0.25">
      <c r="A201" s="52">
        <v>5233</v>
      </c>
      <c r="B201" s="90" t="s">
        <v>219</v>
      </c>
      <c r="C201" s="536">
        <f t="shared" si="189"/>
        <v>0</v>
      </c>
      <c r="D201" s="197"/>
      <c r="E201" s="198"/>
      <c r="F201" s="199">
        <f t="shared" si="274"/>
        <v>0</v>
      </c>
      <c r="G201" s="197"/>
      <c r="H201" s="198"/>
      <c r="I201" s="199">
        <f t="shared" si="275"/>
        <v>0</v>
      </c>
      <c r="J201" s="200"/>
      <c r="K201" s="198"/>
      <c r="L201" s="199">
        <f t="shared" si="276"/>
        <v>0</v>
      </c>
      <c r="M201" s="197"/>
      <c r="N201" s="198"/>
      <c r="O201" s="199">
        <f t="shared" si="277"/>
        <v>0</v>
      </c>
      <c r="P201" s="201"/>
    </row>
    <row r="202" spans="1:16" ht="24" hidden="1" x14ac:dyDescent="0.25">
      <c r="A202" s="52">
        <v>5234</v>
      </c>
      <c r="B202" s="90" t="s">
        <v>220</v>
      </c>
      <c r="C202" s="536">
        <f t="shared" si="189"/>
        <v>0</v>
      </c>
      <c r="D202" s="197"/>
      <c r="E202" s="198"/>
      <c r="F202" s="199">
        <f t="shared" si="274"/>
        <v>0</v>
      </c>
      <c r="G202" s="197"/>
      <c r="H202" s="198"/>
      <c r="I202" s="199">
        <f t="shared" si="275"/>
        <v>0</v>
      </c>
      <c r="J202" s="200"/>
      <c r="K202" s="198"/>
      <c r="L202" s="199">
        <f t="shared" si="276"/>
        <v>0</v>
      </c>
      <c r="M202" s="197"/>
      <c r="N202" s="198"/>
      <c r="O202" s="199">
        <f t="shared" si="277"/>
        <v>0</v>
      </c>
      <c r="P202" s="201"/>
    </row>
    <row r="203" spans="1:16" ht="14.25" hidden="1" customHeight="1" x14ac:dyDescent="0.25">
      <c r="A203" s="52">
        <v>5236</v>
      </c>
      <c r="B203" s="90" t="s">
        <v>221</v>
      </c>
      <c r="C203" s="536">
        <f t="shared" si="189"/>
        <v>0</v>
      </c>
      <c r="D203" s="197"/>
      <c r="E203" s="198"/>
      <c r="F203" s="199">
        <f t="shared" si="274"/>
        <v>0</v>
      </c>
      <c r="G203" s="197"/>
      <c r="H203" s="198"/>
      <c r="I203" s="199">
        <f t="shared" si="275"/>
        <v>0</v>
      </c>
      <c r="J203" s="200"/>
      <c r="K203" s="198"/>
      <c r="L203" s="199">
        <f t="shared" si="276"/>
        <v>0</v>
      </c>
      <c r="M203" s="197"/>
      <c r="N203" s="198"/>
      <c r="O203" s="199">
        <f t="shared" si="277"/>
        <v>0</v>
      </c>
      <c r="P203" s="201"/>
    </row>
    <row r="204" spans="1:16" ht="24" hidden="1" x14ac:dyDescent="0.25">
      <c r="A204" s="52">
        <v>5238</v>
      </c>
      <c r="B204" s="90" t="s">
        <v>222</v>
      </c>
      <c r="C204" s="536">
        <f t="shared" si="189"/>
        <v>0</v>
      </c>
      <c r="D204" s="197"/>
      <c r="E204" s="198"/>
      <c r="F204" s="199">
        <f t="shared" si="274"/>
        <v>0</v>
      </c>
      <c r="G204" s="197"/>
      <c r="H204" s="198"/>
      <c r="I204" s="199">
        <f t="shared" si="275"/>
        <v>0</v>
      </c>
      <c r="J204" s="200"/>
      <c r="K204" s="198"/>
      <c r="L204" s="199">
        <f t="shared" si="276"/>
        <v>0</v>
      </c>
      <c r="M204" s="197"/>
      <c r="N204" s="198"/>
      <c r="O204" s="199">
        <f t="shared" si="277"/>
        <v>0</v>
      </c>
      <c r="P204" s="201"/>
    </row>
    <row r="205" spans="1:16" ht="24" hidden="1" x14ac:dyDescent="0.25">
      <c r="A205" s="52">
        <v>5239</v>
      </c>
      <c r="B205" s="90" t="s">
        <v>223</v>
      </c>
      <c r="C205" s="536">
        <f t="shared" si="189"/>
        <v>0</v>
      </c>
      <c r="D205" s="197"/>
      <c r="E205" s="198"/>
      <c r="F205" s="199">
        <f t="shared" si="274"/>
        <v>0</v>
      </c>
      <c r="G205" s="197"/>
      <c r="H205" s="198"/>
      <c r="I205" s="199">
        <f t="shared" si="275"/>
        <v>0</v>
      </c>
      <c r="J205" s="200"/>
      <c r="K205" s="198"/>
      <c r="L205" s="199">
        <f t="shared" si="276"/>
        <v>0</v>
      </c>
      <c r="M205" s="197"/>
      <c r="N205" s="198"/>
      <c r="O205" s="199">
        <f t="shared" si="277"/>
        <v>0</v>
      </c>
      <c r="P205" s="201"/>
    </row>
    <row r="206" spans="1:16" ht="24" hidden="1" x14ac:dyDescent="0.25">
      <c r="A206" s="202">
        <v>5240</v>
      </c>
      <c r="B206" s="90" t="s">
        <v>224</v>
      </c>
      <c r="C206" s="536">
        <f t="shared" si="189"/>
        <v>0</v>
      </c>
      <c r="D206" s="197"/>
      <c r="E206" s="198"/>
      <c r="F206" s="199">
        <f t="shared" si="274"/>
        <v>0</v>
      </c>
      <c r="G206" s="197"/>
      <c r="H206" s="198"/>
      <c r="I206" s="199">
        <f t="shared" si="275"/>
        <v>0</v>
      </c>
      <c r="J206" s="200"/>
      <c r="K206" s="198"/>
      <c r="L206" s="199">
        <f t="shared" si="276"/>
        <v>0</v>
      </c>
      <c r="M206" s="197"/>
      <c r="N206" s="198"/>
      <c r="O206" s="199">
        <f t="shared" si="277"/>
        <v>0</v>
      </c>
      <c r="P206" s="201"/>
    </row>
    <row r="207" spans="1:16" hidden="1" x14ac:dyDescent="0.25">
      <c r="A207" s="202">
        <v>5250</v>
      </c>
      <c r="B207" s="90" t="s">
        <v>225</v>
      </c>
      <c r="C207" s="536">
        <f t="shared" si="189"/>
        <v>0</v>
      </c>
      <c r="D207" s="197"/>
      <c r="E207" s="198"/>
      <c r="F207" s="199">
        <f t="shared" si="274"/>
        <v>0</v>
      </c>
      <c r="G207" s="197"/>
      <c r="H207" s="198"/>
      <c r="I207" s="199">
        <f t="shared" si="275"/>
        <v>0</v>
      </c>
      <c r="J207" s="200"/>
      <c r="K207" s="198"/>
      <c r="L207" s="199">
        <f t="shared" si="276"/>
        <v>0</v>
      </c>
      <c r="M207" s="197"/>
      <c r="N207" s="198"/>
      <c r="O207" s="199">
        <f t="shared" si="277"/>
        <v>0</v>
      </c>
      <c r="P207" s="201"/>
    </row>
    <row r="208" spans="1:16" hidden="1" x14ac:dyDescent="0.25">
      <c r="A208" s="202">
        <v>5260</v>
      </c>
      <c r="B208" s="90" t="s">
        <v>226</v>
      </c>
      <c r="C208" s="536">
        <f t="shared" si="189"/>
        <v>0</v>
      </c>
      <c r="D208" s="203">
        <f t="shared" ref="D208:E208" si="278">SUM(D209)</f>
        <v>0</v>
      </c>
      <c r="E208" s="204">
        <f t="shared" si="278"/>
        <v>0</v>
      </c>
      <c r="F208" s="199">
        <f>SUM(F209)</f>
        <v>0</v>
      </c>
      <c r="G208" s="203">
        <f t="shared" ref="G208:H208" si="279">SUM(G209)</f>
        <v>0</v>
      </c>
      <c r="H208" s="204">
        <f t="shared" si="279"/>
        <v>0</v>
      </c>
      <c r="I208" s="199">
        <f>SUM(I209)</f>
        <v>0</v>
      </c>
      <c r="J208" s="205">
        <f t="shared" ref="J208:K208" si="280">SUM(J209)</f>
        <v>0</v>
      </c>
      <c r="K208" s="204">
        <f t="shared" si="280"/>
        <v>0</v>
      </c>
      <c r="L208" s="199">
        <f>SUM(L209)</f>
        <v>0</v>
      </c>
      <c r="M208" s="203">
        <f t="shared" ref="M208:O208" si="281">SUM(M209)</f>
        <v>0</v>
      </c>
      <c r="N208" s="204">
        <f t="shared" si="281"/>
        <v>0</v>
      </c>
      <c r="O208" s="199">
        <f t="shared" si="281"/>
        <v>0</v>
      </c>
      <c r="P208" s="201"/>
    </row>
    <row r="209" spans="1:16" ht="24" hidden="1" x14ac:dyDescent="0.25">
      <c r="A209" s="52">
        <v>5269</v>
      </c>
      <c r="B209" s="90" t="s">
        <v>227</v>
      </c>
      <c r="C209" s="536">
        <f t="shared" si="189"/>
        <v>0</v>
      </c>
      <c r="D209" s="197"/>
      <c r="E209" s="198"/>
      <c r="F209" s="199">
        <f t="shared" ref="F209:F210" si="282">D209+E209</f>
        <v>0</v>
      </c>
      <c r="G209" s="197"/>
      <c r="H209" s="198"/>
      <c r="I209" s="199">
        <f t="shared" ref="I209:I210" si="283">G209+H209</f>
        <v>0</v>
      </c>
      <c r="J209" s="200"/>
      <c r="K209" s="198"/>
      <c r="L209" s="199">
        <f t="shared" ref="L209:L210" si="284">J209+K209</f>
        <v>0</v>
      </c>
      <c r="M209" s="197"/>
      <c r="N209" s="198"/>
      <c r="O209" s="199">
        <f t="shared" ref="O209:O210" si="285">M209+N209</f>
        <v>0</v>
      </c>
      <c r="P209" s="201"/>
    </row>
    <row r="210" spans="1:16" ht="24" hidden="1" x14ac:dyDescent="0.25">
      <c r="A210" s="188">
        <v>5270</v>
      </c>
      <c r="B210" s="143" t="s">
        <v>228</v>
      </c>
      <c r="C210" s="542">
        <f t="shared" si="189"/>
        <v>0</v>
      </c>
      <c r="D210" s="206"/>
      <c r="E210" s="207"/>
      <c r="F210" s="189">
        <f t="shared" si="282"/>
        <v>0</v>
      </c>
      <c r="G210" s="206"/>
      <c r="H210" s="207"/>
      <c r="I210" s="189">
        <f t="shared" si="283"/>
        <v>0</v>
      </c>
      <c r="J210" s="208"/>
      <c r="K210" s="207"/>
      <c r="L210" s="189">
        <f t="shared" si="284"/>
        <v>0</v>
      </c>
      <c r="M210" s="206"/>
      <c r="N210" s="207"/>
      <c r="O210" s="189">
        <f t="shared" si="285"/>
        <v>0</v>
      </c>
      <c r="P210" s="191"/>
    </row>
    <row r="211" spans="1:16" ht="24" hidden="1" x14ac:dyDescent="0.25">
      <c r="A211" s="176">
        <v>6000</v>
      </c>
      <c r="B211" s="176" t="s">
        <v>229</v>
      </c>
      <c r="C211" s="547">
        <f t="shared" si="189"/>
        <v>0</v>
      </c>
      <c r="D211" s="177">
        <f t="shared" ref="D211:O211" si="286">D212+D232+D240+D250</f>
        <v>0</v>
      </c>
      <c r="E211" s="178">
        <f t="shared" si="286"/>
        <v>0</v>
      </c>
      <c r="F211" s="179">
        <f t="shared" si="286"/>
        <v>0</v>
      </c>
      <c r="G211" s="177">
        <f t="shared" si="286"/>
        <v>0</v>
      </c>
      <c r="H211" s="178">
        <f t="shared" si="286"/>
        <v>0</v>
      </c>
      <c r="I211" s="179">
        <f t="shared" si="286"/>
        <v>0</v>
      </c>
      <c r="J211" s="180">
        <f t="shared" si="286"/>
        <v>0</v>
      </c>
      <c r="K211" s="178">
        <f t="shared" si="286"/>
        <v>0</v>
      </c>
      <c r="L211" s="179">
        <f t="shared" si="286"/>
        <v>0</v>
      </c>
      <c r="M211" s="177">
        <f t="shared" si="286"/>
        <v>0</v>
      </c>
      <c r="N211" s="178">
        <f t="shared" si="286"/>
        <v>0</v>
      </c>
      <c r="O211" s="179">
        <f t="shared" si="286"/>
        <v>0</v>
      </c>
      <c r="P211" s="181"/>
    </row>
    <row r="212" spans="1:16" ht="14.25" hidden="1" customHeight="1" x14ac:dyDescent="0.25">
      <c r="A212" s="235">
        <v>6200</v>
      </c>
      <c r="B212" s="228" t="s">
        <v>230</v>
      </c>
      <c r="C212" s="549">
        <f t="shared" si="189"/>
        <v>0</v>
      </c>
      <c r="D212" s="236">
        <f t="shared" ref="D212:E212" si="287">SUM(D213,D214,D216,D219,D225,D226,D227)</f>
        <v>0</v>
      </c>
      <c r="E212" s="237">
        <f t="shared" si="287"/>
        <v>0</v>
      </c>
      <c r="F212" s="238">
        <f>SUM(F213,F214,F216,F219,F225,F226,F227)</f>
        <v>0</v>
      </c>
      <c r="G212" s="236">
        <f t="shared" ref="G212:H212" si="288">SUM(G213,G214,G216,G219,G225,G226,G227)</f>
        <v>0</v>
      </c>
      <c r="H212" s="237">
        <f t="shared" si="288"/>
        <v>0</v>
      </c>
      <c r="I212" s="238">
        <f>SUM(I213,I214,I216,I219,I225,I226,I227)</f>
        <v>0</v>
      </c>
      <c r="J212" s="239">
        <f t="shared" ref="J212:K212" si="289">SUM(J213,J214,J216,J219,J225,J226,J227)</f>
        <v>0</v>
      </c>
      <c r="K212" s="237">
        <f t="shared" si="289"/>
        <v>0</v>
      </c>
      <c r="L212" s="238">
        <f>SUM(L213,L214,L216,L219,L225,L226,L227)</f>
        <v>0</v>
      </c>
      <c r="M212" s="236">
        <f t="shared" ref="M212:O212" si="290">SUM(M213,M214,M216,M219,M225,M226,M227)</f>
        <v>0</v>
      </c>
      <c r="N212" s="237">
        <f t="shared" si="290"/>
        <v>0</v>
      </c>
      <c r="O212" s="238">
        <f t="shared" si="290"/>
        <v>0</v>
      </c>
      <c r="P212" s="187"/>
    </row>
    <row r="213" spans="1:16" ht="24" hidden="1" x14ac:dyDescent="0.25">
      <c r="A213" s="210">
        <v>6220</v>
      </c>
      <c r="B213" s="82" t="s">
        <v>231</v>
      </c>
      <c r="C213" s="535">
        <f t="shared" ref="C213:C276" si="291">F213+I213+L213+O213</f>
        <v>0</v>
      </c>
      <c r="D213" s="192"/>
      <c r="E213" s="193"/>
      <c r="F213" s="194">
        <f>D213+E213</f>
        <v>0</v>
      </c>
      <c r="G213" s="192"/>
      <c r="H213" s="193"/>
      <c r="I213" s="194">
        <f>G213+H213</f>
        <v>0</v>
      </c>
      <c r="J213" s="195"/>
      <c r="K213" s="193"/>
      <c r="L213" s="194">
        <f>J213+K213</f>
        <v>0</v>
      </c>
      <c r="M213" s="192"/>
      <c r="N213" s="193"/>
      <c r="O213" s="194">
        <f t="shared" ref="O213" si="292">M213+N213</f>
        <v>0</v>
      </c>
      <c r="P213" s="196"/>
    </row>
    <row r="214" spans="1:16" hidden="1" x14ac:dyDescent="0.25">
      <c r="A214" s="202">
        <v>6230</v>
      </c>
      <c r="B214" s="90" t="s">
        <v>232</v>
      </c>
      <c r="C214" s="536">
        <f t="shared" si="291"/>
        <v>0</v>
      </c>
      <c r="D214" s="203">
        <f t="shared" ref="D214:O214" si="293">SUM(D215)</f>
        <v>0</v>
      </c>
      <c r="E214" s="204">
        <f t="shared" si="293"/>
        <v>0</v>
      </c>
      <c r="F214" s="199">
        <f t="shared" si="293"/>
        <v>0</v>
      </c>
      <c r="G214" s="203">
        <f t="shared" si="293"/>
        <v>0</v>
      </c>
      <c r="H214" s="204">
        <f t="shared" si="293"/>
        <v>0</v>
      </c>
      <c r="I214" s="199">
        <f t="shared" si="293"/>
        <v>0</v>
      </c>
      <c r="J214" s="205">
        <f t="shared" si="293"/>
        <v>0</v>
      </c>
      <c r="K214" s="204">
        <f t="shared" si="293"/>
        <v>0</v>
      </c>
      <c r="L214" s="199">
        <f t="shared" si="293"/>
        <v>0</v>
      </c>
      <c r="M214" s="203">
        <f t="shared" si="293"/>
        <v>0</v>
      </c>
      <c r="N214" s="204">
        <f t="shared" si="293"/>
        <v>0</v>
      </c>
      <c r="O214" s="199">
        <f t="shared" si="293"/>
        <v>0</v>
      </c>
      <c r="P214" s="201"/>
    </row>
    <row r="215" spans="1:16" ht="24" hidden="1" x14ac:dyDescent="0.25">
      <c r="A215" s="52">
        <v>6239</v>
      </c>
      <c r="B215" s="82" t="s">
        <v>233</v>
      </c>
      <c r="C215" s="536">
        <f t="shared" si="291"/>
        <v>0</v>
      </c>
      <c r="D215" s="192"/>
      <c r="E215" s="193"/>
      <c r="F215" s="194">
        <f>D215+E215</f>
        <v>0</v>
      </c>
      <c r="G215" s="192"/>
      <c r="H215" s="193"/>
      <c r="I215" s="194">
        <f>G215+H215</f>
        <v>0</v>
      </c>
      <c r="J215" s="195"/>
      <c r="K215" s="193"/>
      <c r="L215" s="194">
        <f>J215+K215</f>
        <v>0</v>
      </c>
      <c r="M215" s="192"/>
      <c r="N215" s="193"/>
      <c r="O215" s="194">
        <f t="shared" ref="O215" si="294">M215+N215</f>
        <v>0</v>
      </c>
      <c r="P215" s="196"/>
    </row>
    <row r="216" spans="1:16" ht="24" hidden="1" x14ac:dyDescent="0.25">
      <c r="A216" s="202">
        <v>6240</v>
      </c>
      <c r="B216" s="90" t="s">
        <v>234</v>
      </c>
      <c r="C216" s="536">
        <f t="shared" si="291"/>
        <v>0</v>
      </c>
      <c r="D216" s="203">
        <f t="shared" ref="D216:E216" si="295">SUM(D217:D218)</f>
        <v>0</v>
      </c>
      <c r="E216" s="204">
        <f t="shared" si="295"/>
        <v>0</v>
      </c>
      <c r="F216" s="199">
        <f>SUM(F217:F218)</f>
        <v>0</v>
      </c>
      <c r="G216" s="203">
        <f t="shared" ref="G216:H216" si="296">SUM(G217:G218)</f>
        <v>0</v>
      </c>
      <c r="H216" s="204">
        <f t="shared" si="296"/>
        <v>0</v>
      </c>
      <c r="I216" s="199">
        <f>SUM(I217:I218)</f>
        <v>0</v>
      </c>
      <c r="J216" s="205">
        <f t="shared" ref="J216:K216" si="297">SUM(J217:J218)</f>
        <v>0</v>
      </c>
      <c r="K216" s="204">
        <f t="shared" si="297"/>
        <v>0</v>
      </c>
      <c r="L216" s="199">
        <f>SUM(L217:L218)</f>
        <v>0</v>
      </c>
      <c r="M216" s="203">
        <f t="shared" ref="M216:O216" si="298">SUM(M217:M218)</f>
        <v>0</v>
      </c>
      <c r="N216" s="204">
        <f t="shared" si="298"/>
        <v>0</v>
      </c>
      <c r="O216" s="199">
        <f t="shared" si="298"/>
        <v>0</v>
      </c>
      <c r="P216" s="201"/>
    </row>
    <row r="217" spans="1:16" hidden="1" x14ac:dyDescent="0.25">
      <c r="A217" s="52">
        <v>6241</v>
      </c>
      <c r="B217" s="90" t="s">
        <v>235</v>
      </c>
      <c r="C217" s="536">
        <f t="shared" si="291"/>
        <v>0</v>
      </c>
      <c r="D217" s="197"/>
      <c r="E217" s="198"/>
      <c r="F217" s="199">
        <f t="shared" ref="F217:F218" si="299">D217+E217</f>
        <v>0</v>
      </c>
      <c r="G217" s="197"/>
      <c r="H217" s="198"/>
      <c r="I217" s="199">
        <f t="shared" ref="I217:I218" si="300">G217+H217</f>
        <v>0</v>
      </c>
      <c r="J217" s="200"/>
      <c r="K217" s="198"/>
      <c r="L217" s="199">
        <f t="shared" ref="L217:L218" si="301">J217+K217</f>
        <v>0</v>
      </c>
      <c r="M217" s="197"/>
      <c r="N217" s="198"/>
      <c r="O217" s="199">
        <f t="shared" ref="O217:O218" si="302">M217+N217</f>
        <v>0</v>
      </c>
      <c r="P217" s="201"/>
    </row>
    <row r="218" spans="1:16" hidden="1" x14ac:dyDescent="0.25">
      <c r="A218" s="52">
        <v>6242</v>
      </c>
      <c r="B218" s="90" t="s">
        <v>236</v>
      </c>
      <c r="C218" s="536">
        <f t="shared" si="291"/>
        <v>0</v>
      </c>
      <c r="D218" s="197"/>
      <c r="E218" s="198"/>
      <c r="F218" s="199">
        <f t="shared" si="299"/>
        <v>0</v>
      </c>
      <c r="G218" s="197"/>
      <c r="H218" s="198"/>
      <c r="I218" s="199">
        <f t="shared" si="300"/>
        <v>0</v>
      </c>
      <c r="J218" s="200"/>
      <c r="K218" s="198"/>
      <c r="L218" s="199">
        <f t="shared" si="301"/>
        <v>0</v>
      </c>
      <c r="M218" s="197"/>
      <c r="N218" s="198"/>
      <c r="O218" s="199">
        <f t="shared" si="302"/>
        <v>0</v>
      </c>
      <c r="P218" s="201"/>
    </row>
    <row r="219" spans="1:16" ht="25.5" hidden="1" customHeight="1" x14ac:dyDescent="0.25">
      <c r="A219" s="202">
        <v>6250</v>
      </c>
      <c r="B219" s="90" t="s">
        <v>237</v>
      </c>
      <c r="C219" s="536">
        <f t="shared" si="291"/>
        <v>0</v>
      </c>
      <c r="D219" s="203">
        <f t="shared" ref="D219:E219" si="303">SUM(D220:D224)</f>
        <v>0</v>
      </c>
      <c r="E219" s="204">
        <f t="shared" si="303"/>
        <v>0</v>
      </c>
      <c r="F219" s="199">
        <f>SUM(F220:F224)</f>
        <v>0</v>
      </c>
      <c r="G219" s="203">
        <f t="shared" ref="G219:H219" si="304">SUM(G220:G224)</f>
        <v>0</v>
      </c>
      <c r="H219" s="204">
        <f t="shared" si="304"/>
        <v>0</v>
      </c>
      <c r="I219" s="199">
        <f>SUM(I220:I224)</f>
        <v>0</v>
      </c>
      <c r="J219" s="205">
        <f t="shared" ref="J219:K219" si="305">SUM(J220:J224)</f>
        <v>0</v>
      </c>
      <c r="K219" s="204">
        <f t="shared" si="305"/>
        <v>0</v>
      </c>
      <c r="L219" s="199">
        <f>SUM(L220:L224)</f>
        <v>0</v>
      </c>
      <c r="M219" s="203">
        <f t="shared" ref="M219:O219" si="306">SUM(M220:M224)</f>
        <v>0</v>
      </c>
      <c r="N219" s="204">
        <f t="shared" si="306"/>
        <v>0</v>
      </c>
      <c r="O219" s="199">
        <f t="shared" si="306"/>
        <v>0</v>
      </c>
      <c r="P219" s="201"/>
    </row>
    <row r="220" spans="1:16" ht="14.25" hidden="1" customHeight="1" x14ac:dyDescent="0.25">
      <c r="A220" s="52">
        <v>6252</v>
      </c>
      <c r="B220" s="90" t="s">
        <v>238</v>
      </c>
      <c r="C220" s="536">
        <f t="shared" si="291"/>
        <v>0</v>
      </c>
      <c r="D220" s="197"/>
      <c r="E220" s="198"/>
      <c r="F220" s="199">
        <f t="shared" ref="F220:F226" si="307">D220+E220</f>
        <v>0</v>
      </c>
      <c r="G220" s="197"/>
      <c r="H220" s="198"/>
      <c r="I220" s="199">
        <f t="shared" ref="I220:I226" si="308">G220+H220</f>
        <v>0</v>
      </c>
      <c r="J220" s="200"/>
      <c r="K220" s="198"/>
      <c r="L220" s="199">
        <f t="shared" ref="L220:L226" si="309">J220+K220</f>
        <v>0</v>
      </c>
      <c r="M220" s="197"/>
      <c r="N220" s="198"/>
      <c r="O220" s="199">
        <f t="shared" ref="O220:O226" si="310">M220+N220</f>
        <v>0</v>
      </c>
      <c r="P220" s="201"/>
    </row>
    <row r="221" spans="1:16" ht="14.25" hidden="1" customHeight="1" x14ac:dyDescent="0.25">
      <c r="A221" s="52">
        <v>6253</v>
      </c>
      <c r="B221" s="90" t="s">
        <v>239</v>
      </c>
      <c r="C221" s="536">
        <f t="shared" si="291"/>
        <v>0</v>
      </c>
      <c r="D221" s="197"/>
      <c r="E221" s="198"/>
      <c r="F221" s="199">
        <f t="shared" si="307"/>
        <v>0</v>
      </c>
      <c r="G221" s="197"/>
      <c r="H221" s="198"/>
      <c r="I221" s="199">
        <f t="shared" si="308"/>
        <v>0</v>
      </c>
      <c r="J221" s="200"/>
      <c r="K221" s="198"/>
      <c r="L221" s="199">
        <f t="shared" si="309"/>
        <v>0</v>
      </c>
      <c r="M221" s="197"/>
      <c r="N221" s="198"/>
      <c r="O221" s="199">
        <f t="shared" si="310"/>
        <v>0</v>
      </c>
      <c r="P221" s="201"/>
    </row>
    <row r="222" spans="1:16" ht="24" hidden="1" x14ac:dyDescent="0.25">
      <c r="A222" s="52">
        <v>6254</v>
      </c>
      <c r="B222" s="90" t="s">
        <v>240</v>
      </c>
      <c r="C222" s="536">
        <f t="shared" si="291"/>
        <v>0</v>
      </c>
      <c r="D222" s="197"/>
      <c r="E222" s="198"/>
      <c r="F222" s="199">
        <f t="shared" si="307"/>
        <v>0</v>
      </c>
      <c r="G222" s="197"/>
      <c r="H222" s="198"/>
      <c r="I222" s="199">
        <f t="shared" si="308"/>
        <v>0</v>
      </c>
      <c r="J222" s="200"/>
      <c r="K222" s="198"/>
      <c r="L222" s="199">
        <f t="shared" si="309"/>
        <v>0</v>
      </c>
      <c r="M222" s="197"/>
      <c r="N222" s="198"/>
      <c r="O222" s="199">
        <f t="shared" si="310"/>
        <v>0</v>
      </c>
      <c r="P222" s="201"/>
    </row>
    <row r="223" spans="1:16" ht="24" hidden="1" x14ac:dyDescent="0.25">
      <c r="A223" s="52">
        <v>6255</v>
      </c>
      <c r="B223" s="90" t="s">
        <v>241</v>
      </c>
      <c r="C223" s="536">
        <f t="shared" si="291"/>
        <v>0</v>
      </c>
      <c r="D223" s="197"/>
      <c r="E223" s="198"/>
      <c r="F223" s="199">
        <f t="shared" si="307"/>
        <v>0</v>
      </c>
      <c r="G223" s="197"/>
      <c r="H223" s="198"/>
      <c r="I223" s="199">
        <f t="shared" si="308"/>
        <v>0</v>
      </c>
      <c r="J223" s="200"/>
      <c r="K223" s="198"/>
      <c r="L223" s="199">
        <f t="shared" si="309"/>
        <v>0</v>
      </c>
      <c r="M223" s="197"/>
      <c r="N223" s="198"/>
      <c r="O223" s="199">
        <f t="shared" si="310"/>
        <v>0</v>
      </c>
      <c r="P223" s="201"/>
    </row>
    <row r="224" spans="1:16" hidden="1" x14ac:dyDescent="0.25">
      <c r="A224" s="52">
        <v>6259</v>
      </c>
      <c r="B224" s="90" t="s">
        <v>242</v>
      </c>
      <c r="C224" s="536">
        <f t="shared" si="291"/>
        <v>0</v>
      </c>
      <c r="D224" s="197"/>
      <c r="E224" s="198"/>
      <c r="F224" s="199">
        <f t="shared" si="307"/>
        <v>0</v>
      </c>
      <c r="G224" s="197"/>
      <c r="H224" s="198"/>
      <c r="I224" s="199">
        <f t="shared" si="308"/>
        <v>0</v>
      </c>
      <c r="J224" s="200"/>
      <c r="K224" s="198"/>
      <c r="L224" s="199">
        <f t="shared" si="309"/>
        <v>0</v>
      </c>
      <c r="M224" s="197"/>
      <c r="N224" s="198"/>
      <c r="O224" s="199">
        <f t="shared" si="310"/>
        <v>0</v>
      </c>
      <c r="P224" s="201"/>
    </row>
    <row r="225" spans="1:16" ht="24" hidden="1" x14ac:dyDescent="0.25">
      <c r="A225" s="202">
        <v>6260</v>
      </c>
      <c r="B225" s="90" t="s">
        <v>243</v>
      </c>
      <c r="C225" s="536">
        <f t="shared" si="291"/>
        <v>0</v>
      </c>
      <c r="D225" s="197"/>
      <c r="E225" s="198"/>
      <c r="F225" s="199">
        <f t="shared" si="307"/>
        <v>0</v>
      </c>
      <c r="G225" s="197"/>
      <c r="H225" s="198"/>
      <c r="I225" s="199">
        <f t="shared" si="308"/>
        <v>0</v>
      </c>
      <c r="J225" s="200"/>
      <c r="K225" s="198"/>
      <c r="L225" s="199">
        <f t="shared" si="309"/>
        <v>0</v>
      </c>
      <c r="M225" s="197"/>
      <c r="N225" s="198"/>
      <c r="O225" s="199">
        <f t="shared" si="310"/>
        <v>0</v>
      </c>
      <c r="P225" s="201"/>
    </row>
    <row r="226" spans="1:16" hidden="1" x14ac:dyDescent="0.25">
      <c r="A226" s="202">
        <v>6270</v>
      </c>
      <c r="B226" s="90" t="s">
        <v>244</v>
      </c>
      <c r="C226" s="536">
        <f t="shared" si="291"/>
        <v>0</v>
      </c>
      <c r="D226" s="197"/>
      <c r="E226" s="198"/>
      <c r="F226" s="199">
        <f t="shared" si="307"/>
        <v>0</v>
      </c>
      <c r="G226" s="197"/>
      <c r="H226" s="198"/>
      <c r="I226" s="199">
        <f t="shared" si="308"/>
        <v>0</v>
      </c>
      <c r="J226" s="200"/>
      <c r="K226" s="198"/>
      <c r="L226" s="199">
        <f t="shared" si="309"/>
        <v>0</v>
      </c>
      <c r="M226" s="197"/>
      <c r="N226" s="198"/>
      <c r="O226" s="199">
        <f t="shared" si="310"/>
        <v>0</v>
      </c>
      <c r="P226" s="201"/>
    </row>
    <row r="227" spans="1:16" ht="24" hidden="1" x14ac:dyDescent="0.25">
      <c r="A227" s="210">
        <v>6290</v>
      </c>
      <c r="B227" s="82" t="s">
        <v>245</v>
      </c>
      <c r="C227" s="548">
        <f t="shared" si="291"/>
        <v>0</v>
      </c>
      <c r="D227" s="212">
        <f t="shared" ref="D227:E227" si="311">SUM(D228:D231)</f>
        <v>0</v>
      </c>
      <c r="E227" s="213">
        <f t="shared" si="311"/>
        <v>0</v>
      </c>
      <c r="F227" s="194">
        <f>SUM(F228:F231)</f>
        <v>0</v>
      </c>
      <c r="G227" s="212">
        <f t="shared" ref="G227:O227" si="312">SUM(G228:G231)</f>
        <v>0</v>
      </c>
      <c r="H227" s="213">
        <f t="shared" si="312"/>
        <v>0</v>
      </c>
      <c r="I227" s="194">
        <f t="shared" si="312"/>
        <v>0</v>
      </c>
      <c r="J227" s="214">
        <f t="shared" si="312"/>
        <v>0</v>
      </c>
      <c r="K227" s="213">
        <f t="shared" si="312"/>
        <v>0</v>
      </c>
      <c r="L227" s="194">
        <f t="shared" si="312"/>
        <v>0</v>
      </c>
      <c r="M227" s="212">
        <f t="shared" si="312"/>
        <v>0</v>
      </c>
      <c r="N227" s="213">
        <f t="shared" si="312"/>
        <v>0</v>
      </c>
      <c r="O227" s="194">
        <f t="shared" si="312"/>
        <v>0</v>
      </c>
      <c r="P227" s="229"/>
    </row>
    <row r="228" spans="1:16" hidden="1" x14ac:dyDescent="0.25">
      <c r="A228" s="52">
        <v>6291</v>
      </c>
      <c r="B228" s="90" t="s">
        <v>246</v>
      </c>
      <c r="C228" s="536">
        <f t="shared" si="291"/>
        <v>0</v>
      </c>
      <c r="D228" s="197"/>
      <c r="E228" s="198"/>
      <c r="F228" s="199">
        <f t="shared" ref="F228:F231" si="313">D228+E228</f>
        <v>0</v>
      </c>
      <c r="G228" s="197"/>
      <c r="H228" s="198"/>
      <c r="I228" s="199">
        <f t="shared" ref="I228:I231" si="314">G228+H228</f>
        <v>0</v>
      </c>
      <c r="J228" s="200"/>
      <c r="K228" s="198"/>
      <c r="L228" s="199">
        <f t="shared" ref="L228:L231" si="315">J228+K228</f>
        <v>0</v>
      </c>
      <c r="M228" s="197"/>
      <c r="N228" s="198"/>
      <c r="O228" s="199">
        <f t="shared" ref="O228:O231" si="316">M228+N228</f>
        <v>0</v>
      </c>
      <c r="P228" s="201"/>
    </row>
    <row r="229" spans="1:16" hidden="1" x14ac:dyDescent="0.25">
      <c r="A229" s="52">
        <v>6292</v>
      </c>
      <c r="B229" s="90" t="s">
        <v>247</v>
      </c>
      <c r="C229" s="536">
        <f t="shared" si="291"/>
        <v>0</v>
      </c>
      <c r="D229" s="197"/>
      <c r="E229" s="198"/>
      <c r="F229" s="199">
        <f t="shared" si="313"/>
        <v>0</v>
      </c>
      <c r="G229" s="197"/>
      <c r="H229" s="198"/>
      <c r="I229" s="199">
        <f t="shared" si="314"/>
        <v>0</v>
      </c>
      <c r="J229" s="200"/>
      <c r="K229" s="198"/>
      <c r="L229" s="199">
        <f t="shared" si="315"/>
        <v>0</v>
      </c>
      <c r="M229" s="197"/>
      <c r="N229" s="198"/>
      <c r="O229" s="199">
        <f t="shared" si="316"/>
        <v>0</v>
      </c>
      <c r="P229" s="201"/>
    </row>
    <row r="230" spans="1:16" ht="72" hidden="1" x14ac:dyDescent="0.25">
      <c r="A230" s="52">
        <v>6296</v>
      </c>
      <c r="B230" s="90" t="s">
        <v>248</v>
      </c>
      <c r="C230" s="536">
        <f t="shared" si="291"/>
        <v>0</v>
      </c>
      <c r="D230" s="197"/>
      <c r="E230" s="198"/>
      <c r="F230" s="199">
        <f t="shared" si="313"/>
        <v>0</v>
      </c>
      <c r="G230" s="197"/>
      <c r="H230" s="198"/>
      <c r="I230" s="199">
        <f t="shared" si="314"/>
        <v>0</v>
      </c>
      <c r="J230" s="200"/>
      <c r="K230" s="198"/>
      <c r="L230" s="199">
        <f t="shared" si="315"/>
        <v>0</v>
      </c>
      <c r="M230" s="197"/>
      <c r="N230" s="198"/>
      <c r="O230" s="199">
        <f t="shared" si="316"/>
        <v>0</v>
      </c>
      <c r="P230" s="201"/>
    </row>
    <row r="231" spans="1:16" ht="39.950000000000003" hidden="1" customHeight="1" x14ac:dyDescent="0.25">
      <c r="A231" s="52">
        <v>6299</v>
      </c>
      <c r="B231" s="90" t="s">
        <v>249</v>
      </c>
      <c r="C231" s="536">
        <f t="shared" si="291"/>
        <v>0</v>
      </c>
      <c r="D231" s="197"/>
      <c r="E231" s="198"/>
      <c r="F231" s="199">
        <f t="shared" si="313"/>
        <v>0</v>
      </c>
      <c r="G231" s="197"/>
      <c r="H231" s="198"/>
      <c r="I231" s="199">
        <f t="shared" si="314"/>
        <v>0</v>
      </c>
      <c r="J231" s="200"/>
      <c r="K231" s="198"/>
      <c r="L231" s="199">
        <f t="shared" si="315"/>
        <v>0</v>
      </c>
      <c r="M231" s="197"/>
      <c r="N231" s="198"/>
      <c r="O231" s="199">
        <f t="shared" si="316"/>
        <v>0</v>
      </c>
      <c r="P231" s="201"/>
    </row>
    <row r="232" spans="1:16" hidden="1" x14ac:dyDescent="0.25">
      <c r="A232" s="70">
        <v>6300</v>
      </c>
      <c r="B232" s="182" t="s">
        <v>250</v>
      </c>
      <c r="C232" s="534">
        <f t="shared" si="291"/>
        <v>0</v>
      </c>
      <c r="D232" s="183">
        <f t="shared" ref="D232:E232" si="317">SUM(D233,D238,D239)</f>
        <v>0</v>
      </c>
      <c r="E232" s="184">
        <f t="shared" si="317"/>
        <v>0</v>
      </c>
      <c r="F232" s="185">
        <f>SUM(F233,F238,F239)</f>
        <v>0</v>
      </c>
      <c r="G232" s="183">
        <f t="shared" ref="G232:O232" si="318">SUM(G233,G238,G239)</f>
        <v>0</v>
      </c>
      <c r="H232" s="184">
        <f t="shared" si="318"/>
        <v>0</v>
      </c>
      <c r="I232" s="185">
        <f t="shared" si="318"/>
        <v>0</v>
      </c>
      <c r="J232" s="186">
        <f t="shared" si="318"/>
        <v>0</v>
      </c>
      <c r="K232" s="184">
        <f t="shared" si="318"/>
        <v>0</v>
      </c>
      <c r="L232" s="185">
        <f t="shared" si="318"/>
        <v>0</v>
      </c>
      <c r="M232" s="183">
        <f t="shared" si="318"/>
        <v>0</v>
      </c>
      <c r="N232" s="184">
        <f t="shared" si="318"/>
        <v>0</v>
      </c>
      <c r="O232" s="185">
        <f t="shared" si="318"/>
        <v>0</v>
      </c>
      <c r="P232" s="215"/>
    </row>
    <row r="233" spans="1:16" ht="24" hidden="1" x14ac:dyDescent="0.25">
      <c r="A233" s="210">
        <v>6320</v>
      </c>
      <c r="B233" s="82" t="s">
        <v>251</v>
      </c>
      <c r="C233" s="548">
        <f t="shared" si="291"/>
        <v>0</v>
      </c>
      <c r="D233" s="212">
        <f t="shared" ref="D233:E233" si="319">SUM(D234:D237)</f>
        <v>0</v>
      </c>
      <c r="E233" s="213">
        <f t="shared" si="319"/>
        <v>0</v>
      </c>
      <c r="F233" s="194">
        <f>SUM(F234:F237)</f>
        <v>0</v>
      </c>
      <c r="G233" s="212">
        <f t="shared" ref="G233:O233" si="320">SUM(G234:G237)</f>
        <v>0</v>
      </c>
      <c r="H233" s="213">
        <f t="shared" si="320"/>
        <v>0</v>
      </c>
      <c r="I233" s="194">
        <f t="shared" si="320"/>
        <v>0</v>
      </c>
      <c r="J233" s="214">
        <f t="shared" si="320"/>
        <v>0</v>
      </c>
      <c r="K233" s="213">
        <f t="shared" si="320"/>
        <v>0</v>
      </c>
      <c r="L233" s="194">
        <f t="shared" si="320"/>
        <v>0</v>
      </c>
      <c r="M233" s="212">
        <f t="shared" si="320"/>
        <v>0</v>
      </c>
      <c r="N233" s="213">
        <f t="shared" si="320"/>
        <v>0</v>
      </c>
      <c r="O233" s="194">
        <f t="shared" si="320"/>
        <v>0</v>
      </c>
      <c r="P233" s="196"/>
    </row>
    <row r="234" spans="1:16" hidden="1" x14ac:dyDescent="0.25">
      <c r="A234" s="52">
        <v>6322</v>
      </c>
      <c r="B234" s="90" t="s">
        <v>252</v>
      </c>
      <c r="C234" s="536">
        <f t="shared" si="291"/>
        <v>0</v>
      </c>
      <c r="D234" s="197"/>
      <c r="E234" s="198"/>
      <c r="F234" s="199">
        <f t="shared" ref="F234:F239" si="321">D234+E234</f>
        <v>0</v>
      </c>
      <c r="G234" s="197"/>
      <c r="H234" s="198"/>
      <c r="I234" s="199">
        <f t="shared" ref="I234:I239" si="322">G234+H234</f>
        <v>0</v>
      </c>
      <c r="J234" s="200"/>
      <c r="K234" s="198"/>
      <c r="L234" s="199">
        <f t="shared" ref="L234:L239" si="323">J234+K234</f>
        <v>0</v>
      </c>
      <c r="M234" s="197"/>
      <c r="N234" s="198"/>
      <c r="O234" s="199">
        <f t="shared" ref="O234:O239" si="324">M234+N234</f>
        <v>0</v>
      </c>
      <c r="P234" s="201"/>
    </row>
    <row r="235" spans="1:16" ht="24" hidden="1" x14ac:dyDescent="0.25">
      <c r="A235" s="52">
        <v>6323</v>
      </c>
      <c r="B235" s="90" t="s">
        <v>253</v>
      </c>
      <c r="C235" s="536">
        <f t="shared" si="291"/>
        <v>0</v>
      </c>
      <c r="D235" s="197"/>
      <c r="E235" s="198"/>
      <c r="F235" s="199">
        <f t="shared" si="321"/>
        <v>0</v>
      </c>
      <c r="G235" s="197"/>
      <c r="H235" s="198"/>
      <c r="I235" s="199">
        <f t="shared" si="322"/>
        <v>0</v>
      </c>
      <c r="J235" s="200"/>
      <c r="K235" s="198"/>
      <c r="L235" s="199">
        <f t="shared" si="323"/>
        <v>0</v>
      </c>
      <c r="M235" s="197"/>
      <c r="N235" s="198"/>
      <c r="O235" s="199">
        <f t="shared" si="324"/>
        <v>0</v>
      </c>
      <c r="P235" s="201"/>
    </row>
    <row r="236" spans="1:16" ht="24" hidden="1" x14ac:dyDescent="0.25">
      <c r="A236" s="52">
        <v>6324</v>
      </c>
      <c r="B236" s="90" t="s">
        <v>254</v>
      </c>
      <c r="C236" s="536">
        <f t="shared" si="291"/>
        <v>0</v>
      </c>
      <c r="D236" s="197"/>
      <c r="E236" s="198"/>
      <c r="F236" s="199">
        <f t="shared" si="321"/>
        <v>0</v>
      </c>
      <c r="G236" s="197"/>
      <c r="H236" s="198"/>
      <c r="I236" s="199">
        <f t="shared" si="322"/>
        <v>0</v>
      </c>
      <c r="J236" s="200"/>
      <c r="K236" s="198"/>
      <c r="L236" s="199">
        <f t="shared" si="323"/>
        <v>0</v>
      </c>
      <c r="M236" s="197"/>
      <c r="N236" s="198"/>
      <c r="O236" s="199">
        <f t="shared" si="324"/>
        <v>0</v>
      </c>
      <c r="P236" s="201"/>
    </row>
    <row r="237" spans="1:16" hidden="1" x14ac:dyDescent="0.25">
      <c r="A237" s="45">
        <v>6329</v>
      </c>
      <c r="B237" s="82" t="s">
        <v>255</v>
      </c>
      <c r="C237" s="535">
        <f t="shared" si="291"/>
        <v>0</v>
      </c>
      <c r="D237" s="192"/>
      <c r="E237" s="193"/>
      <c r="F237" s="194">
        <f t="shared" si="321"/>
        <v>0</v>
      </c>
      <c r="G237" s="192"/>
      <c r="H237" s="193"/>
      <c r="I237" s="194">
        <f t="shared" si="322"/>
        <v>0</v>
      </c>
      <c r="J237" s="195"/>
      <c r="K237" s="193"/>
      <c r="L237" s="194">
        <f t="shared" si="323"/>
        <v>0</v>
      </c>
      <c r="M237" s="192"/>
      <c r="N237" s="193"/>
      <c r="O237" s="194">
        <f t="shared" si="324"/>
        <v>0</v>
      </c>
      <c r="P237" s="196"/>
    </row>
    <row r="238" spans="1:16" ht="24" hidden="1" x14ac:dyDescent="0.25">
      <c r="A238" s="244">
        <v>6330</v>
      </c>
      <c r="B238" s="245" t="s">
        <v>256</v>
      </c>
      <c r="C238" s="548">
        <f t="shared" si="291"/>
        <v>0</v>
      </c>
      <c r="D238" s="231"/>
      <c r="E238" s="232"/>
      <c r="F238" s="233">
        <f t="shared" si="321"/>
        <v>0</v>
      </c>
      <c r="G238" s="231"/>
      <c r="H238" s="232"/>
      <c r="I238" s="233">
        <f t="shared" si="322"/>
        <v>0</v>
      </c>
      <c r="J238" s="234"/>
      <c r="K238" s="232"/>
      <c r="L238" s="233">
        <f t="shared" si="323"/>
        <v>0</v>
      </c>
      <c r="M238" s="231"/>
      <c r="N238" s="232"/>
      <c r="O238" s="233">
        <f t="shared" si="324"/>
        <v>0</v>
      </c>
      <c r="P238" s="229"/>
    </row>
    <row r="239" spans="1:16" hidden="1" x14ac:dyDescent="0.25">
      <c r="A239" s="202">
        <v>6360</v>
      </c>
      <c r="B239" s="90" t="s">
        <v>257</v>
      </c>
      <c r="C239" s="536">
        <f t="shared" si="291"/>
        <v>0</v>
      </c>
      <c r="D239" s="197"/>
      <c r="E239" s="198"/>
      <c r="F239" s="199">
        <f t="shared" si="321"/>
        <v>0</v>
      </c>
      <c r="G239" s="197"/>
      <c r="H239" s="198"/>
      <c r="I239" s="199">
        <f t="shared" si="322"/>
        <v>0</v>
      </c>
      <c r="J239" s="200"/>
      <c r="K239" s="198"/>
      <c r="L239" s="199">
        <f t="shared" si="323"/>
        <v>0</v>
      </c>
      <c r="M239" s="197"/>
      <c r="N239" s="198"/>
      <c r="O239" s="199">
        <f t="shared" si="324"/>
        <v>0</v>
      </c>
      <c r="P239" s="201"/>
    </row>
    <row r="240" spans="1:16" ht="36" hidden="1" x14ac:dyDescent="0.25">
      <c r="A240" s="70">
        <v>6400</v>
      </c>
      <c r="B240" s="182" t="s">
        <v>258</v>
      </c>
      <c r="C240" s="534">
        <f t="shared" si="291"/>
        <v>0</v>
      </c>
      <c r="D240" s="183">
        <f t="shared" ref="D240:E240" si="325">SUM(D241,D245)</f>
        <v>0</v>
      </c>
      <c r="E240" s="184">
        <f t="shared" si="325"/>
        <v>0</v>
      </c>
      <c r="F240" s="185">
        <f>SUM(F241,F245)</f>
        <v>0</v>
      </c>
      <c r="G240" s="183">
        <f t="shared" ref="G240:O240" si="326">SUM(G241,G245)</f>
        <v>0</v>
      </c>
      <c r="H240" s="184">
        <f t="shared" si="326"/>
        <v>0</v>
      </c>
      <c r="I240" s="185">
        <f t="shared" si="326"/>
        <v>0</v>
      </c>
      <c r="J240" s="186">
        <f t="shared" si="326"/>
        <v>0</v>
      </c>
      <c r="K240" s="184">
        <f t="shared" si="326"/>
        <v>0</v>
      </c>
      <c r="L240" s="185">
        <f t="shared" si="326"/>
        <v>0</v>
      </c>
      <c r="M240" s="183">
        <f t="shared" si="326"/>
        <v>0</v>
      </c>
      <c r="N240" s="184">
        <f t="shared" si="326"/>
        <v>0</v>
      </c>
      <c r="O240" s="185">
        <f t="shared" si="326"/>
        <v>0</v>
      </c>
      <c r="P240" s="215"/>
    </row>
    <row r="241" spans="1:17" ht="24" hidden="1" x14ac:dyDescent="0.25">
      <c r="A241" s="210">
        <v>6410</v>
      </c>
      <c r="B241" s="82" t="s">
        <v>259</v>
      </c>
      <c r="C241" s="535">
        <f t="shared" si="291"/>
        <v>0</v>
      </c>
      <c r="D241" s="212">
        <f t="shared" ref="D241:E241" si="327">SUM(D242:D244)</f>
        <v>0</v>
      </c>
      <c r="E241" s="213">
        <f t="shared" si="327"/>
        <v>0</v>
      </c>
      <c r="F241" s="194">
        <f>SUM(F242:F244)</f>
        <v>0</v>
      </c>
      <c r="G241" s="212">
        <f t="shared" ref="G241:O241" si="328">SUM(G242:G244)</f>
        <v>0</v>
      </c>
      <c r="H241" s="213">
        <f t="shared" si="328"/>
        <v>0</v>
      </c>
      <c r="I241" s="194">
        <f t="shared" si="328"/>
        <v>0</v>
      </c>
      <c r="J241" s="214">
        <f t="shared" si="328"/>
        <v>0</v>
      </c>
      <c r="K241" s="213">
        <f t="shared" si="328"/>
        <v>0</v>
      </c>
      <c r="L241" s="194">
        <f t="shared" si="328"/>
        <v>0</v>
      </c>
      <c r="M241" s="212">
        <f t="shared" si="328"/>
        <v>0</v>
      </c>
      <c r="N241" s="213">
        <f t="shared" si="328"/>
        <v>0</v>
      </c>
      <c r="O241" s="194">
        <f t="shared" si="328"/>
        <v>0</v>
      </c>
      <c r="P241" s="227"/>
    </row>
    <row r="242" spans="1:17" hidden="1" x14ac:dyDescent="0.25">
      <c r="A242" s="52">
        <v>6411</v>
      </c>
      <c r="B242" s="218" t="s">
        <v>260</v>
      </c>
      <c r="C242" s="536">
        <f t="shared" si="291"/>
        <v>0</v>
      </c>
      <c r="D242" s="197"/>
      <c r="E242" s="198"/>
      <c r="F242" s="199">
        <f t="shared" ref="F242:F244" si="329">D242+E242</f>
        <v>0</v>
      </c>
      <c r="G242" s="197"/>
      <c r="H242" s="198"/>
      <c r="I242" s="199">
        <f t="shared" ref="I242:I244" si="330">G242+H242</f>
        <v>0</v>
      </c>
      <c r="J242" s="200"/>
      <c r="K242" s="198"/>
      <c r="L242" s="199">
        <f t="shared" ref="L242:L244" si="331">J242+K242</f>
        <v>0</v>
      </c>
      <c r="M242" s="197"/>
      <c r="N242" s="198"/>
      <c r="O242" s="199">
        <f t="shared" ref="O242:O244" si="332">M242+N242</f>
        <v>0</v>
      </c>
      <c r="P242" s="201"/>
    </row>
    <row r="243" spans="1:17" ht="36" hidden="1" x14ac:dyDescent="0.25">
      <c r="A243" s="52">
        <v>6412</v>
      </c>
      <c r="B243" s="90" t="s">
        <v>261</v>
      </c>
      <c r="C243" s="536">
        <f t="shared" si="291"/>
        <v>0</v>
      </c>
      <c r="D243" s="197"/>
      <c r="E243" s="198"/>
      <c r="F243" s="199">
        <f t="shared" si="329"/>
        <v>0</v>
      </c>
      <c r="G243" s="197"/>
      <c r="H243" s="198"/>
      <c r="I243" s="199">
        <f t="shared" si="330"/>
        <v>0</v>
      </c>
      <c r="J243" s="200"/>
      <c r="K243" s="198"/>
      <c r="L243" s="199">
        <f t="shared" si="331"/>
        <v>0</v>
      </c>
      <c r="M243" s="197"/>
      <c r="N243" s="198"/>
      <c r="O243" s="199">
        <f t="shared" si="332"/>
        <v>0</v>
      </c>
      <c r="P243" s="201"/>
    </row>
    <row r="244" spans="1:17" ht="36" hidden="1" x14ac:dyDescent="0.25">
      <c r="A244" s="52">
        <v>6419</v>
      </c>
      <c r="B244" s="90" t="s">
        <v>262</v>
      </c>
      <c r="C244" s="536">
        <f t="shared" si="291"/>
        <v>0</v>
      </c>
      <c r="D244" s="197"/>
      <c r="E244" s="198"/>
      <c r="F244" s="199">
        <f t="shared" si="329"/>
        <v>0</v>
      </c>
      <c r="G244" s="197"/>
      <c r="H244" s="198"/>
      <c r="I244" s="199">
        <f t="shared" si="330"/>
        <v>0</v>
      </c>
      <c r="J244" s="200"/>
      <c r="K244" s="198"/>
      <c r="L244" s="199">
        <f t="shared" si="331"/>
        <v>0</v>
      </c>
      <c r="M244" s="197"/>
      <c r="N244" s="198"/>
      <c r="O244" s="199">
        <f t="shared" si="332"/>
        <v>0</v>
      </c>
      <c r="P244" s="201"/>
    </row>
    <row r="245" spans="1:17" ht="48" hidden="1" x14ac:dyDescent="0.25">
      <c r="A245" s="202">
        <v>6420</v>
      </c>
      <c r="B245" s="90" t="s">
        <v>263</v>
      </c>
      <c r="C245" s="536">
        <f t="shared" si="291"/>
        <v>0</v>
      </c>
      <c r="D245" s="203">
        <f t="shared" ref="D245:E245" si="333">SUM(D246:D249)</f>
        <v>0</v>
      </c>
      <c r="E245" s="204">
        <f t="shared" si="333"/>
        <v>0</v>
      </c>
      <c r="F245" s="199">
        <f>SUM(F246:F249)</f>
        <v>0</v>
      </c>
      <c r="G245" s="203">
        <f t="shared" ref="G245:H245" si="334">SUM(G246:G249)</f>
        <v>0</v>
      </c>
      <c r="H245" s="204">
        <f t="shared" si="334"/>
        <v>0</v>
      </c>
      <c r="I245" s="199">
        <f>SUM(I246:I249)</f>
        <v>0</v>
      </c>
      <c r="J245" s="205">
        <f t="shared" ref="J245:K245" si="335">SUM(J246:J249)</f>
        <v>0</v>
      </c>
      <c r="K245" s="204">
        <f t="shared" si="335"/>
        <v>0</v>
      </c>
      <c r="L245" s="199">
        <f>SUM(L246:L249)</f>
        <v>0</v>
      </c>
      <c r="M245" s="203">
        <f t="shared" ref="M245:O245" si="336">SUM(M246:M249)</f>
        <v>0</v>
      </c>
      <c r="N245" s="204">
        <f t="shared" si="336"/>
        <v>0</v>
      </c>
      <c r="O245" s="199">
        <f t="shared" si="336"/>
        <v>0</v>
      </c>
      <c r="P245" s="201"/>
    </row>
    <row r="246" spans="1:17" ht="36" hidden="1" x14ac:dyDescent="0.25">
      <c r="A246" s="52">
        <v>6421</v>
      </c>
      <c r="B246" s="90" t="s">
        <v>264</v>
      </c>
      <c r="C246" s="536">
        <f t="shared" si="291"/>
        <v>0</v>
      </c>
      <c r="D246" s="197"/>
      <c r="E246" s="198"/>
      <c r="F246" s="199">
        <f t="shared" ref="F246:F249" si="337">D246+E246</f>
        <v>0</v>
      </c>
      <c r="G246" s="197"/>
      <c r="H246" s="198"/>
      <c r="I246" s="199">
        <f t="shared" ref="I246:I249" si="338">G246+H246</f>
        <v>0</v>
      </c>
      <c r="J246" s="200"/>
      <c r="K246" s="198"/>
      <c r="L246" s="199">
        <f t="shared" ref="L246:L249" si="339">J246+K246</f>
        <v>0</v>
      </c>
      <c r="M246" s="197"/>
      <c r="N246" s="198"/>
      <c r="O246" s="199">
        <f t="shared" ref="O246:O249" si="340">M246+N246</f>
        <v>0</v>
      </c>
      <c r="P246" s="201"/>
    </row>
    <row r="247" spans="1:17" hidden="1" x14ac:dyDescent="0.25">
      <c r="A247" s="52">
        <v>6422</v>
      </c>
      <c r="B247" s="90" t="s">
        <v>265</v>
      </c>
      <c r="C247" s="536">
        <f t="shared" si="291"/>
        <v>0</v>
      </c>
      <c r="D247" s="197"/>
      <c r="E247" s="198"/>
      <c r="F247" s="199">
        <f t="shared" si="337"/>
        <v>0</v>
      </c>
      <c r="G247" s="197"/>
      <c r="H247" s="198"/>
      <c r="I247" s="199">
        <f t="shared" si="338"/>
        <v>0</v>
      </c>
      <c r="J247" s="200"/>
      <c r="K247" s="198"/>
      <c r="L247" s="199">
        <f t="shared" si="339"/>
        <v>0</v>
      </c>
      <c r="M247" s="197"/>
      <c r="N247" s="198"/>
      <c r="O247" s="199">
        <f t="shared" si="340"/>
        <v>0</v>
      </c>
      <c r="P247" s="201"/>
    </row>
    <row r="248" spans="1:17" ht="13.5" hidden="1" customHeight="1" x14ac:dyDescent="0.25">
      <c r="A248" s="52">
        <v>6423</v>
      </c>
      <c r="B248" s="90" t="s">
        <v>266</v>
      </c>
      <c r="C248" s="536">
        <f t="shared" si="291"/>
        <v>0</v>
      </c>
      <c r="D248" s="197"/>
      <c r="E248" s="198"/>
      <c r="F248" s="199">
        <f t="shared" si="337"/>
        <v>0</v>
      </c>
      <c r="G248" s="197"/>
      <c r="H248" s="198"/>
      <c r="I248" s="199">
        <f t="shared" si="338"/>
        <v>0</v>
      </c>
      <c r="J248" s="200"/>
      <c r="K248" s="198"/>
      <c r="L248" s="199">
        <f t="shared" si="339"/>
        <v>0</v>
      </c>
      <c r="M248" s="197"/>
      <c r="N248" s="198"/>
      <c r="O248" s="199">
        <f t="shared" si="340"/>
        <v>0</v>
      </c>
      <c r="P248" s="201"/>
    </row>
    <row r="249" spans="1:17" ht="36" hidden="1" x14ac:dyDescent="0.25">
      <c r="A249" s="52">
        <v>6424</v>
      </c>
      <c r="B249" s="90" t="s">
        <v>267</v>
      </c>
      <c r="C249" s="536">
        <f t="shared" si="291"/>
        <v>0</v>
      </c>
      <c r="D249" s="197"/>
      <c r="E249" s="198"/>
      <c r="F249" s="199">
        <f t="shared" si="337"/>
        <v>0</v>
      </c>
      <c r="G249" s="197"/>
      <c r="H249" s="198"/>
      <c r="I249" s="199">
        <f t="shared" si="338"/>
        <v>0</v>
      </c>
      <c r="J249" s="200"/>
      <c r="K249" s="198"/>
      <c r="L249" s="199">
        <f t="shared" si="339"/>
        <v>0</v>
      </c>
      <c r="M249" s="197"/>
      <c r="N249" s="198"/>
      <c r="O249" s="199">
        <f t="shared" si="340"/>
        <v>0</v>
      </c>
      <c r="P249" s="201"/>
      <c r="Q249" s="246"/>
    </row>
    <row r="250" spans="1:17" ht="60" hidden="1" x14ac:dyDescent="0.25">
      <c r="A250" s="70">
        <v>6500</v>
      </c>
      <c r="B250" s="182" t="s">
        <v>268</v>
      </c>
      <c r="C250" s="538">
        <f t="shared" si="291"/>
        <v>0</v>
      </c>
      <c r="D250" s="220">
        <f t="shared" ref="D250:O250" si="341">SUM(D251)</f>
        <v>0</v>
      </c>
      <c r="E250" s="221">
        <f t="shared" si="341"/>
        <v>0</v>
      </c>
      <c r="F250" s="222">
        <f t="shared" si="341"/>
        <v>0</v>
      </c>
      <c r="G250" s="126">
        <f t="shared" si="341"/>
        <v>0</v>
      </c>
      <c r="H250" s="127">
        <f t="shared" si="341"/>
        <v>0</v>
      </c>
      <c r="I250" s="222">
        <f t="shared" si="341"/>
        <v>0</v>
      </c>
      <c r="J250" s="247">
        <f t="shared" si="341"/>
        <v>0</v>
      </c>
      <c r="K250" s="127">
        <f t="shared" si="341"/>
        <v>0</v>
      </c>
      <c r="L250" s="222">
        <f t="shared" si="341"/>
        <v>0</v>
      </c>
      <c r="M250" s="126">
        <f t="shared" si="341"/>
        <v>0</v>
      </c>
      <c r="N250" s="127">
        <f t="shared" si="341"/>
        <v>0</v>
      </c>
      <c r="O250" s="222">
        <f t="shared" si="341"/>
        <v>0</v>
      </c>
      <c r="P250" s="215"/>
      <c r="Q250" s="246"/>
    </row>
    <row r="251" spans="1:17" ht="48" hidden="1" x14ac:dyDescent="0.25">
      <c r="A251" s="52">
        <v>6510</v>
      </c>
      <c r="B251" s="90" t="s">
        <v>269</v>
      </c>
      <c r="C251" s="536">
        <f t="shared" si="291"/>
        <v>0</v>
      </c>
      <c r="D251" s="206"/>
      <c r="E251" s="207"/>
      <c r="F251" s="248">
        <f>D251+E251</f>
        <v>0</v>
      </c>
      <c r="G251" s="249"/>
      <c r="H251" s="250"/>
      <c r="I251" s="248">
        <f>G251+H251</f>
        <v>0</v>
      </c>
      <c r="J251" s="251"/>
      <c r="K251" s="250"/>
      <c r="L251" s="248">
        <f>J251+K251</f>
        <v>0</v>
      </c>
      <c r="M251" s="249"/>
      <c r="N251" s="250"/>
      <c r="O251" s="248">
        <f t="shared" ref="O251" si="342">M251+N251</f>
        <v>0</v>
      </c>
      <c r="P251" s="227"/>
      <c r="Q251" s="246"/>
    </row>
    <row r="252" spans="1:17" ht="48" hidden="1" x14ac:dyDescent="0.25">
      <c r="A252" s="252">
        <v>7000</v>
      </c>
      <c r="B252" s="252" t="s">
        <v>270</v>
      </c>
      <c r="C252" s="550">
        <f t="shared" si="291"/>
        <v>0</v>
      </c>
      <c r="D252" s="253">
        <f t="shared" ref="D252:E252" si="343">SUM(D253,D263)</f>
        <v>0</v>
      </c>
      <c r="E252" s="254">
        <f t="shared" si="343"/>
        <v>0</v>
      </c>
      <c r="F252" s="255">
        <f>SUM(F253,F263)</f>
        <v>0</v>
      </c>
      <c r="G252" s="253">
        <f t="shared" ref="G252:H252" si="344">SUM(G253,G263)</f>
        <v>0</v>
      </c>
      <c r="H252" s="254">
        <f t="shared" si="344"/>
        <v>0</v>
      </c>
      <c r="I252" s="255">
        <f>SUM(I253,I263)</f>
        <v>0</v>
      </c>
      <c r="J252" s="256">
        <f t="shared" ref="J252:K252" si="345">SUM(J253,J263)</f>
        <v>0</v>
      </c>
      <c r="K252" s="254">
        <f t="shared" si="345"/>
        <v>0</v>
      </c>
      <c r="L252" s="255">
        <f>SUM(L253,L263)</f>
        <v>0</v>
      </c>
      <c r="M252" s="253">
        <f t="shared" ref="M252:O252" si="346">SUM(M253,M263)</f>
        <v>0</v>
      </c>
      <c r="N252" s="254">
        <f t="shared" si="346"/>
        <v>0</v>
      </c>
      <c r="O252" s="255">
        <f t="shared" si="346"/>
        <v>0</v>
      </c>
      <c r="P252" s="257"/>
    </row>
    <row r="253" spans="1:17" ht="24" hidden="1" x14ac:dyDescent="0.25">
      <c r="A253" s="70">
        <v>7200</v>
      </c>
      <c r="B253" s="182" t="s">
        <v>271</v>
      </c>
      <c r="C253" s="534">
        <f t="shared" si="291"/>
        <v>0</v>
      </c>
      <c r="D253" s="183">
        <f t="shared" ref="D253:O253" si="347">SUM(D254,D255,D256,D257,D261,D262)</f>
        <v>0</v>
      </c>
      <c r="E253" s="184">
        <f t="shared" si="347"/>
        <v>0</v>
      </c>
      <c r="F253" s="185">
        <f t="shared" si="347"/>
        <v>0</v>
      </c>
      <c r="G253" s="183">
        <f t="shared" si="347"/>
        <v>0</v>
      </c>
      <c r="H253" s="184">
        <f t="shared" si="347"/>
        <v>0</v>
      </c>
      <c r="I253" s="185">
        <f t="shared" si="347"/>
        <v>0</v>
      </c>
      <c r="J253" s="186">
        <f t="shared" si="347"/>
        <v>0</v>
      </c>
      <c r="K253" s="184">
        <f t="shared" si="347"/>
        <v>0</v>
      </c>
      <c r="L253" s="185">
        <f t="shared" si="347"/>
        <v>0</v>
      </c>
      <c r="M253" s="183">
        <f t="shared" si="347"/>
        <v>0</v>
      </c>
      <c r="N253" s="184">
        <f t="shared" si="347"/>
        <v>0</v>
      </c>
      <c r="O253" s="185">
        <f t="shared" si="347"/>
        <v>0</v>
      </c>
      <c r="P253" s="187"/>
    </row>
    <row r="254" spans="1:17" ht="24" hidden="1" x14ac:dyDescent="0.25">
      <c r="A254" s="210">
        <v>7210</v>
      </c>
      <c r="B254" s="82" t="s">
        <v>272</v>
      </c>
      <c r="C254" s="535">
        <f t="shared" si="291"/>
        <v>0</v>
      </c>
      <c r="D254" s="192"/>
      <c r="E254" s="193"/>
      <c r="F254" s="194">
        <f t="shared" ref="F254:F256" si="348">D254+E254</f>
        <v>0</v>
      </c>
      <c r="G254" s="192"/>
      <c r="H254" s="193"/>
      <c r="I254" s="194">
        <f t="shared" ref="I254:I256" si="349">G254+H254</f>
        <v>0</v>
      </c>
      <c r="J254" s="195"/>
      <c r="K254" s="193"/>
      <c r="L254" s="194">
        <f t="shared" ref="L254:L256" si="350">J254+K254</f>
        <v>0</v>
      </c>
      <c r="M254" s="192"/>
      <c r="N254" s="193"/>
      <c r="O254" s="194">
        <f t="shared" ref="O254:O256" si="351">M254+N254</f>
        <v>0</v>
      </c>
      <c r="P254" s="196"/>
    </row>
    <row r="255" spans="1:17" s="246" customFormat="1" ht="36" hidden="1" x14ac:dyDescent="0.25">
      <c r="A255" s="202">
        <v>7220</v>
      </c>
      <c r="B255" s="90" t="s">
        <v>273</v>
      </c>
      <c r="C255" s="536">
        <f t="shared" si="291"/>
        <v>0</v>
      </c>
      <c r="D255" s="197"/>
      <c r="E255" s="198"/>
      <c r="F255" s="199">
        <f t="shared" si="348"/>
        <v>0</v>
      </c>
      <c r="G255" s="197"/>
      <c r="H255" s="198"/>
      <c r="I255" s="199">
        <f t="shared" si="349"/>
        <v>0</v>
      </c>
      <c r="J255" s="200"/>
      <c r="K255" s="198"/>
      <c r="L255" s="199">
        <f t="shared" si="350"/>
        <v>0</v>
      </c>
      <c r="M255" s="197"/>
      <c r="N255" s="198"/>
      <c r="O255" s="199">
        <f t="shared" si="351"/>
        <v>0</v>
      </c>
      <c r="P255" s="201"/>
    </row>
    <row r="256" spans="1:17" ht="24" hidden="1" x14ac:dyDescent="0.25">
      <c r="A256" s="202">
        <v>7230</v>
      </c>
      <c r="B256" s="90" t="s">
        <v>43</v>
      </c>
      <c r="C256" s="536">
        <f t="shared" si="291"/>
        <v>0</v>
      </c>
      <c r="D256" s="197"/>
      <c r="E256" s="198"/>
      <c r="F256" s="199">
        <f t="shared" si="348"/>
        <v>0</v>
      </c>
      <c r="G256" s="197"/>
      <c r="H256" s="198"/>
      <c r="I256" s="199">
        <f t="shared" si="349"/>
        <v>0</v>
      </c>
      <c r="J256" s="200"/>
      <c r="K256" s="198"/>
      <c r="L256" s="199">
        <f t="shared" si="350"/>
        <v>0</v>
      </c>
      <c r="M256" s="197"/>
      <c r="N256" s="198"/>
      <c r="O256" s="199">
        <f t="shared" si="351"/>
        <v>0</v>
      </c>
      <c r="P256" s="201"/>
    </row>
    <row r="257" spans="1:16" ht="24" hidden="1" x14ac:dyDescent="0.25">
      <c r="A257" s="202">
        <v>7240</v>
      </c>
      <c r="B257" s="90" t="s">
        <v>274</v>
      </c>
      <c r="C257" s="536">
        <f t="shared" si="291"/>
        <v>0</v>
      </c>
      <c r="D257" s="203">
        <f t="shared" ref="D257:K257" si="352">SUM(D258:D260)</f>
        <v>0</v>
      </c>
      <c r="E257" s="204">
        <f t="shared" si="352"/>
        <v>0</v>
      </c>
      <c r="F257" s="199">
        <f t="shared" si="352"/>
        <v>0</v>
      </c>
      <c r="G257" s="203">
        <f t="shared" si="352"/>
        <v>0</v>
      </c>
      <c r="H257" s="204">
        <f t="shared" si="352"/>
        <v>0</v>
      </c>
      <c r="I257" s="199">
        <f t="shared" si="352"/>
        <v>0</v>
      </c>
      <c r="J257" s="205">
        <f t="shared" si="352"/>
        <v>0</v>
      </c>
      <c r="K257" s="204">
        <f t="shared" si="352"/>
        <v>0</v>
      </c>
      <c r="L257" s="199">
        <f>SUM(L258:L260)</f>
        <v>0</v>
      </c>
      <c r="M257" s="203">
        <f t="shared" ref="M257:O257" si="353">SUM(M258:M260)</f>
        <v>0</v>
      </c>
      <c r="N257" s="204">
        <f t="shared" si="353"/>
        <v>0</v>
      </c>
      <c r="O257" s="199">
        <f t="shared" si="353"/>
        <v>0</v>
      </c>
      <c r="P257" s="201"/>
    </row>
    <row r="258" spans="1:16" ht="48" hidden="1" x14ac:dyDescent="0.25">
      <c r="A258" s="52">
        <v>7245</v>
      </c>
      <c r="B258" s="90" t="s">
        <v>275</v>
      </c>
      <c r="C258" s="536">
        <f t="shared" si="291"/>
        <v>0</v>
      </c>
      <c r="D258" s="197"/>
      <c r="E258" s="198"/>
      <c r="F258" s="199">
        <f t="shared" ref="F258:F262" si="354">D258+E258</f>
        <v>0</v>
      </c>
      <c r="G258" s="197"/>
      <c r="H258" s="198"/>
      <c r="I258" s="199">
        <f t="shared" ref="I258:I262" si="355">G258+H258</f>
        <v>0</v>
      </c>
      <c r="J258" s="200"/>
      <c r="K258" s="198"/>
      <c r="L258" s="199">
        <f t="shared" ref="L258:L262" si="356">J258+K258</f>
        <v>0</v>
      </c>
      <c r="M258" s="197"/>
      <c r="N258" s="198"/>
      <c r="O258" s="199">
        <f t="shared" ref="O258:O262" si="357">M258+N258</f>
        <v>0</v>
      </c>
      <c r="P258" s="201"/>
    </row>
    <row r="259" spans="1:16" ht="84.75" hidden="1" customHeight="1" x14ac:dyDescent="0.25">
      <c r="A259" s="52">
        <v>7246</v>
      </c>
      <c r="B259" s="90" t="s">
        <v>276</v>
      </c>
      <c r="C259" s="536">
        <f t="shared" si="291"/>
        <v>0</v>
      </c>
      <c r="D259" s="197"/>
      <c r="E259" s="198"/>
      <c r="F259" s="199">
        <f t="shared" si="354"/>
        <v>0</v>
      </c>
      <c r="G259" s="197"/>
      <c r="H259" s="198"/>
      <c r="I259" s="199">
        <f t="shared" si="355"/>
        <v>0</v>
      </c>
      <c r="J259" s="200"/>
      <c r="K259" s="198"/>
      <c r="L259" s="199">
        <f t="shared" si="356"/>
        <v>0</v>
      </c>
      <c r="M259" s="197"/>
      <c r="N259" s="198"/>
      <c r="O259" s="199">
        <f t="shared" si="357"/>
        <v>0</v>
      </c>
      <c r="P259" s="201"/>
    </row>
    <row r="260" spans="1:16" ht="36" hidden="1" x14ac:dyDescent="0.25">
      <c r="A260" s="52">
        <v>7247</v>
      </c>
      <c r="B260" s="90" t="s">
        <v>277</v>
      </c>
      <c r="C260" s="536">
        <f t="shared" si="291"/>
        <v>0</v>
      </c>
      <c r="D260" s="197"/>
      <c r="E260" s="198"/>
      <c r="F260" s="199">
        <f t="shared" si="354"/>
        <v>0</v>
      </c>
      <c r="G260" s="197"/>
      <c r="H260" s="198"/>
      <c r="I260" s="199">
        <f t="shared" si="355"/>
        <v>0</v>
      </c>
      <c r="J260" s="200"/>
      <c r="K260" s="198"/>
      <c r="L260" s="199">
        <f t="shared" si="356"/>
        <v>0</v>
      </c>
      <c r="M260" s="197"/>
      <c r="N260" s="198"/>
      <c r="O260" s="199">
        <f t="shared" si="357"/>
        <v>0</v>
      </c>
      <c r="P260" s="201"/>
    </row>
    <row r="261" spans="1:16" ht="24" hidden="1" x14ac:dyDescent="0.25">
      <c r="A261" s="202">
        <v>7260</v>
      </c>
      <c r="B261" s="90" t="s">
        <v>278</v>
      </c>
      <c r="C261" s="536">
        <f t="shared" si="291"/>
        <v>0</v>
      </c>
      <c r="D261" s="197"/>
      <c r="E261" s="198"/>
      <c r="F261" s="199">
        <f t="shared" si="354"/>
        <v>0</v>
      </c>
      <c r="G261" s="197"/>
      <c r="H261" s="198"/>
      <c r="I261" s="199">
        <f t="shared" si="355"/>
        <v>0</v>
      </c>
      <c r="J261" s="200"/>
      <c r="K261" s="198"/>
      <c r="L261" s="199">
        <f t="shared" si="356"/>
        <v>0</v>
      </c>
      <c r="M261" s="197"/>
      <c r="N261" s="198"/>
      <c r="O261" s="199">
        <f t="shared" si="357"/>
        <v>0</v>
      </c>
      <c r="P261" s="201"/>
    </row>
    <row r="262" spans="1:16" ht="60" hidden="1" x14ac:dyDescent="0.25">
      <c r="A262" s="202">
        <v>7270</v>
      </c>
      <c r="B262" s="90" t="s">
        <v>279</v>
      </c>
      <c r="C262" s="536">
        <f t="shared" si="291"/>
        <v>0</v>
      </c>
      <c r="D262" s="197"/>
      <c r="E262" s="198"/>
      <c r="F262" s="199">
        <f t="shared" si="354"/>
        <v>0</v>
      </c>
      <c r="G262" s="197"/>
      <c r="H262" s="198"/>
      <c r="I262" s="199">
        <f t="shared" si="355"/>
        <v>0</v>
      </c>
      <c r="J262" s="200"/>
      <c r="K262" s="198"/>
      <c r="L262" s="199">
        <f t="shared" si="356"/>
        <v>0</v>
      </c>
      <c r="M262" s="197"/>
      <c r="N262" s="198"/>
      <c r="O262" s="199">
        <f t="shared" si="357"/>
        <v>0</v>
      </c>
      <c r="P262" s="201"/>
    </row>
    <row r="263" spans="1:16" hidden="1" x14ac:dyDescent="0.25">
      <c r="A263" s="138">
        <v>7700</v>
      </c>
      <c r="B263" s="108" t="s">
        <v>280</v>
      </c>
      <c r="C263" s="538">
        <f t="shared" si="291"/>
        <v>0</v>
      </c>
      <c r="D263" s="220">
        <f t="shared" ref="D263:O263" si="358">D264</f>
        <v>0</v>
      </c>
      <c r="E263" s="221">
        <f t="shared" si="358"/>
        <v>0</v>
      </c>
      <c r="F263" s="222">
        <f t="shared" si="358"/>
        <v>0</v>
      </c>
      <c r="G263" s="220">
        <f t="shared" si="358"/>
        <v>0</v>
      </c>
      <c r="H263" s="221">
        <f t="shared" si="358"/>
        <v>0</v>
      </c>
      <c r="I263" s="222">
        <f t="shared" si="358"/>
        <v>0</v>
      </c>
      <c r="J263" s="223">
        <f t="shared" si="358"/>
        <v>0</v>
      </c>
      <c r="K263" s="221">
        <f t="shared" si="358"/>
        <v>0</v>
      </c>
      <c r="L263" s="222">
        <f t="shared" si="358"/>
        <v>0</v>
      </c>
      <c r="M263" s="220">
        <f t="shared" si="358"/>
        <v>0</v>
      </c>
      <c r="N263" s="221">
        <f t="shared" si="358"/>
        <v>0</v>
      </c>
      <c r="O263" s="222">
        <f t="shared" si="358"/>
        <v>0</v>
      </c>
      <c r="P263" s="215"/>
    </row>
    <row r="264" spans="1:16" hidden="1" x14ac:dyDescent="0.25">
      <c r="A264" s="188">
        <v>7720</v>
      </c>
      <c r="B264" s="82" t="s">
        <v>281</v>
      </c>
      <c r="C264" s="537">
        <f t="shared" si="291"/>
        <v>0</v>
      </c>
      <c r="D264" s="249"/>
      <c r="E264" s="250"/>
      <c r="F264" s="248">
        <f>D264+E264</f>
        <v>0</v>
      </c>
      <c r="G264" s="249"/>
      <c r="H264" s="250"/>
      <c r="I264" s="248">
        <f>G264+H264</f>
        <v>0</v>
      </c>
      <c r="J264" s="251"/>
      <c r="K264" s="250"/>
      <c r="L264" s="248">
        <f>J264+K264</f>
        <v>0</v>
      </c>
      <c r="M264" s="249"/>
      <c r="N264" s="250"/>
      <c r="O264" s="248">
        <f t="shared" ref="O264" si="359">M264+N264</f>
        <v>0</v>
      </c>
      <c r="P264" s="227"/>
    </row>
    <row r="265" spans="1:16" hidden="1" x14ac:dyDescent="0.25">
      <c r="A265" s="258">
        <v>9000</v>
      </c>
      <c r="B265" s="259" t="s">
        <v>282</v>
      </c>
      <c r="C265" s="551">
        <f t="shared" si="291"/>
        <v>0</v>
      </c>
      <c r="D265" s="260">
        <f t="shared" ref="D265:O266" si="360">D266</f>
        <v>0</v>
      </c>
      <c r="E265" s="261">
        <f t="shared" si="360"/>
        <v>0</v>
      </c>
      <c r="F265" s="262">
        <f t="shared" si="360"/>
        <v>0</v>
      </c>
      <c r="G265" s="260">
        <f t="shared" si="360"/>
        <v>0</v>
      </c>
      <c r="H265" s="261">
        <f t="shared" si="360"/>
        <v>0</v>
      </c>
      <c r="I265" s="262">
        <f>I266</f>
        <v>0</v>
      </c>
      <c r="J265" s="263">
        <f t="shared" si="360"/>
        <v>0</v>
      </c>
      <c r="K265" s="261">
        <f t="shared" si="360"/>
        <v>0</v>
      </c>
      <c r="L265" s="262">
        <f t="shared" si="360"/>
        <v>0</v>
      </c>
      <c r="M265" s="260">
        <f t="shared" si="360"/>
        <v>0</v>
      </c>
      <c r="N265" s="261">
        <f t="shared" si="360"/>
        <v>0</v>
      </c>
      <c r="O265" s="262">
        <f t="shared" si="360"/>
        <v>0</v>
      </c>
      <c r="P265" s="264"/>
    </row>
    <row r="266" spans="1:16" ht="24" hidden="1" x14ac:dyDescent="0.25">
      <c r="A266" s="265">
        <v>9200</v>
      </c>
      <c r="B266" s="90" t="s">
        <v>283</v>
      </c>
      <c r="C266" s="542">
        <f t="shared" si="291"/>
        <v>0</v>
      </c>
      <c r="D266" s="148">
        <f t="shared" si="360"/>
        <v>0</v>
      </c>
      <c r="E266" s="149">
        <f t="shared" si="360"/>
        <v>0</v>
      </c>
      <c r="F266" s="189">
        <f t="shared" si="360"/>
        <v>0</v>
      </c>
      <c r="G266" s="148">
        <f t="shared" si="360"/>
        <v>0</v>
      </c>
      <c r="H266" s="149">
        <f t="shared" si="360"/>
        <v>0</v>
      </c>
      <c r="I266" s="189">
        <f t="shared" si="360"/>
        <v>0</v>
      </c>
      <c r="J266" s="190">
        <f t="shared" si="360"/>
        <v>0</v>
      </c>
      <c r="K266" s="149">
        <f t="shared" si="360"/>
        <v>0</v>
      </c>
      <c r="L266" s="189">
        <f t="shared" si="360"/>
        <v>0</v>
      </c>
      <c r="M266" s="148">
        <f t="shared" si="360"/>
        <v>0</v>
      </c>
      <c r="N266" s="149">
        <f t="shared" si="360"/>
        <v>0</v>
      </c>
      <c r="O266" s="189">
        <f t="shared" si="360"/>
        <v>0</v>
      </c>
      <c r="P266" s="191"/>
    </row>
    <row r="267" spans="1:16" ht="24" hidden="1" x14ac:dyDescent="0.25">
      <c r="A267" s="266">
        <v>9260</v>
      </c>
      <c r="B267" s="90" t="s">
        <v>284</v>
      </c>
      <c r="C267" s="542">
        <f t="shared" si="291"/>
        <v>0</v>
      </c>
      <c r="D267" s="148">
        <f t="shared" ref="D267:O267" si="361">SUM(D268)</f>
        <v>0</v>
      </c>
      <c r="E267" s="149">
        <f t="shared" si="361"/>
        <v>0</v>
      </c>
      <c r="F267" s="189">
        <f t="shared" si="361"/>
        <v>0</v>
      </c>
      <c r="G267" s="148">
        <f t="shared" si="361"/>
        <v>0</v>
      </c>
      <c r="H267" s="149">
        <f t="shared" si="361"/>
        <v>0</v>
      </c>
      <c r="I267" s="189">
        <f t="shared" si="361"/>
        <v>0</v>
      </c>
      <c r="J267" s="190">
        <f t="shared" si="361"/>
        <v>0</v>
      </c>
      <c r="K267" s="149">
        <f t="shared" si="361"/>
        <v>0</v>
      </c>
      <c r="L267" s="189">
        <f t="shared" si="361"/>
        <v>0</v>
      </c>
      <c r="M267" s="148">
        <f t="shared" si="361"/>
        <v>0</v>
      </c>
      <c r="N267" s="149">
        <f t="shared" si="361"/>
        <v>0</v>
      </c>
      <c r="O267" s="189">
        <f t="shared" si="361"/>
        <v>0</v>
      </c>
      <c r="P267" s="191"/>
    </row>
    <row r="268" spans="1:16" ht="87" hidden="1" customHeight="1" x14ac:dyDescent="0.25">
      <c r="A268" s="267">
        <v>9263</v>
      </c>
      <c r="B268" s="90" t="s">
        <v>285</v>
      </c>
      <c r="C268" s="542">
        <f t="shared" si="291"/>
        <v>0</v>
      </c>
      <c r="D268" s="206"/>
      <c r="E268" s="207"/>
      <c r="F268" s="189">
        <f>D268+E268</f>
        <v>0</v>
      </c>
      <c r="G268" s="206"/>
      <c r="H268" s="207"/>
      <c r="I268" s="189">
        <f>G268+H268</f>
        <v>0</v>
      </c>
      <c r="J268" s="208"/>
      <c r="K268" s="207"/>
      <c r="L268" s="189">
        <f>J268+K268</f>
        <v>0</v>
      </c>
      <c r="M268" s="206"/>
      <c r="N268" s="207"/>
      <c r="O268" s="189">
        <f t="shared" ref="O268" si="362">M268+N268</f>
        <v>0</v>
      </c>
      <c r="P268" s="191"/>
    </row>
    <row r="269" spans="1:16" hidden="1" x14ac:dyDescent="0.25">
      <c r="A269" s="218"/>
      <c r="B269" s="90" t="s">
        <v>286</v>
      </c>
      <c r="C269" s="536">
        <f t="shared" si="291"/>
        <v>0</v>
      </c>
      <c r="D269" s="203">
        <f t="shared" ref="D269:E269" si="363">SUM(D270:D271)</f>
        <v>0</v>
      </c>
      <c r="E269" s="204">
        <f t="shared" si="363"/>
        <v>0</v>
      </c>
      <c r="F269" s="199">
        <f>SUM(F270:F271)</f>
        <v>0</v>
      </c>
      <c r="G269" s="203">
        <f t="shared" ref="G269:H269" si="364">SUM(G270:G271)</f>
        <v>0</v>
      </c>
      <c r="H269" s="204">
        <f t="shared" si="364"/>
        <v>0</v>
      </c>
      <c r="I269" s="199">
        <f>SUM(I270:I271)</f>
        <v>0</v>
      </c>
      <c r="J269" s="205">
        <f t="shared" ref="J269:K269" si="365">SUM(J270:J271)</f>
        <v>0</v>
      </c>
      <c r="K269" s="204">
        <f t="shared" si="365"/>
        <v>0</v>
      </c>
      <c r="L269" s="199">
        <f>SUM(L270:L271)</f>
        <v>0</v>
      </c>
      <c r="M269" s="203">
        <f t="shared" ref="M269:O269" si="366">SUM(M270:M271)</f>
        <v>0</v>
      </c>
      <c r="N269" s="204">
        <f t="shared" si="366"/>
        <v>0</v>
      </c>
      <c r="O269" s="199">
        <f t="shared" si="366"/>
        <v>0</v>
      </c>
      <c r="P269" s="201"/>
    </row>
    <row r="270" spans="1:16" hidden="1" x14ac:dyDescent="0.25">
      <c r="A270" s="218" t="s">
        <v>287</v>
      </c>
      <c r="B270" s="52" t="s">
        <v>288</v>
      </c>
      <c r="C270" s="536">
        <f t="shared" si="291"/>
        <v>0</v>
      </c>
      <c r="D270" s="197"/>
      <c r="E270" s="198"/>
      <c r="F270" s="199">
        <f t="shared" ref="F270:F271" si="367">D270+E270</f>
        <v>0</v>
      </c>
      <c r="G270" s="197"/>
      <c r="H270" s="198"/>
      <c r="I270" s="199">
        <f t="shared" ref="I270:I271" si="368">G270+H270</f>
        <v>0</v>
      </c>
      <c r="J270" s="200"/>
      <c r="K270" s="198"/>
      <c r="L270" s="199">
        <f t="shared" ref="L270:L271" si="369">J270+K270</f>
        <v>0</v>
      </c>
      <c r="M270" s="197"/>
      <c r="N270" s="198"/>
      <c r="O270" s="199">
        <f t="shared" ref="O270:O271" si="370">M270+N270</f>
        <v>0</v>
      </c>
      <c r="P270" s="201"/>
    </row>
    <row r="271" spans="1:16" ht="24" hidden="1" x14ac:dyDescent="0.25">
      <c r="A271" s="218" t="s">
        <v>289</v>
      </c>
      <c r="B271" s="268" t="s">
        <v>290</v>
      </c>
      <c r="C271" s="535">
        <f t="shared" si="291"/>
        <v>0</v>
      </c>
      <c r="D271" s="192"/>
      <c r="E271" s="193"/>
      <c r="F271" s="194">
        <f t="shared" si="367"/>
        <v>0</v>
      </c>
      <c r="G271" s="192"/>
      <c r="H271" s="193"/>
      <c r="I271" s="194">
        <f t="shared" si="368"/>
        <v>0</v>
      </c>
      <c r="J271" s="195"/>
      <c r="K271" s="193"/>
      <c r="L271" s="194">
        <f t="shared" si="369"/>
        <v>0</v>
      </c>
      <c r="M271" s="192"/>
      <c r="N271" s="193"/>
      <c r="O271" s="194">
        <f t="shared" si="370"/>
        <v>0</v>
      </c>
      <c r="P271" s="196"/>
    </row>
    <row r="272" spans="1:16" ht="12.75" thickBot="1" x14ac:dyDescent="0.3">
      <c r="A272" s="269"/>
      <c r="B272" s="269" t="s">
        <v>291</v>
      </c>
      <c r="C272" s="552">
        <f t="shared" si="291"/>
        <v>641881</v>
      </c>
      <c r="D272" s="270">
        <f>SUM(D269,D265,D252,D211,D182,D174,D160,D75,D53)</f>
        <v>626170</v>
      </c>
      <c r="E272" s="271">
        <f t="shared" ref="E272:O272" si="371">SUM(E269,E265,E252,E211,E182,E174,E160,E75,E53)</f>
        <v>15711</v>
      </c>
      <c r="F272" s="272">
        <f t="shared" si="371"/>
        <v>641881</v>
      </c>
      <c r="G272" s="270">
        <f t="shared" si="371"/>
        <v>0</v>
      </c>
      <c r="H272" s="271">
        <f t="shared" si="371"/>
        <v>0</v>
      </c>
      <c r="I272" s="272">
        <f t="shared" si="371"/>
        <v>0</v>
      </c>
      <c r="J272" s="273">
        <f t="shared" si="371"/>
        <v>0</v>
      </c>
      <c r="K272" s="271">
        <f t="shared" si="371"/>
        <v>0</v>
      </c>
      <c r="L272" s="272">
        <f t="shared" si="371"/>
        <v>0</v>
      </c>
      <c r="M272" s="270">
        <f t="shared" si="371"/>
        <v>0</v>
      </c>
      <c r="N272" s="271">
        <f t="shared" si="371"/>
        <v>0</v>
      </c>
      <c r="O272" s="272">
        <f t="shared" si="371"/>
        <v>0</v>
      </c>
      <c r="P272" s="274"/>
    </row>
    <row r="273" spans="1:16" s="29" customFormat="1" ht="13.5" hidden="1" thickTop="1" thickBot="1" x14ac:dyDescent="0.3">
      <c r="A273" s="1008" t="s">
        <v>292</v>
      </c>
      <c r="B273" s="1009"/>
      <c r="C273" s="553">
        <f t="shared" si="291"/>
        <v>0</v>
      </c>
      <c r="D273" s="275">
        <f>SUM(D24,D25,D41,D43)-D51</f>
        <v>0</v>
      </c>
      <c r="E273" s="276">
        <f t="shared" ref="E273:F273" si="372">SUM(E24,E25,E41,E43)-E51</f>
        <v>0</v>
      </c>
      <c r="F273" s="277">
        <f t="shared" si="372"/>
        <v>0</v>
      </c>
      <c r="G273" s="275">
        <f>SUM(G24,G25,G43)-G51</f>
        <v>0</v>
      </c>
      <c r="H273" s="276">
        <f t="shared" ref="H273:I273" si="373">SUM(H24,H25,H43)-H51</f>
        <v>0</v>
      </c>
      <c r="I273" s="277">
        <f t="shared" si="373"/>
        <v>0</v>
      </c>
      <c r="J273" s="278">
        <f t="shared" ref="J273:K273" si="374">(J26+J43)-J51</f>
        <v>0</v>
      </c>
      <c r="K273" s="276">
        <f t="shared" si="374"/>
        <v>0</v>
      </c>
      <c r="L273" s="277">
        <f>(L26+L43)-L51</f>
        <v>0</v>
      </c>
      <c r="M273" s="275">
        <f t="shared" ref="M273:O273" si="375">M45-M51</f>
        <v>0</v>
      </c>
      <c r="N273" s="276">
        <f t="shared" si="375"/>
        <v>0</v>
      </c>
      <c r="O273" s="277">
        <f t="shared" si="375"/>
        <v>0</v>
      </c>
      <c r="P273" s="279"/>
    </row>
    <row r="274" spans="1:16" s="29" customFormat="1" ht="12.75" hidden="1" thickTop="1" x14ac:dyDescent="0.25">
      <c r="A274" s="1010" t="s">
        <v>293</v>
      </c>
      <c r="B274" s="1011"/>
      <c r="C274" s="554">
        <f t="shared" si="291"/>
        <v>0</v>
      </c>
      <c r="D274" s="280">
        <f t="shared" ref="D274:O274" si="376">SUM(D275,D276)-D283+D284</f>
        <v>0</v>
      </c>
      <c r="E274" s="281">
        <f t="shared" si="376"/>
        <v>0</v>
      </c>
      <c r="F274" s="282">
        <f t="shared" si="376"/>
        <v>0</v>
      </c>
      <c r="G274" s="280">
        <f t="shared" si="376"/>
        <v>0</v>
      </c>
      <c r="H274" s="281">
        <f t="shared" si="376"/>
        <v>0</v>
      </c>
      <c r="I274" s="282">
        <f t="shared" si="376"/>
        <v>0</v>
      </c>
      <c r="J274" s="283">
        <f t="shared" si="376"/>
        <v>0</v>
      </c>
      <c r="K274" s="281">
        <f t="shared" si="376"/>
        <v>0</v>
      </c>
      <c r="L274" s="282">
        <f t="shared" si="376"/>
        <v>0</v>
      </c>
      <c r="M274" s="280">
        <f t="shared" si="376"/>
        <v>0</v>
      </c>
      <c r="N274" s="281">
        <f t="shared" si="376"/>
        <v>0</v>
      </c>
      <c r="O274" s="282">
        <f t="shared" si="376"/>
        <v>0</v>
      </c>
      <c r="P274" s="284"/>
    </row>
    <row r="275" spans="1:16" s="29" customFormat="1" ht="13.5" hidden="1" thickTop="1" thickBot="1" x14ac:dyDescent="0.3">
      <c r="A275" s="157" t="s">
        <v>294</v>
      </c>
      <c r="B275" s="157" t="s">
        <v>295</v>
      </c>
      <c r="C275" s="544">
        <f t="shared" si="291"/>
        <v>0</v>
      </c>
      <c r="D275" s="158">
        <f>D21-D269</f>
        <v>0</v>
      </c>
      <c r="E275" s="158">
        <f t="shared" ref="E275:O275" si="377">E21-E269</f>
        <v>0</v>
      </c>
      <c r="F275" s="158">
        <f t="shared" si="377"/>
        <v>0</v>
      </c>
      <c r="G275" s="158">
        <f t="shared" si="377"/>
        <v>0</v>
      </c>
      <c r="H275" s="158">
        <f t="shared" si="377"/>
        <v>0</v>
      </c>
      <c r="I275" s="158">
        <f t="shared" si="377"/>
        <v>0</v>
      </c>
      <c r="J275" s="158">
        <f t="shared" si="377"/>
        <v>0</v>
      </c>
      <c r="K275" s="158">
        <f t="shared" si="377"/>
        <v>0</v>
      </c>
      <c r="L275" s="544">
        <f t="shared" si="377"/>
        <v>0</v>
      </c>
      <c r="M275" s="158">
        <f t="shared" si="377"/>
        <v>0</v>
      </c>
      <c r="N275" s="158">
        <f t="shared" si="377"/>
        <v>0</v>
      </c>
      <c r="O275" s="544">
        <f t="shared" si="377"/>
        <v>0</v>
      </c>
      <c r="P275" s="563"/>
    </row>
    <row r="276" spans="1:16" s="29" customFormat="1" ht="12.75" hidden="1" thickTop="1" x14ac:dyDescent="0.25">
      <c r="A276" s="285" t="s">
        <v>296</v>
      </c>
      <c r="B276" s="285" t="s">
        <v>297</v>
      </c>
      <c r="C276" s="554">
        <f t="shared" si="291"/>
        <v>0</v>
      </c>
      <c r="D276" s="280">
        <f t="shared" ref="D276:O276" si="378">SUM(D277,D279,D281)-SUM(D278,D280,D282)</f>
        <v>0</v>
      </c>
      <c r="E276" s="281">
        <f t="shared" si="378"/>
        <v>0</v>
      </c>
      <c r="F276" s="282">
        <f t="shared" si="378"/>
        <v>0</v>
      </c>
      <c r="G276" s="280">
        <f t="shared" si="378"/>
        <v>0</v>
      </c>
      <c r="H276" s="281">
        <f t="shared" si="378"/>
        <v>0</v>
      </c>
      <c r="I276" s="282">
        <f t="shared" si="378"/>
        <v>0</v>
      </c>
      <c r="J276" s="283">
        <f t="shared" si="378"/>
        <v>0</v>
      </c>
      <c r="K276" s="281">
        <f t="shared" si="378"/>
        <v>0</v>
      </c>
      <c r="L276" s="282">
        <f t="shared" si="378"/>
        <v>0</v>
      </c>
      <c r="M276" s="280">
        <f t="shared" si="378"/>
        <v>0</v>
      </c>
      <c r="N276" s="281">
        <f t="shared" si="378"/>
        <v>0</v>
      </c>
      <c r="O276" s="282">
        <f t="shared" si="378"/>
        <v>0</v>
      </c>
      <c r="P276" s="284"/>
    </row>
    <row r="277" spans="1:16" ht="12.75" hidden="1" thickTop="1" x14ac:dyDescent="0.25">
      <c r="A277" s="286" t="s">
        <v>298</v>
      </c>
      <c r="B277" s="147" t="s">
        <v>299</v>
      </c>
      <c r="C277" s="537">
        <f t="shared" ref="C277:C284" si="379">F277+I277+L277+O277</f>
        <v>0</v>
      </c>
      <c r="D277" s="249"/>
      <c r="E277" s="250"/>
      <c r="F277" s="248">
        <f t="shared" ref="F277:F284" si="380">D277+E277</f>
        <v>0</v>
      </c>
      <c r="G277" s="249"/>
      <c r="H277" s="250"/>
      <c r="I277" s="248">
        <f t="shared" ref="I277:I284" si="381">G277+H277</f>
        <v>0</v>
      </c>
      <c r="J277" s="251"/>
      <c r="K277" s="250"/>
      <c r="L277" s="248">
        <f t="shared" ref="L277:L284" si="382">J277+K277</f>
        <v>0</v>
      </c>
      <c r="M277" s="249"/>
      <c r="N277" s="250"/>
      <c r="O277" s="248">
        <f t="shared" ref="O277:O284" si="383">M277+N277</f>
        <v>0</v>
      </c>
      <c r="P277" s="227"/>
    </row>
    <row r="278" spans="1:16" ht="24.75" hidden="1" thickTop="1" x14ac:dyDescent="0.25">
      <c r="A278" s="218" t="s">
        <v>300</v>
      </c>
      <c r="B278" s="51" t="s">
        <v>301</v>
      </c>
      <c r="C278" s="536">
        <f t="shared" si="379"/>
        <v>0</v>
      </c>
      <c r="D278" s="197"/>
      <c r="E278" s="198"/>
      <c r="F278" s="199">
        <f t="shared" si="380"/>
        <v>0</v>
      </c>
      <c r="G278" s="197"/>
      <c r="H278" s="198"/>
      <c r="I278" s="199">
        <f t="shared" si="381"/>
        <v>0</v>
      </c>
      <c r="J278" s="200"/>
      <c r="K278" s="198"/>
      <c r="L278" s="199">
        <f t="shared" si="382"/>
        <v>0</v>
      </c>
      <c r="M278" s="197"/>
      <c r="N278" s="198"/>
      <c r="O278" s="199">
        <f t="shared" si="383"/>
        <v>0</v>
      </c>
      <c r="P278" s="201"/>
    </row>
    <row r="279" spans="1:16" ht="12.75" hidden="1" thickTop="1" x14ac:dyDescent="0.25">
      <c r="A279" s="218" t="s">
        <v>302</v>
      </c>
      <c r="B279" s="51" t="s">
        <v>303</v>
      </c>
      <c r="C279" s="536">
        <f t="shared" si="379"/>
        <v>0</v>
      </c>
      <c r="D279" s="197"/>
      <c r="E279" s="198"/>
      <c r="F279" s="199">
        <f t="shared" si="380"/>
        <v>0</v>
      </c>
      <c r="G279" s="197"/>
      <c r="H279" s="198"/>
      <c r="I279" s="199">
        <f t="shared" si="381"/>
        <v>0</v>
      </c>
      <c r="J279" s="200"/>
      <c r="K279" s="198"/>
      <c r="L279" s="199">
        <f t="shared" si="382"/>
        <v>0</v>
      </c>
      <c r="M279" s="197"/>
      <c r="N279" s="198"/>
      <c r="O279" s="199">
        <f t="shared" si="383"/>
        <v>0</v>
      </c>
      <c r="P279" s="201"/>
    </row>
    <row r="280" spans="1:16" ht="24.75" hidden="1" thickTop="1" x14ac:dyDescent="0.25">
      <c r="A280" s="218" t="s">
        <v>304</v>
      </c>
      <c r="B280" s="51" t="s">
        <v>305</v>
      </c>
      <c r="C280" s="536">
        <f t="shared" si="379"/>
        <v>0</v>
      </c>
      <c r="D280" s="197"/>
      <c r="E280" s="198"/>
      <c r="F280" s="199">
        <f t="shared" si="380"/>
        <v>0</v>
      </c>
      <c r="G280" s="197"/>
      <c r="H280" s="198"/>
      <c r="I280" s="199">
        <f t="shared" si="381"/>
        <v>0</v>
      </c>
      <c r="J280" s="200"/>
      <c r="K280" s="198"/>
      <c r="L280" s="199">
        <f t="shared" si="382"/>
        <v>0</v>
      </c>
      <c r="M280" s="197"/>
      <c r="N280" s="198"/>
      <c r="O280" s="199">
        <f t="shared" si="383"/>
        <v>0</v>
      </c>
      <c r="P280" s="201"/>
    </row>
    <row r="281" spans="1:16" ht="12.75" hidden="1" thickTop="1" x14ac:dyDescent="0.25">
      <c r="A281" s="218" t="s">
        <v>306</v>
      </c>
      <c r="B281" s="51" t="s">
        <v>307</v>
      </c>
      <c r="C281" s="536">
        <f t="shared" si="379"/>
        <v>0</v>
      </c>
      <c r="D281" s="197"/>
      <c r="E281" s="198"/>
      <c r="F281" s="199">
        <f t="shared" si="380"/>
        <v>0</v>
      </c>
      <c r="G281" s="197"/>
      <c r="H281" s="198"/>
      <c r="I281" s="199">
        <f t="shared" si="381"/>
        <v>0</v>
      </c>
      <c r="J281" s="200"/>
      <c r="K281" s="198"/>
      <c r="L281" s="199">
        <f t="shared" si="382"/>
        <v>0</v>
      </c>
      <c r="M281" s="197"/>
      <c r="N281" s="198"/>
      <c r="O281" s="199">
        <f t="shared" si="383"/>
        <v>0</v>
      </c>
      <c r="P281" s="201"/>
    </row>
    <row r="282" spans="1:16" ht="24.75" hidden="1" thickTop="1" x14ac:dyDescent="0.25">
      <c r="A282" s="287" t="s">
        <v>308</v>
      </c>
      <c r="B282" s="288" t="s">
        <v>309</v>
      </c>
      <c r="C282" s="548">
        <f t="shared" si="379"/>
        <v>0</v>
      </c>
      <c r="D282" s="231"/>
      <c r="E282" s="232"/>
      <c r="F282" s="233">
        <f t="shared" si="380"/>
        <v>0</v>
      </c>
      <c r="G282" s="231"/>
      <c r="H282" s="232"/>
      <c r="I282" s="233">
        <f t="shared" si="381"/>
        <v>0</v>
      </c>
      <c r="J282" s="234"/>
      <c r="K282" s="232"/>
      <c r="L282" s="233">
        <f t="shared" si="382"/>
        <v>0</v>
      </c>
      <c r="M282" s="231"/>
      <c r="N282" s="232"/>
      <c r="O282" s="233">
        <f t="shared" si="383"/>
        <v>0</v>
      </c>
      <c r="P282" s="229"/>
    </row>
    <row r="283" spans="1:16" s="29" customFormat="1" ht="13.5" hidden="1" thickTop="1" thickBot="1" x14ac:dyDescent="0.3">
      <c r="A283" s="289" t="s">
        <v>310</v>
      </c>
      <c r="B283" s="289" t="s">
        <v>311</v>
      </c>
      <c r="C283" s="553">
        <f t="shared" si="379"/>
        <v>0</v>
      </c>
      <c r="D283" s="290"/>
      <c r="E283" s="291"/>
      <c r="F283" s="277">
        <f t="shared" si="380"/>
        <v>0</v>
      </c>
      <c r="G283" s="290"/>
      <c r="H283" s="291"/>
      <c r="I283" s="277">
        <f t="shared" si="381"/>
        <v>0</v>
      </c>
      <c r="J283" s="292"/>
      <c r="K283" s="291"/>
      <c r="L283" s="277">
        <f t="shared" si="382"/>
        <v>0</v>
      </c>
      <c r="M283" s="290"/>
      <c r="N283" s="291"/>
      <c r="O283" s="277">
        <f t="shared" si="383"/>
        <v>0</v>
      </c>
      <c r="P283" s="279"/>
    </row>
    <row r="284" spans="1:16" s="29" customFormat="1" ht="48.75" hidden="1" thickTop="1" x14ac:dyDescent="0.25">
      <c r="A284" s="285" t="s">
        <v>312</v>
      </c>
      <c r="B284" s="293" t="s">
        <v>313</v>
      </c>
      <c r="C284" s="554">
        <f t="shared" si="379"/>
        <v>0</v>
      </c>
      <c r="D284" s="294"/>
      <c r="E284" s="295"/>
      <c r="F284" s="185">
        <f t="shared" si="380"/>
        <v>0</v>
      </c>
      <c r="G284" s="224"/>
      <c r="H284" s="225"/>
      <c r="I284" s="185">
        <f t="shared" si="381"/>
        <v>0</v>
      </c>
      <c r="J284" s="226"/>
      <c r="K284" s="225"/>
      <c r="L284" s="185">
        <f t="shared" si="382"/>
        <v>0</v>
      </c>
      <c r="M284" s="224"/>
      <c r="N284" s="225"/>
      <c r="O284" s="185">
        <f t="shared" si="383"/>
        <v>0</v>
      </c>
      <c r="P284" s="209"/>
    </row>
    <row r="285" spans="1:16" ht="12.75" thickTop="1" x14ac:dyDescent="0.25">
      <c r="A285" s="2"/>
      <c r="B285" s="2"/>
      <c r="C285" s="2"/>
      <c r="D285" s="2"/>
      <c r="E285" s="2"/>
      <c r="F285" s="2"/>
      <c r="G285" s="2"/>
      <c r="H285" s="2"/>
      <c r="I285" s="2"/>
      <c r="J285" s="2"/>
      <c r="K285" s="2"/>
      <c r="L285" s="2"/>
      <c r="M285" s="2"/>
      <c r="N285" s="2"/>
      <c r="O285" s="2"/>
      <c r="P285" s="2"/>
    </row>
    <row r="286" spans="1:16" x14ac:dyDescent="0.25">
      <c r="A286" s="2"/>
      <c r="B286" s="2"/>
      <c r="C286" s="2"/>
      <c r="D286" s="2"/>
      <c r="E286" s="2"/>
      <c r="F286" s="2"/>
      <c r="G286" s="2"/>
      <c r="H286" s="2"/>
      <c r="I286" s="2"/>
      <c r="J286" s="2"/>
      <c r="K286" s="2"/>
      <c r="L286" s="2"/>
      <c r="M286" s="2"/>
      <c r="N286" s="2"/>
      <c r="O286" s="2"/>
      <c r="P286" s="2"/>
    </row>
    <row r="287" spans="1:16" x14ac:dyDescent="0.25">
      <c r="A287" s="2"/>
      <c r="B287" s="2"/>
      <c r="C287" s="2"/>
      <c r="D287" s="2"/>
      <c r="E287" s="2"/>
      <c r="F287" s="2"/>
      <c r="G287" s="2"/>
      <c r="H287" s="2"/>
      <c r="I287" s="2"/>
      <c r="J287" s="2"/>
      <c r="K287" s="2"/>
      <c r="L287" s="2"/>
      <c r="M287" s="2"/>
      <c r="N287" s="2"/>
      <c r="O287" s="2"/>
      <c r="P287" s="2"/>
    </row>
    <row r="288" spans="1:16" x14ac:dyDescent="0.25">
      <c r="A288" s="2"/>
      <c r="B288" s="2"/>
      <c r="C288" s="2"/>
      <c r="D288" s="2"/>
      <c r="E288" s="2"/>
      <c r="F288" s="2"/>
      <c r="G288" s="2"/>
      <c r="H288" s="2"/>
      <c r="I288" s="2"/>
      <c r="J288" s="2"/>
      <c r="K288" s="2"/>
      <c r="L288" s="2"/>
      <c r="M288" s="2"/>
      <c r="N288" s="2"/>
      <c r="O288" s="2"/>
      <c r="P288" s="2"/>
    </row>
    <row r="289" spans="1:16" x14ac:dyDescent="0.25">
      <c r="A289" s="2"/>
      <c r="B289" s="2"/>
      <c r="C289" s="2"/>
      <c r="D289" s="2"/>
      <c r="E289" s="2"/>
      <c r="F289" s="2"/>
      <c r="G289" s="2"/>
      <c r="H289" s="2"/>
      <c r="I289" s="2"/>
      <c r="J289" s="2"/>
      <c r="K289" s="2"/>
      <c r="L289" s="2"/>
      <c r="M289" s="2"/>
      <c r="N289" s="2"/>
      <c r="O289" s="2"/>
      <c r="P289" s="2"/>
    </row>
    <row r="290" spans="1:16" x14ac:dyDescent="0.25">
      <c r="A290" s="2"/>
      <c r="B290" s="2"/>
      <c r="C290" s="2"/>
      <c r="D290" s="2"/>
      <c r="E290" s="2"/>
      <c r="F290" s="2"/>
      <c r="G290" s="2"/>
      <c r="H290" s="2"/>
      <c r="I290" s="2"/>
      <c r="J290" s="2"/>
      <c r="K290" s="2"/>
      <c r="L290" s="2"/>
      <c r="M290" s="2"/>
      <c r="N290" s="2"/>
      <c r="O290" s="2"/>
      <c r="P290" s="2"/>
    </row>
    <row r="291" spans="1:16" x14ac:dyDescent="0.25">
      <c r="A291" s="2"/>
      <c r="B291" s="2"/>
      <c r="C291" s="2"/>
      <c r="D291" s="2"/>
      <c r="E291" s="2"/>
      <c r="F291" s="2"/>
      <c r="G291" s="2"/>
      <c r="H291" s="2"/>
      <c r="I291" s="2"/>
      <c r="J291" s="2"/>
      <c r="K291" s="2"/>
      <c r="L291" s="2"/>
      <c r="M291" s="2"/>
      <c r="N291" s="2"/>
      <c r="O291" s="2"/>
      <c r="P291" s="2"/>
    </row>
    <row r="292" spans="1:16" x14ac:dyDescent="0.25">
      <c r="A292" s="2"/>
      <c r="B292" s="2"/>
      <c r="C292" s="2"/>
      <c r="D292" s="2"/>
      <c r="E292" s="2"/>
      <c r="F292" s="2"/>
      <c r="G292" s="2"/>
      <c r="H292" s="2"/>
      <c r="I292" s="2"/>
      <c r="J292" s="2"/>
      <c r="K292" s="2"/>
      <c r="L292" s="2"/>
      <c r="M292" s="2"/>
      <c r="N292" s="2"/>
      <c r="O292" s="2"/>
      <c r="P292" s="2"/>
    </row>
    <row r="293" spans="1:16" x14ac:dyDescent="0.25">
      <c r="A293" s="2"/>
      <c r="B293" s="2"/>
      <c r="C293" s="2"/>
      <c r="D293" s="2"/>
      <c r="E293" s="2"/>
      <c r="F293" s="2"/>
      <c r="G293" s="2"/>
      <c r="H293" s="2"/>
      <c r="I293" s="2"/>
      <c r="J293" s="2"/>
      <c r="K293" s="2"/>
      <c r="L293" s="2"/>
      <c r="M293" s="2"/>
      <c r="N293" s="2"/>
      <c r="O293" s="2"/>
      <c r="P293" s="2"/>
    </row>
    <row r="294" spans="1:16" x14ac:dyDescent="0.25">
      <c r="A294" s="2"/>
      <c r="B294" s="2"/>
      <c r="C294" s="2"/>
      <c r="D294" s="2"/>
      <c r="E294" s="2"/>
      <c r="F294" s="2"/>
      <c r="G294" s="2"/>
      <c r="H294" s="2"/>
      <c r="I294" s="2"/>
      <c r="J294" s="2"/>
      <c r="K294" s="2"/>
      <c r="L294" s="2"/>
      <c r="M294" s="2"/>
      <c r="N294" s="2"/>
      <c r="O294" s="2"/>
      <c r="P294" s="2"/>
    </row>
    <row r="295" spans="1:16" x14ac:dyDescent="0.25">
      <c r="A295" s="2"/>
      <c r="B295" s="2"/>
      <c r="C295" s="2"/>
      <c r="D295" s="2"/>
      <c r="E295" s="2"/>
      <c r="F295" s="2"/>
      <c r="G295" s="2"/>
      <c r="H295" s="2"/>
      <c r="I295" s="2"/>
      <c r="J295" s="2"/>
      <c r="K295" s="2"/>
      <c r="L295" s="2"/>
      <c r="M295" s="2"/>
      <c r="N295" s="2"/>
      <c r="O295" s="2"/>
      <c r="P295" s="2"/>
    </row>
    <row r="296" spans="1:16" x14ac:dyDescent="0.25">
      <c r="A296" s="2"/>
      <c r="B296" s="2"/>
      <c r="C296" s="2"/>
      <c r="D296" s="2"/>
      <c r="E296" s="2"/>
      <c r="F296" s="2"/>
      <c r="G296" s="2"/>
      <c r="H296" s="2"/>
      <c r="I296" s="2"/>
      <c r="J296" s="2"/>
      <c r="K296" s="2"/>
      <c r="L296" s="2"/>
      <c r="M296" s="2"/>
      <c r="N296" s="2"/>
      <c r="O296" s="2"/>
      <c r="P296" s="2"/>
    </row>
    <row r="297" spans="1:16" x14ac:dyDescent="0.25">
      <c r="A297" s="2"/>
      <c r="B297" s="2"/>
      <c r="C297" s="2"/>
      <c r="D297" s="2"/>
      <c r="E297" s="2"/>
      <c r="F297" s="2"/>
      <c r="G297" s="2"/>
      <c r="H297" s="2"/>
      <c r="I297" s="2"/>
      <c r="J297" s="2"/>
      <c r="K297" s="2"/>
      <c r="L297" s="2"/>
      <c r="M297" s="2"/>
      <c r="N297" s="2"/>
      <c r="O297" s="2"/>
      <c r="P297" s="2"/>
    </row>
    <row r="298" spans="1:16" x14ac:dyDescent="0.25">
      <c r="A298" s="2"/>
      <c r="B298" s="2"/>
      <c r="C298" s="2"/>
      <c r="D298" s="2"/>
      <c r="E298" s="2"/>
      <c r="F298" s="2"/>
      <c r="G298" s="2"/>
      <c r="H298" s="2"/>
      <c r="I298" s="2"/>
      <c r="J298" s="2"/>
      <c r="K298" s="2"/>
      <c r="L298" s="2"/>
      <c r="M298" s="2"/>
      <c r="N298" s="2"/>
      <c r="O298" s="2"/>
      <c r="P298" s="2"/>
    </row>
    <row r="299" spans="1:16" x14ac:dyDescent="0.25">
      <c r="A299" s="2"/>
      <c r="B299" s="2"/>
      <c r="C299" s="2"/>
      <c r="D299" s="2"/>
      <c r="E299" s="2"/>
      <c r="F299" s="2"/>
      <c r="G299" s="2"/>
      <c r="H299" s="2"/>
      <c r="I299" s="2"/>
      <c r="J299" s="2"/>
      <c r="K299" s="2"/>
      <c r="L299" s="2"/>
      <c r="M299" s="2"/>
      <c r="N299" s="2"/>
      <c r="O299" s="2"/>
      <c r="P299" s="2"/>
    </row>
    <row r="300" spans="1:16" x14ac:dyDescent="0.25">
      <c r="A300" s="2"/>
      <c r="B300" s="2"/>
      <c r="C300" s="2"/>
      <c r="D300" s="2"/>
      <c r="E300" s="2"/>
      <c r="F300" s="2"/>
      <c r="G300" s="2"/>
      <c r="H300" s="2"/>
      <c r="I300" s="2"/>
      <c r="J300" s="2"/>
      <c r="K300" s="2"/>
      <c r="L300" s="2"/>
      <c r="M300" s="2"/>
      <c r="N300" s="2"/>
      <c r="O300" s="2"/>
      <c r="P300" s="2"/>
    </row>
  </sheetData>
  <sheetProtection algorithmName="SHA-512" hashValue="aY0kdmh0zRRtw9m5mAePy1m2/0uLnu4j5ibb+bFbLXnnVyjXRu2jz+gGTje2Azfsl9otMux3WYSsB2k+/yMomw==" saltValue="d8zMx0wKKHnbufhPMQh/xg==" spinCount="100000" sheet="1" objects="1" scenarios="1" formatCells="0" formatColumns="0" formatRows="0" sort="0"/>
  <autoFilter ref="A18:P284">
    <filterColumn colId="2">
      <filters>
        <filter val="641 881"/>
      </filters>
    </filterColumn>
  </autoFilter>
  <mergeCells count="30">
    <mergeCell ref="M16:M17"/>
    <mergeCell ref="N16:N17"/>
    <mergeCell ref="O16:O17"/>
    <mergeCell ref="C7:P7"/>
    <mergeCell ref="A2:P2"/>
    <mergeCell ref="C3:P3"/>
    <mergeCell ref="C4:P4"/>
    <mergeCell ref="C5:P5"/>
    <mergeCell ref="C6:P6"/>
    <mergeCell ref="C9:P9"/>
    <mergeCell ref="C10:P10"/>
    <mergeCell ref="C11:P11"/>
    <mergeCell ref="C12:P12"/>
    <mergeCell ref="C13:P13"/>
    <mergeCell ref="A273:B273"/>
    <mergeCell ref="A274:B274"/>
    <mergeCell ref="J16:J17"/>
    <mergeCell ref="K16:K17"/>
    <mergeCell ref="L16:L17"/>
    <mergeCell ref="A15:A17"/>
    <mergeCell ref="B15:B17"/>
    <mergeCell ref="C15:P15"/>
    <mergeCell ref="C16:C17"/>
    <mergeCell ref="D16:D17"/>
    <mergeCell ref="E16:E17"/>
    <mergeCell ref="F16:F17"/>
    <mergeCell ref="G16:G17"/>
    <mergeCell ref="H16:H17"/>
    <mergeCell ref="I16:I17"/>
    <mergeCell ref="P16:P17"/>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&amp;R&amp;"Times New Roman,Regular"&amp;9 13.pielikums Jūrmalas pilsētas domes
2020.gada 23.jūlija saistošajiem noteikumiem Nr.18
(protokols Nr.10, 20.punkts)</firstHeader>
    <firstFooter>&amp;L&amp;9&amp;D; &amp;T&amp;R&amp;9&amp;P (&amp;N)</first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302"/>
  <sheetViews>
    <sheetView showGridLines="0" view="pageLayout" zoomScaleNormal="100" workbookViewId="0">
      <selection activeCell="R13" sqref="R13"/>
    </sheetView>
  </sheetViews>
  <sheetFormatPr defaultRowHeight="12" outlineLevelCol="1" x14ac:dyDescent="0.25"/>
  <cols>
    <col min="1" max="1" width="10.85546875" style="296" customWidth="1"/>
    <col min="2" max="2" width="28" style="296" customWidth="1"/>
    <col min="3" max="3" width="8" style="296" customWidth="1"/>
    <col min="4" max="5" width="8.7109375" style="296" hidden="1" customWidth="1" outlineLevel="1"/>
    <col min="6" max="6" width="8.7109375" style="296" customWidth="1" collapsed="1"/>
    <col min="7" max="8" width="8.7109375" style="296" hidden="1" customWidth="1" outlineLevel="1"/>
    <col min="9" max="9" width="8.7109375" style="296" customWidth="1" collapsed="1"/>
    <col min="10" max="11" width="8.28515625" style="296" hidden="1" customWidth="1" outlineLevel="1"/>
    <col min="12" max="12" width="8.28515625" style="296" customWidth="1" collapsed="1"/>
    <col min="13" max="14" width="7.42578125" style="296" hidden="1" customWidth="1" outlineLevel="1"/>
    <col min="15" max="15" width="7.42578125" style="296" customWidth="1" collapsed="1"/>
    <col min="16" max="16" width="26.7109375" style="296" hidden="1" customWidth="1" outlineLevel="1"/>
    <col min="17" max="17" width="9.140625" style="2" collapsed="1"/>
    <col min="18" max="16384" width="9.140625" style="2"/>
  </cols>
  <sheetData>
    <row r="1" spans="1:17" x14ac:dyDescent="0.25">
      <c r="A1" s="1"/>
      <c r="B1" s="1"/>
      <c r="C1" s="1"/>
      <c r="D1" s="1"/>
      <c r="E1" s="1"/>
      <c r="F1" s="1"/>
      <c r="G1" s="1"/>
      <c r="H1" s="1"/>
      <c r="I1" s="1"/>
      <c r="J1" s="1"/>
      <c r="K1" s="1"/>
      <c r="L1" s="1"/>
      <c r="M1" s="1"/>
      <c r="N1" s="1"/>
      <c r="O1" s="528" t="s">
        <v>322</v>
      </c>
      <c r="P1" s="1"/>
    </row>
    <row r="2" spans="1:17" ht="35.25" customHeight="1" x14ac:dyDescent="0.25">
      <c r="A2" s="993" t="s">
        <v>1</v>
      </c>
      <c r="B2" s="994"/>
      <c r="C2" s="994"/>
      <c r="D2" s="994"/>
      <c r="E2" s="994"/>
      <c r="F2" s="994"/>
      <c r="G2" s="994"/>
      <c r="H2" s="994"/>
      <c r="I2" s="994"/>
      <c r="J2" s="994"/>
      <c r="K2" s="994"/>
      <c r="L2" s="994"/>
      <c r="M2" s="994"/>
      <c r="N2" s="994"/>
      <c r="O2" s="994"/>
      <c r="P2" s="995"/>
      <c r="Q2" s="565"/>
    </row>
    <row r="3" spans="1:17" ht="24" customHeight="1" x14ac:dyDescent="0.25">
      <c r="A3" s="3" t="s">
        <v>2</v>
      </c>
      <c r="B3" s="4"/>
      <c r="C3" s="991" t="s">
        <v>314</v>
      </c>
      <c r="D3" s="991"/>
      <c r="E3" s="991"/>
      <c r="F3" s="991"/>
      <c r="G3" s="991"/>
      <c r="H3" s="991"/>
      <c r="I3" s="991"/>
      <c r="J3" s="991"/>
      <c r="K3" s="991"/>
      <c r="L3" s="991"/>
      <c r="M3" s="991"/>
      <c r="N3" s="991"/>
      <c r="O3" s="991"/>
      <c r="P3" s="992"/>
      <c r="Q3" s="565"/>
    </row>
    <row r="4" spans="1:17" ht="12.75" customHeight="1" x14ac:dyDescent="0.25">
      <c r="A4" s="3" t="s">
        <v>4</v>
      </c>
      <c r="B4" s="4"/>
      <c r="C4" s="991" t="s">
        <v>315</v>
      </c>
      <c r="D4" s="991"/>
      <c r="E4" s="991"/>
      <c r="F4" s="991"/>
      <c r="G4" s="991"/>
      <c r="H4" s="991"/>
      <c r="I4" s="991"/>
      <c r="J4" s="991"/>
      <c r="K4" s="991"/>
      <c r="L4" s="991"/>
      <c r="M4" s="991"/>
      <c r="N4" s="991"/>
      <c r="O4" s="991"/>
      <c r="P4" s="992"/>
      <c r="Q4" s="565"/>
    </row>
    <row r="5" spans="1:17" ht="12.75" customHeight="1" x14ac:dyDescent="0.25">
      <c r="A5" s="5" t="s">
        <v>6</v>
      </c>
      <c r="B5" s="6"/>
      <c r="C5" s="996" t="s">
        <v>316</v>
      </c>
      <c r="D5" s="996"/>
      <c r="E5" s="996"/>
      <c r="F5" s="996"/>
      <c r="G5" s="996"/>
      <c r="H5" s="996"/>
      <c r="I5" s="996"/>
      <c r="J5" s="996"/>
      <c r="K5" s="996"/>
      <c r="L5" s="996"/>
      <c r="M5" s="996"/>
      <c r="N5" s="996"/>
      <c r="O5" s="996"/>
      <c r="P5" s="997"/>
      <c r="Q5" s="565"/>
    </row>
    <row r="6" spans="1:17" ht="12.75" customHeight="1" x14ac:dyDescent="0.25">
      <c r="A6" s="5" t="s">
        <v>8</v>
      </c>
      <c r="B6" s="6"/>
      <c r="C6" s="996" t="s">
        <v>317</v>
      </c>
      <c r="D6" s="996"/>
      <c r="E6" s="996"/>
      <c r="F6" s="996"/>
      <c r="G6" s="996"/>
      <c r="H6" s="996"/>
      <c r="I6" s="996"/>
      <c r="J6" s="996"/>
      <c r="K6" s="996"/>
      <c r="L6" s="996"/>
      <c r="M6" s="996"/>
      <c r="N6" s="996"/>
      <c r="O6" s="996"/>
      <c r="P6" s="997"/>
      <c r="Q6" s="565"/>
    </row>
    <row r="7" spans="1:17" ht="12" customHeight="1" x14ac:dyDescent="0.25">
      <c r="A7" s="5" t="s">
        <v>10</v>
      </c>
      <c r="B7" s="6"/>
      <c r="C7" s="991" t="s">
        <v>319</v>
      </c>
      <c r="D7" s="991"/>
      <c r="E7" s="991"/>
      <c r="F7" s="991"/>
      <c r="G7" s="991"/>
      <c r="H7" s="991"/>
      <c r="I7" s="991"/>
      <c r="J7" s="991"/>
      <c r="K7" s="991"/>
      <c r="L7" s="991"/>
      <c r="M7" s="991"/>
      <c r="N7" s="991"/>
      <c r="O7" s="991"/>
      <c r="P7" s="992"/>
      <c r="Q7" s="565"/>
    </row>
    <row r="8" spans="1:17" ht="12.75" customHeight="1" x14ac:dyDescent="0.25">
      <c r="A8" s="7" t="s">
        <v>12</v>
      </c>
      <c r="B8" s="6"/>
      <c r="C8" s="1006"/>
      <c r="D8" s="1006"/>
      <c r="E8" s="1006"/>
      <c r="F8" s="1006"/>
      <c r="G8" s="1006"/>
      <c r="H8" s="1006"/>
      <c r="I8" s="1006"/>
      <c r="J8" s="1006"/>
      <c r="K8" s="1006"/>
      <c r="L8" s="1006"/>
      <c r="M8" s="1006"/>
      <c r="N8" s="1006"/>
      <c r="O8" s="1006"/>
      <c r="P8" s="1007"/>
      <c r="Q8" s="565"/>
    </row>
    <row r="9" spans="1:17" ht="12.75" customHeight="1" x14ac:dyDescent="0.25">
      <c r="A9" s="5"/>
      <c r="B9" s="6" t="s">
        <v>13</v>
      </c>
      <c r="C9" s="1006" t="s">
        <v>320</v>
      </c>
      <c r="D9" s="1006"/>
      <c r="E9" s="1006"/>
      <c r="F9" s="1006"/>
      <c r="G9" s="1006"/>
      <c r="H9" s="1006"/>
      <c r="I9" s="1006"/>
      <c r="J9" s="1006"/>
      <c r="K9" s="1006"/>
      <c r="L9" s="1006"/>
      <c r="M9" s="1006"/>
      <c r="N9" s="1006"/>
      <c r="O9" s="1006"/>
      <c r="P9" s="1007"/>
      <c r="Q9" s="565"/>
    </row>
    <row r="10" spans="1:17" ht="12.75" customHeight="1" x14ac:dyDescent="0.25">
      <c r="A10" s="5"/>
      <c r="B10" s="6" t="s">
        <v>15</v>
      </c>
      <c r="C10" s="996"/>
      <c r="D10" s="996"/>
      <c r="E10" s="996"/>
      <c r="F10" s="996"/>
      <c r="G10" s="996"/>
      <c r="H10" s="996"/>
      <c r="I10" s="996"/>
      <c r="J10" s="996"/>
      <c r="K10" s="996"/>
      <c r="L10" s="996"/>
      <c r="M10" s="996"/>
      <c r="N10" s="996"/>
      <c r="O10" s="996"/>
      <c r="P10" s="997"/>
      <c r="Q10" s="565"/>
    </row>
    <row r="11" spans="1:17" ht="12.75" customHeight="1" x14ac:dyDescent="0.25">
      <c r="A11" s="5"/>
      <c r="B11" s="6" t="s">
        <v>16</v>
      </c>
      <c r="C11" s="1006"/>
      <c r="D11" s="1006"/>
      <c r="E11" s="1006"/>
      <c r="F11" s="1006"/>
      <c r="G11" s="1006"/>
      <c r="H11" s="1006"/>
      <c r="I11" s="1006"/>
      <c r="J11" s="1006"/>
      <c r="K11" s="1006"/>
      <c r="L11" s="1006"/>
      <c r="M11" s="1006"/>
      <c r="N11" s="1006"/>
      <c r="O11" s="1006"/>
      <c r="P11" s="1007"/>
      <c r="Q11" s="565"/>
    </row>
    <row r="12" spans="1:17" ht="12.75" customHeight="1" x14ac:dyDescent="0.25">
      <c r="A12" s="5"/>
      <c r="B12" s="6" t="s">
        <v>17</v>
      </c>
      <c r="C12" s="996"/>
      <c r="D12" s="996"/>
      <c r="E12" s="996"/>
      <c r="F12" s="996"/>
      <c r="G12" s="996"/>
      <c r="H12" s="996"/>
      <c r="I12" s="996"/>
      <c r="J12" s="996"/>
      <c r="K12" s="996"/>
      <c r="L12" s="996"/>
      <c r="M12" s="996"/>
      <c r="N12" s="996"/>
      <c r="O12" s="996"/>
      <c r="P12" s="997"/>
      <c r="Q12" s="565"/>
    </row>
    <row r="13" spans="1:17" ht="12.75" customHeight="1" x14ac:dyDescent="0.25">
      <c r="A13" s="5"/>
      <c r="B13" s="6" t="s">
        <v>19</v>
      </c>
      <c r="C13" s="996"/>
      <c r="D13" s="996"/>
      <c r="E13" s="996"/>
      <c r="F13" s="996"/>
      <c r="G13" s="996"/>
      <c r="H13" s="996"/>
      <c r="I13" s="996"/>
      <c r="J13" s="996"/>
      <c r="K13" s="996"/>
      <c r="L13" s="996"/>
      <c r="M13" s="996"/>
      <c r="N13" s="996"/>
      <c r="O13" s="996"/>
      <c r="P13" s="997"/>
      <c r="Q13" s="565"/>
    </row>
    <row r="14" spans="1:17" ht="12.75" customHeight="1" x14ac:dyDescent="0.25">
      <c r="A14" s="8"/>
      <c r="B14" s="9"/>
      <c r="C14" s="10"/>
      <c r="D14" s="10"/>
      <c r="E14" s="10"/>
      <c r="F14" s="10"/>
      <c r="G14" s="10"/>
      <c r="H14" s="10"/>
      <c r="I14" s="10"/>
      <c r="J14" s="10"/>
      <c r="K14" s="10"/>
      <c r="L14" s="10"/>
      <c r="M14" s="10"/>
      <c r="N14" s="10"/>
      <c r="O14" s="10"/>
      <c r="P14" s="11"/>
      <c r="Q14" s="565"/>
    </row>
    <row r="15" spans="1:17" s="12" customFormat="1" ht="12.75" customHeight="1" x14ac:dyDescent="0.25">
      <c r="A15" s="1014" t="s">
        <v>20</v>
      </c>
      <c r="B15" s="1016" t="s">
        <v>21</v>
      </c>
      <c r="C15" s="1019" t="s">
        <v>22</v>
      </c>
      <c r="D15" s="1020"/>
      <c r="E15" s="1020"/>
      <c r="F15" s="1020"/>
      <c r="G15" s="1020"/>
      <c r="H15" s="1020"/>
      <c r="I15" s="1020"/>
      <c r="J15" s="1020"/>
      <c r="K15" s="1020"/>
      <c r="L15" s="1020"/>
      <c r="M15" s="1020"/>
      <c r="N15" s="1020"/>
      <c r="O15" s="1020"/>
      <c r="P15" s="1021"/>
      <c r="Q15" s="566"/>
    </row>
    <row r="16" spans="1:17" s="12" customFormat="1" ht="12.75" customHeight="1" x14ac:dyDescent="0.25">
      <c r="A16" s="1015"/>
      <c r="B16" s="1017"/>
      <c r="C16" s="1022" t="s">
        <v>23</v>
      </c>
      <c r="D16" s="1024" t="s">
        <v>24</v>
      </c>
      <c r="E16" s="1026" t="s">
        <v>25</v>
      </c>
      <c r="F16" s="1028" t="s">
        <v>26</v>
      </c>
      <c r="G16" s="1000" t="s">
        <v>27</v>
      </c>
      <c r="H16" s="1002" t="s">
        <v>28</v>
      </c>
      <c r="I16" s="1030" t="s">
        <v>29</v>
      </c>
      <c r="J16" s="1000" t="s">
        <v>30</v>
      </c>
      <c r="K16" s="1002" t="s">
        <v>31</v>
      </c>
      <c r="L16" s="1012" t="s">
        <v>32</v>
      </c>
      <c r="M16" s="1000" t="s">
        <v>33</v>
      </c>
      <c r="N16" s="1002" t="s">
        <v>34</v>
      </c>
      <c r="O16" s="1004" t="s">
        <v>35</v>
      </c>
      <c r="P16" s="998" t="s">
        <v>36</v>
      </c>
      <c r="Q16" s="566"/>
    </row>
    <row r="17" spans="1:17" s="13" customFormat="1" ht="61.5" customHeight="1" thickBot="1" x14ac:dyDescent="0.3">
      <c r="A17" s="999"/>
      <c r="B17" s="1018"/>
      <c r="C17" s="1023"/>
      <c r="D17" s="1025"/>
      <c r="E17" s="1027"/>
      <c r="F17" s="1029"/>
      <c r="G17" s="1001"/>
      <c r="H17" s="1003"/>
      <c r="I17" s="1031"/>
      <c r="J17" s="1001"/>
      <c r="K17" s="1003"/>
      <c r="L17" s="1013"/>
      <c r="M17" s="1001"/>
      <c r="N17" s="1003"/>
      <c r="O17" s="1005"/>
      <c r="P17" s="999"/>
      <c r="Q17" s="353"/>
    </row>
    <row r="18" spans="1:17" s="13" customFormat="1" ht="9.75" customHeight="1" thickTop="1" x14ac:dyDescent="0.25">
      <c r="A18" s="14" t="s">
        <v>37</v>
      </c>
      <c r="B18" s="14">
        <v>2</v>
      </c>
      <c r="C18" s="14">
        <v>8</v>
      </c>
      <c r="D18" s="15"/>
      <c r="E18" s="16"/>
      <c r="F18" s="17">
        <v>9</v>
      </c>
      <c r="G18" s="15"/>
      <c r="H18" s="16"/>
      <c r="I18" s="17">
        <v>10</v>
      </c>
      <c r="J18" s="18"/>
      <c r="K18" s="16"/>
      <c r="L18" s="17">
        <v>11</v>
      </c>
      <c r="M18" s="15"/>
      <c r="N18" s="16"/>
      <c r="O18" s="17"/>
      <c r="P18" s="19">
        <v>12</v>
      </c>
    </row>
    <row r="19" spans="1:17" s="29" customFormat="1" hidden="1" x14ac:dyDescent="0.25">
      <c r="A19" s="20"/>
      <c r="B19" s="21" t="s">
        <v>38</v>
      </c>
      <c r="C19" s="170"/>
      <c r="D19" s="22"/>
      <c r="E19" s="23"/>
      <c r="F19" s="24"/>
      <c r="G19" s="25"/>
      <c r="H19" s="26"/>
      <c r="I19" s="24"/>
      <c r="J19" s="27"/>
      <c r="K19" s="26"/>
      <c r="L19" s="24"/>
      <c r="M19" s="25"/>
      <c r="N19" s="26"/>
      <c r="O19" s="24"/>
      <c r="P19" s="28"/>
    </row>
    <row r="20" spans="1:17" s="29" customFormat="1" ht="15.75" customHeight="1" thickBot="1" x14ac:dyDescent="0.3">
      <c r="A20" s="30"/>
      <c r="B20" s="31" t="s">
        <v>39</v>
      </c>
      <c r="C20" s="529">
        <f>F20+I20+L20+O20</f>
        <v>309246</v>
      </c>
      <c r="D20" s="32">
        <f t="shared" ref="D20:E20" si="0">SUM(D21,D24,D25,D41,D43)</f>
        <v>324957</v>
      </c>
      <c r="E20" s="33">
        <f t="shared" si="0"/>
        <v>-15711</v>
      </c>
      <c r="F20" s="34">
        <f>SUM(F21,F24,F25,F41,F43)</f>
        <v>309246</v>
      </c>
      <c r="G20" s="32">
        <f t="shared" ref="G20:H20" si="1">SUM(G21,G24,G43)</f>
        <v>0</v>
      </c>
      <c r="H20" s="33">
        <f t="shared" si="1"/>
        <v>0</v>
      </c>
      <c r="I20" s="34">
        <f>SUM(I21,I24,I43)</f>
        <v>0</v>
      </c>
      <c r="J20" s="35">
        <f t="shared" ref="J20:K20" si="2">SUM(J21,J26,J43)</f>
        <v>0</v>
      </c>
      <c r="K20" s="33">
        <f t="shared" si="2"/>
        <v>0</v>
      </c>
      <c r="L20" s="34">
        <f>SUM(L21,L26,L43)</f>
        <v>0</v>
      </c>
      <c r="M20" s="32">
        <f t="shared" ref="M20:O20" si="3">SUM(M21,M45)</f>
        <v>0</v>
      </c>
      <c r="N20" s="33">
        <f t="shared" si="3"/>
        <v>0</v>
      </c>
      <c r="O20" s="34">
        <f t="shared" si="3"/>
        <v>0</v>
      </c>
      <c r="P20" s="36"/>
    </row>
    <row r="21" spans="1:17" ht="12.75" hidden="1" thickTop="1" x14ac:dyDescent="0.25">
      <c r="A21" s="37"/>
      <c r="B21" s="38" t="s">
        <v>40</v>
      </c>
      <c r="C21" s="530">
        <f t="shared" ref="C21:C84" si="4">F21+I21+L21+O21</f>
        <v>0</v>
      </c>
      <c r="D21" s="39">
        <f t="shared" ref="D21:E21" si="5">SUM(D22:D23)</f>
        <v>0</v>
      </c>
      <c r="E21" s="40">
        <f t="shared" si="5"/>
        <v>0</v>
      </c>
      <c r="F21" s="41">
        <f>SUM(F22:F23)</f>
        <v>0</v>
      </c>
      <c r="G21" s="39">
        <f t="shared" ref="G21:H21" si="6">SUM(G22:G23)</f>
        <v>0</v>
      </c>
      <c r="H21" s="40">
        <f t="shared" si="6"/>
        <v>0</v>
      </c>
      <c r="I21" s="41">
        <f>SUM(I22:I23)</f>
        <v>0</v>
      </c>
      <c r="J21" s="42">
        <f t="shared" ref="J21:K21" si="7">SUM(J22:J23)</f>
        <v>0</v>
      </c>
      <c r="K21" s="40">
        <f t="shared" si="7"/>
        <v>0</v>
      </c>
      <c r="L21" s="41">
        <f>SUM(L22:L23)</f>
        <v>0</v>
      </c>
      <c r="M21" s="39">
        <f t="shared" ref="M21:O21" si="8">SUM(M22:M23)</f>
        <v>0</v>
      </c>
      <c r="N21" s="40">
        <f t="shared" si="8"/>
        <v>0</v>
      </c>
      <c r="O21" s="41">
        <f t="shared" si="8"/>
        <v>0</v>
      </c>
      <c r="P21" s="43"/>
    </row>
    <row r="22" spans="1:17" ht="12.75" hidden="1" thickTop="1" x14ac:dyDescent="0.25">
      <c r="A22" s="44"/>
      <c r="B22" s="45" t="s">
        <v>41</v>
      </c>
      <c r="C22" s="531">
        <f t="shared" si="4"/>
        <v>0</v>
      </c>
      <c r="D22" s="46">
        <v>0</v>
      </c>
      <c r="E22" s="47"/>
      <c r="F22" s="48">
        <f>D22+E22</f>
        <v>0</v>
      </c>
      <c r="G22" s="46"/>
      <c r="H22" s="47"/>
      <c r="I22" s="48">
        <f>G22+H22</f>
        <v>0</v>
      </c>
      <c r="J22" s="49"/>
      <c r="K22" s="47"/>
      <c r="L22" s="48">
        <f>J22+K22</f>
        <v>0</v>
      </c>
      <c r="M22" s="46"/>
      <c r="N22" s="47"/>
      <c r="O22" s="48">
        <f>M22+N22</f>
        <v>0</v>
      </c>
      <c r="P22" s="50"/>
    </row>
    <row r="23" spans="1:17" ht="12.75" hidden="1" thickTop="1" x14ac:dyDescent="0.25">
      <c r="A23" s="51"/>
      <c r="B23" s="52" t="s">
        <v>42</v>
      </c>
      <c r="C23" s="532">
        <f t="shared" si="4"/>
        <v>0</v>
      </c>
      <c r="D23" s="53">
        <v>0</v>
      </c>
      <c r="E23" s="54"/>
      <c r="F23" s="55">
        <f t="shared" ref="F23:F25" si="9">D23+E23</f>
        <v>0</v>
      </c>
      <c r="G23" s="53"/>
      <c r="H23" s="54"/>
      <c r="I23" s="55">
        <f t="shared" ref="I23:I24" si="10">G23+H23</f>
        <v>0</v>
      </c>
      <c r="J23" s="56"/>
      <c r="K23" s="54"/>
      <c r="L23" s="55">
        <f>J23+K23</f>
        <v>0</v>
      </c>
      <c r="M23" s="53"/>
      <c r="N23" s="54"/>
      <c r="O23" s="55">
        <f>M23+N23</f>
        <v>0</v>
      </c>
      <c r="P23" s="57"/>
    </row>
    <row r="24" spans="1:17" s="29" customFormat="1" ht="30" customHeight="1" thickTop="1" thickBot="1" x14ac:dyDescent="0.3">
      <c r="A24" s="58">
        <v>19300</v>
      </c>
      <c r="B24" s="58" t="s">
        <v>43</v>
      </c>
      <c r="C24" s="533">
        <f>F24+I24</f>
        <v>309246</v>
      </c>
      <c r="D24" s="59">
        <v>324957</v>
      </c>
      <c r="E24" s="62">
        <v>-15711</v>
      </c>
      <c r="F24" s="61">
        <f t="shared" si="9"/>
        <v>309246</v>
      </c>
      <c r="G24" s="59"/>
      <c r="H24" s="62"/>
      <c r="I24" s="61">
        <f t="shared" si="10"/>
        <v>0</v>
      </c>
      <c r="J24" s="63" t="s">
        <v>44</v>
      </c>
      <c r="K24" s="64" t="s">
        <v>44</v>
      </c>
      <c r="L24" s="67" t="s">
        <v>44</v>
      </c>
      <c r="M24" s="65" t="s">
        <v>44</v>
      </c>
      <c r="N24" s="66" t="s">
        <v>44</v>
      </c>
      <c r="O24" s="67" t="s">
        <v>44</v>
      </c>
      <c r="P24" s="68"/>
    </row>
    <row r="25" spans="1:17" s="29" customFormat="1" ht="25.5" hidden="1" thickTop="1" thickBot="1" x14ac:dyDescent="0.3">
      <c r="A25" s="69"/>
      <c r="B25" s="70" t="s">
        <v>45</v>
      </c>
      <c r="C25" s="534">
        <f>F25</f>
        <v>0</v>
      </c>
      <c r="D25" s="71">
        <v>0</v>
      </c>
      <c r="E25" s="72"/>
      <c r="F25" s="73">
        <f t="shared" si="9"/>
        <v>0</v>
      </c>
      <c r="G25" s="74" t="s">
        <v>44</v>
      </c>
      <c r="H25" s="75" t="s">
        <v>44</v>
      </c>
      <c r="I25" s="76" t="s">
        <v>44</v>
      </c>
      <c r="J25" s="77" t="s">
        <v>44</v>
      </c>
      <c r="K25" s="78" t="s">
        <v>44</v>
      </c>
      <c r="L25" s="76" t="s">
        <v>44</v>
      </c>
      <c r="M25" s="79" t="s">
        <v>44</v>
      </c>
      <c r="N25" s="78" t="s">
        <v>44</v>
      </c>
      <c r="O25" s="76" t="s">
        <v>44</v>
      </c>
      <c r="P25" s="80"/>
    </row>
    <row r="26" spans="1:17" s="29" customFormat="1" ht="37.5" hidden="1" thickTop="1" thickBot="1" x14ac:dyDescent="0.3">
      <c r="A26" s="70">
        <v>21300</v>
      </c>
      <c r="B26" s="70" t="s">
        <v>46</v>
      </c>
      <c r="C26" s="534">
        <f>L26</f>
        <v>0</v>
      </c>
      <c r="D26" s="79" t="s">
        <v>44</v>
      </c>
      <c r="E26" s="78" t="s">
        <v>44</v>
      </c>
      <c r="F26" s="76" t="s">
        <v>44</v>
      </c>
      <c r="G26" s="79" t="s">
        <v>44</v>
      </c>
      <c r="H26" s="78" t="s">
        <v>44</v>
      </c>
      <c r="I26" s="76" t="s">
        <v>44</v>
      </c>
      <c r="J26" s="77">
        <f t="shared" ref="J26:K26" si="11">SUM(J27,J31,J33,J36)</f>
        <v>0</v>
      </c>
      <c r="K26" s="78">
        <f t="shared" si="11"/>
        <v>0</v>
      </c>
      <c r="L26" s="185">
        <f>SUM(L27,L31,L33,L36)</f>
        <v>0</v>
      </c>
      <c r="M26" s="79" t="s">
        <v>44</v>
      </c>
      <c r="N26" s="78" t="s">
        <v>44</v>
      </c>
      <c r="O26" s="76" t="s">
        <v>44</v>
      </c>
      <c r="P26" s="80"/>
    </row>
    <row r="27" spans="1:17" s="29" customFormat="1" ht="25.5" hidden="1" thickTop="1" thickBot="1" x14ac:dyDescent="0.3">
      <c r="A27" s="81">
        <v>21350</v>
      </c>
      <c r="B27" s="70" t="s">
        <v>47</v>
      </c>
      <c r="C27" s="534">
        <f>L27</f>
        <v>0</v>
      </c>
      <c r="D27" s="79" t="s">
        <v>44</v>
      </c>
      <c r="E27" s="78" t="s">
        <v>44</v>
      </c>
      <c r="F27" s="76" t="s">
        <v>44</v>
      </c>
      <c r="G27" s="79" t="s">
        <v>44</v>
      </c>
      <c r="H27" s="78" t="s">
        <v>44</v>
      </c>
      <c r="I27" s="76" t="s">
        <v>44</v>
      </c>
      <c r="J27" s="77">
        <f t="shared" ref="J27:K27" si="12">SUM(J28:J30)</f>
        <v>0</v>
      </c>
      <c r="K27" s="78">
        <f t="shared" si="12"/>
        <v>0</v>
      </c>
      <c r="L27" s="185">
        <f>SUM(L28:L30)</f>
        <v>0</v>
      </c>
      <c r="M27" s="79" t="s">
        <v>44</v>
      </c>
      <c r="N27" s="78" t="s">
        <v>44</v>
      </c>
      <c r="O27" s="76" t="s">
        <v>44</v>
      </c>
      <c r="P27" s="80"/>
    </row>
    <row r="28" spans="1:17" ht="13.5" hidden="1" thickTop="1" thickBot="1" x14ac:dyDescent="0.3">
      <c r="A28" s="44">
        <v>21351</v>
      </c>
      <c r="B28" s="82" t="s">
        <v>48</v>
      </c>
      <c r="C28" s="535">
        <f t="shared" ref="C28:C40" si="13">L28</f>
        <v>0</v>
      </c>
      <c r="D28" s="83" t="s">
        <v>44</v>
      </c>
      <c r="E28" s="84" t="s">
        <v>44</v>
      </c>
      <c r="F28" s="85" t="s">
        <v>44</v>
      </c>
      <c r="G28" s="83" t="s">
        <v>44</v>
      </c>
      <c r="H28" s="84" t="s">
        <v>44</v>
      </c>
      <c r="I28" s="85" t="s">
        <v>44</v>
      </c>
      <c r="J28" s="86"/>
      <c r="K28" s="87"/>
      <c r="L28" s="194">
        <f t="shared" ref="L28:L30" si="14">J28+K28</f>
        <v>0</v>
      </c>
      <c r="M28" s="88" t="s">
        <v>44</v>
      </c>
      <c r="N28" s="87" t="s">
        <v>44</v>
      </c>
      <c r="O28" s="85" t="s">
        <v>44</v>
      </c>
      <c r="P28" s="89"/>
    </row>
    <row r="29" spans="1:17" ht="13.5" hidden="1" thickTop="1" thickBot="1" x14ac:dyDescent="0.3">
      <c r="A29" s="51">
        <v>21352</v>
      </c>
      <c r="B29" s="90" t="s">
        <v>49</v>
      </c>
      <c r="C29" s="536">
        <f t="shared" si="13"/>
        <v>0</v>
      </c>
      <c r="D29" s="91" t="s">
        <v>44</v>
      </c>
      <c r="E29" s="92" t="s">
        <v>44</v>
      </c>
      <c r="F29" s="93" t="s">
        <v>44</v>
      </c>
      <c r="G29" s="91" t="s">
        <v>44</v>
      </c>
      <c r="H29" s="92" t="s">
        <v>44</v>
      </c>
      <c r="I29" s="93" t="s">
        <v>44</v>
      </c>
      <c r="J29" s="94"/>
      <c r="K29" s="95"/>
      <c r="L29" s="199">
        <f t="shared" si="14"/>
        <v>0</v>
      </c>
      <c r="M29" s="96" t="s">
        <v>44</v>
      </c>
      <c r="N29" s="95" t="s">
        <v>44</v>
      </c>
      <c r="O29" s="93" t="s">
        <v>44</v>
      </c>
      <c r="P29" s="97"/>
    </row>
    <row r="30" spans="1:17" ht="25.5" hidden="1" thickTop="1" thickBot="1" x14ac:dyDescent="0.3">
      <c r="A30" s="51">
        <v>21359</v>
      </c>
      <c r="B30" s="90" t="s">
        <v>50</v>
      </c>
      <c r="C30" s="536">
        <f t="shared" si="13"/>
        <v>0</v>
      </c>
      <c r="D30" s="91" t="s">
        <v>44</v>
      </c>
      <c r="E30" s="92" t="s">
        <v>44</v>
      </c>
      <c r="F30" s="93" t="s">
        <v>44</v>
      </c>
      <c r="G30" s="91" t="s">
        <v>44</v>
      </c>
      <c r="H30" s="92" t="s">
        <v>44</v>
      </c>
      <c r="I30" s="93" t="s">
        <v>44</v>
      </c>
      <c r="J30" s="94"/>
      <c r="K30" s="95"/>
      <c r="L30" s="199">
        <f t="shared" si="14"/>
        <v>0</v>
      </c>
      <c r="M30" s="96" t="s">
        <v>44</v>
      </c>
      <c r="N30" s="95" t="s">
        <v>44</v>
      </c>
      <c r="O30" s="93" t="s">
        <v>44</v>
      </c>
      <c r="P30" s="97"/>
    </row>
    <row r="31" spans="1:17" s="29" customFormat="1" ht="37.5" hidden="1" thickTop="1" thickBot="1" x14ac:dyDescent="0.3">
      <c r="A31" s="81">
        <v>21370</v>
      </c>
      <c r="B31" s="70" t="s">
        <v>51</v>
      </c>
      <c r="C31" s="534">
        <f t="shared" si="13"/>
        <v>0</v>
      </c>
      <c r="D31" s="79" t="s">
        <v>44</v>
      </c>
      <c r="E31" s="78" t="s">
        <v>44</v>
      </c>
      <c r="F31" s="76" t="s">
        <v>44</v>
      </c>
      <c r="G31" s="79" t="s">
        <v>44</v>
      </c>
      <c r="H31" s="78" t="s">
        <v>44</v>
      </c>
      <c r="I31" s="76" t="s">
        <v>44</v>
      </c>
      <c r="J31" s="77">
        <f t="shared" ref="J31:K31" si="15">SUM(J32)</f>
        <v>0</v>
      </c>
      <c r="K31" s="78">
        <f t="shared" si="15"/>
        <v>0</v>
      </c>
      <c r="L31" s="185">
        <f>SUM(L32)</f>
        <v>0</v>
      </c>
      <c r="M31" s="79" t="s">
        <v>44</v>
      </c>
      <c r="N31" s="78" t="s">
        <v>44</v>
      </c>
      <c r="O31" s="76" t="s">
        <v>44</v>
      </c>
      <c r="P31" s="80"/>
    </row>
    <row r="32" spans="1:17" ht="37.5" hidden="1" thickTop="1" thickBot="1" x14ac:dyDescent="0.3">
      <c r="A32" s="98">
        <v>21379</v>
      </c>
      <c r="B32" s="99" t="s">
        <v>52</v>
      </c>
      <c r="C32" s="537">
        <f t="shared" si="13"/>
        <v>0</v>
      </c>
      <c r="D32" s="100" t="s">
        <v>44</v>
      </c>
      <c r="E32" s="101" t="s">
        <v>44</v>
      </c>
      <c r="F32" s="102" t="s">
        <v>44</v>
      </c>
      <c r="G32" s="100" t="s">
        <v>44</v>
      </c>
      <c r="H32" s="101" t="s">
        <v>44</v>
      </c>
      <c r="I32" s="102" t="s">
        <v>44</v>
      </c>
      <c r="J32" s="103"/>
      <c r="K32" s="104"/>
      <c r="L32" s="248">
        <f>J32+K32</f>
        <v>0</v>
      </c>
      <c r="M32" s="105" t="s">
        <v>44</v>
      </c>
      <c r="N32" s="104" t="s">
        <v>44</v>
      </c>
      <c r="O32" s="102" t="s">
        <v>44</v>
      </c>
      <c r="P32" s="106"/>
    </row>
    <row r="33" spans="1:16" s="29" customFormat="1" ht="13.5" hidden="1" thickTop="1" thickBot="1" x14ac:dyDescent="0.3">
      <c r="A33" s="81">
        <v>21380</v>
      </c>
      <c r="B33" s="70" t="s">
        <v>53</v>
      </c>
      <c r="C33" s="534">
        <f t="shared" si="13"/>
        <v>0</v>
      </c>
      <c r="D33" s="79" t="s">
        <v>44</v>
      </c>
      <c r="E33" s="78" t="s">
        <v>44</v>
      </c>
      <c r="F33" s="76" t="s">
        <v>44</v>
      </c>
      <c r="G33" s="79" t="s">
        <v>44</v>
      </c>
      <c r="H33" s="78" t="s">
        <v>44</v>
      </c>
      <c r="I33" s="76" t="s">
        <v>44</v>
      </c>
      <c r="J33" s="77">
        <f t="shared" ref="J33:K33" si="16">SUM(J34:J35)</f>
        <v>0</v>
      </c>
      <c r="K33" s="78">
        <f t="shared" si="16"/>
        <v>0</v>
      </c>
      <c r="L33" s="185">
        <f>SUM(L34:L35)</f>
        <v>0</v>
      </c>
      <c r="M33" s="79" t="s">
        <v>44</v>
      </c>
      <c r="N33" s="78" t="s">
        <v>44</v>
      </c>
      <c r="O33" s="76" t="s">
        <v>44</v>
      </c>
      <c r="P33" s="80"/>
    </row>
    <row r="34" spans="1:16" ht="13.5" hidden="1" thickTop="1" thickBot="1" x14ac:dyDescent="0.3">
      <c r="A34" s="45">
        <v>21381</v>
      </c>
      <c r="B34" s="82" t="s">
        <v>54</v>
      </c>
      <c r="C34" s="535">
        <f t="shared" si="13"/>
        <v>0</v>
      </c>
      <c r="D34" s="83" t="s">
        <v>44</v>
      </c>
      <c r="E34" s="84" t="s">
        <v>44</v>
      </c>
      <c r="F34" s="85" t="s">
        <v>44</v>
      </c>
      <c r="G34" s="83" t="s">
        <v>44</v>
      </c>
      <c r="H34" s="84" t="s">
        <v>44</v>
      </c>
      <c r="I34" s="85" t="s">
        <v>44</v>
      </c>
      <c r="J34" s="86"/>
      <c r="K34" s="87"/>
      <c r="L34" s="194">
        <f t="shared" ref="L34:L35" si="17">J34+K34</f>
        <v>0</v>
      </c>
      <c r="M34" s="88" t="s">
        <v>44</v>
      </c>
      <c r="N34" s="87" t="s">
        <v>44</v>
      </c>
      <c r="O34" s="85" t="s">
        <v>44</v>
      </c>
      <c r="P34" s="89"/>
    </row>
    <row r="35" spans="1:16" ht="25.5" hidden="1" thickTop="1" thickBot="1" x14ac:dyDescent="0.3">
      <c r="A35" s="52">
        <v>21383</v>
      </c>
      <c r="B35" s="90" t="s">
        <v>55</v>
      </c>
      <c r="C35" s="536">
        <f t="shared" si="13"/>
        <v>0</v>
      </c>
      <c r="D35" s="91" t="s">
        <v>44</v>
      </c>
      <c r="E35" s="92" t="s">
        <v>44</v>
      </c>
      <c r="F35" s="93" t="s">
        <v>44</v>
      </c>
      <c r="G35" s="91" t="s">
        <v>44</v>
      </c>
      <c r="H35" s="92" t="s">
        <v>44</v>
      </c>
      <c r="I35" s="93" t="s">
        <v>44</v>
      </c>
      <c r="J35" s="94"/>
      <c r="K35" s="95"/>
      <c r="L35" s="199">
        <f t="shared" si="17"/>
        <v>0</v>
      </c>
      <c r="M35" s="96" t="s">
        <v>44</v>
      </c>
      <c r="N35" s="95" t="s">
        <v>44</v>
      </c>
      <c r="O35" s="93" t="s">
        <v>44</v>
      </c>
      <c r="P35" s="97"/>
    </row>
    <row r="36" spans="1:16" s="29" customFormat="1" ht="25.5" hidden="1" customHeight="1" x14ac:dyDescent="0.3">
      <c r="A36" s="81">
        <v>21390</v>
      </c>
      <c r="B36" s="70" t="s">
        <v>56</v>
      </c>
      <c r="C36" s="534">
        <f t="shared" si="13"/>
        <v>0</v>
      </c>
      <c r="D36" s="79" t="s">
        <v>44</v>
      </c>
      <c r="E36" s="78" t="s">
        <v>44</v>
      </c>
      <c r="F36" s="76" t="s">
        <v>44</v>
      </c>
      <c r="G36" s="79" t="s">
        <v>44</v>
      </c>
      <c r="H36" s="78" t="s">
        <v>44</v>
      </c>
      <c r="I36" s="76" t="s">
        <v>44</v>
      </c>
      <c r="J36" s="77">
        <f t="shared" ref="J36:K36" si="18">SUM(J37:J40)</f>
        <v>0</v>
      </c>
      <c r="K36" s="78">
        <f t="shared" si="18"/>
        <v>0</v>
      </c>
      <c r="L36" s="185">
        <f>SUM(L37:L40)</f>
        <v>0</v>
      </c>
      <c r="M36" s="79" t="s">
        <v>44</v>
      </c>
      <c r="N36" s="78" t="s">
        <v>44</v>
      </c>
      <c r="O36" s="76" t="s">
        <v>44</v>
      </c>
      <c r="P36" s="80"/>
    </row>
    <row r="37" spans="1:16" ht="25.5" hidden="1" thickTop="1" thickBot="1" x14ac:dyDescent="0.3">
      <c r="A37" s="45">
        <v>21391</v>
      </c>
      <c r="B37" s="82" t="s">
        <v>57</v>
      </c>
      <c r="C37" s="535">
        <f t="shared" si="13"/>
        <v>0</v>
      </c>
      <c r="D37" s="83" t="s">
        <v>44</v>
      </c>
      <c r="E37" s="84" t="s">
        <v>44</v>
      </c>
      <c r="F37" s="85" t="s">
        <v>44</v>
      </c>
      <c r="G37" s="83" t="s">
        <v>44</v>
      </c>
      <c r="H37" s="84" t="s">
        <v>44</v>
      </c>
      <c r="I37" s="85" t="s">
        <v>44</v>
      </c>
      <c r="J37" s="86"/>
      <c r="K37" s="87"/>
      <c r="L37" s="194">
        <f t="shared" ref="L37:L40" si="19">J37+K37</f>
        <v>0</v>
      </c>
      <c r="M37" s="88" t="s">
        <v>44</v>
      </c>
      <c r="N37" s="87" t="s">
        <v>44</v>
      </c>
      <c r="O37" s="85" t="s">
        <v>44</v>
      </c>
      <c r="P37" s="89"/>
    </row>
    <row r="38" spans="1:16" ht="13.5" hidden="1" thickTop="1" thickBot="1" x14ac:dyDescent="0.3">
      <c r="A38" s="52">
        <v>21393</v>
      </c>
      <c r="B38" s="90" t="s">
        <v>58</v>
      </c>
      <c r="C38" s="536">
        <f t="shared" si="13"/>
        <v>0</v>
      </c>
      <c r="D38" s="91" t="s">
        <v>44</v>
      </c>
      <c r="E38" s="92" t="s">
        <v>44</v>
      </c>
      <c r="F38" s="93" t="s">
        <v>44</v>
      </c>
      <c r="G38" s="91" t="s">
        <v>44</v>
      </c>
      <c r="H38" s="92" t="s">
        <v>44</v>
      </c>
      <c r="I38" s="93" t="s">
        <v>44</v>
      </c>
      <c r="J38" s="94"/>
      <c r="K38" s="95"/>
      <c r="L38" s="199">
        <f t="shared" si="19"/>
        <v>0</v>
      </c>
      <c r="M38" s="96" t="s">
        <v>44</v>
      </c>
      <c r="N38" s="95" t="s">
        <v>44</v>
      </c>
      <c r="O38" s="93" t="s">
        <v>44</v>
      </c>
      <c r="P38" s="97"/>
    </row>
    <row r="39" spans="1:16" ht="13.5" hidden="1" thickTop="1" thickBot="1" x14ac:dyDescent="0.3">
      <c r="A39" s="52">
        <v>21395</v>
      </c>
      <c r="B39" s="90" t="s">
        <v>59</v>
      </c>
      <c r="C39" s="536">
        <f t="shared" si="13"/>
        <v>0</v>
      </c>
      <c r="D39" s="91" t="s">
        <v>44</v>
      </c>
      <c r="E39" s="92" t="s">
        <v>44</v>
      </c>
      <c r="F39" s="93" t="s">
        <v>44</v>
      </c>
      <c r="G39" s="91" t="s">
        <v>44</v>
      </c>
      <c r="H39" s="92" t="s">
        <v>44</v>
      </c>
      <c r="I39" s="93" t="s">
        <v>44</v>
      </c>
      <c r="J39" s="94"/>
      <c r="K39" s="95"/>
      <c r="L39" s="199">
        <f t="shared" si="19"/>
        <v>0</v>
      </c>
      <c r="M39" s="96" t="s">
        <v>44</v>
      </c>
      <c r="N39" s="95" t="s">
        <v>44</v>
      </c>
      <c r="O39" s="93" t="s">
        <v>44</v>
      </c>
      <c r="P39" s="97"/>
    </row>
    <row r="40" spans="1:16" ht="25.5" hidden="1" thickTop="1" thickBot="1" x14ac:dyDescent="0.3">
      <c r="A40" s="107">
        <v>21399</v>
      </c>
      <c r="B40" s="108" t="s">
        <v>60</v>
      </c>
      <c r="C40" s="538">
        <f t="shared" si="13"/>
        <v>0</v>
      </c>
      <c r="D40" s="109" t="s">
        <v>44</v>
      </c>
      <c r="E40" s="110" t="s">
        <v>44</v>
      </c>
      <c r="F40" s="111" t="s">
        <v>44</v>
      </c>
      <c r="G40" s="109" t="s">
        <v>44</v>
      </c>
      <c r="H40" s="110" t="s">
        <v>44</v>
      </c>
      <c r="I40" s="111" t="s">
        <v>44</v>
      </c>
      <c r="J40" s="112"/>
      <c r="K40" s="113"/>
      <c r="L40" s="222">
        <f t="shared" si="19"/>
        <v>0</v>
      </c>
      <c r="M40" s="114" t="s">
        <v>44</v>
      </c>
      <c r="N40" s="113" t="s">
        <v>44</v>
      </c>
      <c r="O40" s="111" t="s">
        <v>44</v>
      </c>
      <c r="P40" s="115"/>
    </row>
    <row r="41" spans="1:16" s="29" customFormat="1" ht="26.25" hidden="1" customHeight="1" x14ac:dyDescent="0.3">
      <c r="A41" s="116">
        <v>21420</v>
      </c>
      <c r="B41" s="117" t="s">
        <v>61</v>
      </c>
      <c r="C41" s="539">
        <f>F41</f>
        <v>0</v>
      </c>
      <c r="D41" s="118">
        <f t="shared" ref="D41:E41" si="20">SUM(D42)</f>
        <v>0</v>
      </c>
      <c r="E41" s="119">
        <f t="shared" si="20"/>
        <v>0</v>
      </c>
      <c r="F41" s="120">
        <f>SUM(F42)</f>
        <v>0</v>
      </c>
      <c r="G41" s="118" t="s">
        <v>44</v>
      </c>
      <c r="H41" s="119" t="s">
        <v>44</v>
      </c>
      <c r="I41" s="121" t="s">
        <v>44</v>
      </c>
      <c r="J41" s="122" t="s">
        <v>44</v>
      </c>
      <c r="K41" s="123" t="s">
        <v>44</v>
      </c>
      <c r="L41" s="121" t="s">
        <v>44</v>
      </c>
      <c r="M41" s="124" t="s">
        <v>44</v>
      </c>
      <c r="N41" s="123" t="s">
        <v>44</v>
      </c>
      <c r="O41" s="121" t="s">
        <v>44</v>
      </c>
      <c r="P41" s="125"/>
    </row>
    <row r="42" spans="1:16" s="29" customFormat="1" ht="26.25" hidden="1" customHeight="1" x14ac:dyDescent="0.3">
      <c r="A42" s="107">
        <v>21429</v>
      </c>
      <c r="B42" s="108" t="s">
        <v>62</v>
      </c>
      <c r="C42" s="538">
        <f>F42</f>
        <v>0</v>
      </c>
      <c r="D42" s="126">
        <v>0</v>
      </c>
      <c r="E42" s="127"/>
      <c r="F42" s="128">
        <f>D42+E42</f>
        <v>0</v>
      </c>
      <c r="G42" s="129" t="s">
        <v>44</v>
      </c>
      <c r="H42" s="130" t="s">
        <v>44</v>
      </c>
      <c r="I42" s="111" t="s">
        <v>44</v>
      </c>
      <c r="J42" s="131" t="s">
        <v>44</v>
      </c>
      <c r="K42" s="110" t="s">
        <v>44</v>
      </c>
      <c r="L42" s="111" t="s">
        <v>44</v>
      </c>
      <c r="M42" s="109" t="s">
        <v>44</v>
      </c>
      <c r="N42" s="110" t="s">
        <v>44</v>
      </c>
      <c r="O42" s="111" t="s">
        <v>44</v>
      </c>
      <c r="P42" s="115"/>
    </row>
    <row r="43" spans="1:16" s="29" customFormat="1" ht="25.5" hidden="1" thickTop="1" thickBot="1" x14ac:dyDescent="0.3">
      <c r="A43" s="81">
        <v>21490</v>
      </c>
      <c r="B43" s="70" t="s">
        <v>63</v>
      </c>
      <c r="C43" s="540">
        <f>F43+I43+L43</f>
        <v>0</v>
      </c>
      <c r="D43" s="132">
        <f t="shared" ref="D43:E43" si="21">D44</f>
        <v>0</v>
      </c>
      <c r="E43" s="133">
        <f t="shared" si="21"/>
        <v>0</v>
      </c>
      <c r="F43" s="73">
        <f>F44</f>
        <v>0</v>
      </c>
      <c r="G43" s="132">
        <f t="shared" ref="G43:L43" si="22">G44</f>
        <v>0</v>
      </c>
      <c r="H43" s="133">
        <f t="shared" si="22"/>
        <v>0</v>
      </c>
      <c r="I43" s="73">
        <f t="shared" si="22"/>
        <v>0</v>
      </c>
      <c r="J43" s="134">
        <f t="shared" si="22"/>
        <v>0</v>
      </c>
      <c r="K43" s="133">
        <f t="shared" si="22"/>
        <v>0</v>
      </c>
      <c r="L43" s="73">
        <f t="shared" si="22"/>
        <v>0</v>
      </c>
      <c r="M43" s="79" t="s">
        <v>44</v>
      </c>
      <c r="N43" s="78" t="s">
        <v>44</v>
      </c>
      <c r="O43" s="76" t="s">
        <v>44</v>
      </c>
      <c r="P43" s="80"/>
    </row>
    <row r="44" spans="1:16" s="29" customFormat="1" ht="25.5" hidden="1" thickTop="1" thickBot="1" x14ac:dyDescent="0.3">
      <c r="A44" s="52">
        <v>21499</v>
      </c>
      <c r="B44" s="90" t="s">
        <v>64</v>
      </c>
      <c r="C44" s="541">
        <f>F44+I44+L44</f>
        <v>0</v>
      </c>
      <c r="D44" s="135">
        <v>0</v>
      </c>
      <c r="E44" s="136"/>
      <c r="F44" s="48">
        <f>D44+E44</f>
        <v>0</v>
      </c>
      <c r="G44" s="46"/>
      <c r="H44" s="47"/>
      <c r="I44" s="48">
        <f>G44+H44</f>
        <v>0</v>
      </c>
      <c r="J44" s="86"/>
      <c r="K44" s="87"/>
      <c r="L44" s="48">
        <f>J44+K44</f>
        <v>0</v>
      </c>
      <c r="M44" s="105" t="s">
        <v>44</v>
      </c>
      <c r="N44" s="104" t="s">
        <v>44</v>
      </c>
      <c r="O44" s="102" t="s">
        <v>44</v>
      </c>
      <c r="P44" s="106"/>
    </row>
    <row r="45" spans="1:16" ht="12.75" hidden="1" customHeight="1" x14ac:dyDescent="0.3">
      <c r="A45" s="137">
        <v>23000</v>
      </c>
      <c r="B45" s="138" t="s">
        <v>65</v>
      </c>
      <c r="C45" s="540">
        <f>O45</f>
        <v>0</v>
      </c>
      <c r="D45" s="139" t="s">
        <v>44</v>
      </c>
      <c r="E45" s="140" t="s">
        <v>44</v>
      </c>
      <c r="F45" s="111" t="s">
        <v>44</v>
      </c>
      <c r="G45" s="109" t="s">
        <v>44</v>
      </c>
      <c r="H45" s="110" t="s">
        <v>44</v>
      </c>
      <c r="I45" s="111" t="s">
        <v>44</v>
      </c>
      <c r="J45" s="131" t="s">
        <v>44</v>
      </c>
      <c r="K45" s="110" t="s">
        <v>44</v>
      </c>
      <c r="L45" s="111" t="s">
        <v>44</v>
      </c>
      <c r="M45" s="139">
        <f t="shared" ref="M45:O45" si="23">SUM(M46:M47)</f>
        <v>0</v>
      </c>
      <c r="N45" s="140">
        <f t="shared" si="23"/>
        <v>0</v>
      </c>
      <c r="O45" s="128">
        <f t="shared" si="23"/>
        <v>0</v>
      </c>
      <c r="P45" s="141"/>
    </row>
    <row r="46" spans="1:16" ht="25.5" hidden="1" thickTop="1" thickBot="1" x14ac:dyDescent="0.3">
      <c r="A46" s="142">
        <v>23410</v>
      </c>
      <c r="B46" s="143" t="s">
        <v>66</v>
      </c>
      <c r="C46" s="539">
        <f t="shared" ref="C46:C47" si="24">O46</f>
        <v>0</v>
      </c>
      <c r="D46" s="118" t="s">
        <v>44</v>
      </c>
      <c r="E46" s="119" t="s">
        <v>44</v>
      </c>
      <c r="F46" s="121" t="s">
        <v>44</v>
      </c>
      <c r="G46" s="124" t="s">
        <v>44</v>
      </c>
      <c r="H46" s="123" t="s">
        <v>44</v>
      </c>
      <c r="I46" s="121" t="s">
        <v>44</v>
      </c>
      <c r="J46" s="122" t="s">
        <v>44</v>
      </c>
      <c r="K46" s="123" t="s">
        <v>44</v>
      </c>
      <c r="L46" s="121" t="s">
        <v>44</v>
      </c>
      <c r="M46" s="144"/>
      <c r="N46" s="145"/>
      <c r="O46" s="120">
        <f t="shared" ref="O46:O47" si="25">M46+N46</f>
        <v>0</v>
      </c>
      <c r="P46" s="146"/>
    </row>
    <row r="47" spans="1:16" ht="25.5" hidden="1" thickTop="1" thickBot="1" x14ac:dyDescent="0.3">
      <c r="A47" s="142">
        <v>23510</v>
      </c>
      <c r="B47" s="143" t="s">
        <v>67</v>
      </c>
      <c r="C47" s="539">
        <f t="shared" si="24"/>
        <v>0</v>
      </c>
      <c r="D47" s="118" t="s">
        <v>44</v>
      </c>
      <c r="E47" s="119" t="s">
        <v>44</v>
      </c>
      <c r="F47" s="121" t="s">
        <v>44</v>
      </c>
      <c r="G47" s="124" t="s">
        <v>44</v>
      </c>
      <c r="H47" s="123" t="s">
        <v>44</v>
      </c>
      <c r="I47" s="121" t="s">
        <v>44</v>
      </c>
      <c r="J47" s="122" t="s">
        <v>44</v>
      </c>
      <c r="K47" s="123" t="s">
        <v>44</v>
      </c>
      <c r="L47" s="121" t="s">
        <v>44</v>
      </c>
      <c r="M47" s="144"/>
      <c r="N47" s="145"/>
      <c r="O47" s="120">
        <f t="shared" si="25"/>
        <v>0</v>
      </c>
      <c r="P47" s="146"/>
    </row>
    <row r="48" spans="1:16" ht="13.5" hidden="1" thickTop="1" thickBot="1" x14ac:dyDescent="0.3">
      <c r="A48" s="147"/>
      <c r="B48" s="143"/>
      <c r="C48" s="542"/>
      <c r="D48" s="148"/>
      <c r="E48" s="149"/>
      <c r="F48" s="121"/>
      <c r="G48" s="124"/>
      <c r="H48" s="123"/>
      <c r="I48" s="121"/>
      <c r="J48" s="122"/>
      <c r="K48" s="123"/>
      <c r="L48" s="120"/>
      <c r="M48" s="118"/>
      <c r="N48" s="119"/>
      <c r="O48" s="120"/>
      <c r="P48" s="146"/>
    </row>
    <row r="49" spans="1:16" s="29" customFormat="1" ht="13.5" hidden="1" thickTop="1" thickBot="1" x14ac:dyDescent="0.3">
      <c r="A49" s="150"/>
      <c r="B49" s="151" t="s">
        <v>68</v>
      </c>
      <c r="C49" s="543"/>
      <c r="D49" s="152"/>
      <c r="E49" s="153"/>
      <c r="F49" s="154"/>
      <c r="G49" s="152"/>
      <c r="H49" s="153"/>
      <c r="I49" s="154"/>
      <c r="J49" s="155"/>
      <c r="K49" s="153"/>
      <c r="L49" s="154"/>
      <c r="M49" s="152"/>
      <c r="N49" s="153"/>
      <c r="O49" s="154"/>
      <c r="P49" s="156"/>
    </row>
    <row r="50" spans="1:16" s="29" customFormat="1" ht="13.5" hidden="1" thickTop="1" thickBot="1" x14ac:dyDescent="0.3">
      <c r="A50" s="157"/>
      <c r="B50" s="30" t="s">
        <v>69</v>
      </c>
      <c r="C50" s="544">
        <f t="shared" si="4"/>
        <v>0</v>
      </c>
      <c r="D50" s="158">
        <f t="shared" ref="D50:E50" si="26">SUM(D51,D269)</f>
        <v>0</v>
      </c>
      <c r="E50" s="159">
        <f t="shared" si="26"/>
        <v>0</v>
      </c>
      <c r="F50" s="160">
        <f>SUM(F51,F269)</f>
        <v>0</v>
      </c>
      <c r="G50" s="158">
        <f t="shared" ref="G50:O50" si="27">SUM(G51,G269)</f>
        <v>0</v>
      </c>
      <c r="H50" s="159">
        <f t="shared" si="27"/>
        <v>0</v>
      </c>
      <c r="I50" s="160">
        <f t="shared" si="27"/>
        <v>0</v>
      </c>
      <c r="J50" s="161">
        <f t="shared" si="27"/>
        <v>0</v>
      </c>
      <c r="K50" s="159">
        <f t="shared" si="27"/>
        <v>0</v>
      </c>
      <c r="L50" s="160">
        <f t="shared" si="27"/>
        <v>0</v>
      </c>
      <c r="M50" s="158">
        <f t="shared" si="27"/>
        <v>0</v>
      </c>
      <c r="N50" s="159">
        <f t="shared" si="27"/>
        <v>0</v>
      </c>
      <c r="O50" s="160">
        <f t="shared" si="27"/>
        <v>0</v>
      </c>
      <c r="P50" s="162"/>
    </row>
    <row r="51" spans="1:16" s="29" customFormat="1" ht="37.5" hidden="1" thickTop="1" thickBot="1" x14ac:dyDescent="0.3">
      <c r="A51" s="163"/>
      <c r="B51" s="164" t="s">
        <v>70</v>
      </c>
      <c r="C51" s="545">
        <f t="shared" si="4"/>
        <v>0</v>
      </c>
      <c r="D51" s="165">
        <f t="shared" ref="D51:E51" si="28">SUM(D52,D181)</f>
        <v>0</v>
      </c>
      <c r="E51" s="166">
        <f t="shared" si="28"/>
        <v>0</v>
      </c>
      <c r="F51" s="167">
        <f>SUM(F52,F181)</f>
        <v>0</v>
      </c>
      <c r="G51" s="165">
        <f t="shared" ref="G51:H51" si="29">SUM(G52,G181)</f>
        <v>0</v>
      </c>
      <c r="H51" s="166">
        <f t="shared" si="29"/>
        <v>0</v>
      </c>
      <c r="I51" s="167">
        <f>SUM(I52,I181)</f>
        <v>0</v>
      </c>
      <c r="J51" s="168">
        <f t="shared" ref="J51:K51" si="30">SUM(J52,J181)</f>
        <v>0</v>
      </c>
      <c r="K51" s="166">
        <f t="shared" si="30"/>
        <v>0</v>
      </c>
      <c r="L51" s="167">
        <f>SUM(L52,L181)</f>
        <v>0</v>
      </c>
      <c r="M51" s="165">
        <f t="shared" ref="M51:O51" si="31">SUM(M52,M181)</f>
        <v>0</v>
      </c>
      <c r="N51" s="166">
        <f t="shared" si="31"/>
        <v>0</v>
      </c>
      <c r="O51" s="167">
        <f t="shared" si="31"/>
        <v>0</v>
      </c>
      <c r="P51" s="169"/>
    </row>
    <row r="52" spans="1:16" s="29" customFormat="1" ht="25.5" hidden="1" thickTop="1" thickBot="1" x14ac:dyDescent="0.3">
      <c r="A52" s="170"/>
      <c r="B52" s="20" t="s">
        <v>71</v>
      </c>
      <c r="C52" s="546">
        <f t="shared" si="4"/>
        <v>0</v>
      </c>
      <c r="D52" s="171">
        <f t="shared" ref="D52:E52" si="32">SUM(D53,D75,D160,D174)</f>
        <v>0</v>
      </c>
      <c r="E52" s="172">
        <f t="shared" si="32"/>
        <v>0</v>
      </c>
      <c r="F52" s="173">
        <f>SUM(F53,F75,F160,F174)</f>
        <v>0</v>
      </c>
      <c r="G52" s="171">
        <f t="shared" ref="G52:H52" si="33">SUM(G53,G75,G160,G174)</f>
        <v>0</v>
      </c>
      <c r="H52" s="172">
        <f t="shared" si="33"/>
        <v>0</v>
      </c>
      <c r="I52" s="173">
        <f>SUM(I53,I75,I160,I174)</f>
        <v>0</v>
      </c>
      <c r="J52" s="174">
        <f t="shared" ref="J52:K52" si="34">SUM(J53,J75,J160,J174)</f>
        <v>0</v>
      </c>
      <c r="K52" s="172">
        <f t="shared" si="34"/>
        <v>0</v>
      </c>
      <c r="L52" s="173">
        <f>SUM(L53,L75,L160,L174)</f>
        <v>0</v>
      </c>
      <c r="M52" s="171">
        <f t="shared" ref="M52:O52" si="35">SUM(M53,M75,M160,M174)</f>
        <v>0</v>
      </c>
      <c r="N52" s="172">
        <f t="shared" si="35"/>
        <v>0</v>
      </c>
      <c r="O52" s="173">
        <f t="shared" si="35"/>
        <v>0</v>
      </c>
      <c r="P52" s="175"/>
    </row>
    <row r="53" spans="1:16" s="29" customFormat="1" ht="13.5" hidden="1" thickTop="1" thickBot="1" x14ac:dyDescent="0.3">
      <c r="A53" s="176">
        <v>1000</v>
      </c>
      <c r="B53" s="176" t="s">
        <v>72</v>
      </c>
      <c r="C53" s="547">
        <f t="shared" si="4"/>
        <v>0</v>
      </c>
      <c r="D53" s="177">
        <f t="shared" ref="D53:E53" si="36">SUM(D54,D67)</f>
        <v>0</v>
      </c>
      <c r="E53" s="178">
        <f t="shared" si="36"/>
        <v>0</v>
      </c>
      <c r="F53" s="179">
        <f>SUM(F54,F67)</f>
        <v>0</v>
      </c>
      <c r="G53" s="177">
        <f t="shared" ref="G53:H53" si="37">SUM(G54,G67)</f>
        <v>0</v>
      </c>
      <c r="H53" s="178">
        <f t="shared" si="37"/>
        <v>0</v>
      </c>
      <c r="I53" s="179">
        <f>SUM(I54,I67)</f>
        <v>0</v>
      </c>
      <c r="J53" s="180">
        <f t="shared" ref="J53:K53" si="38">SUM(J54,J67)</f>
        <v>0</v>
      </c>
      <c r="K53" s="178">
        <f t="shared" si="38"/>
        <v>0</v>
      </c>
      <c r="L53" s="179">
        <f>SUM(L54,L67)</f>
        <v>0</v>
      </c>
      <c r="M53" s="177">
        <f t="shared" ref="M53:O53" si="39">SUM(M54,M67)</f>
        <v>0</v>
      </c>
      <c r="N53" s="178">
        <f t="shared" si="39"/>
        <v>0</v>
      </c>
      <c r="O53" s="179">
        <f t="shared" si="39"/>
        <v>0</v>
      </c>
      <c r="P53" s="181"/>
    </row>
    <row r="54" spans="1:16" ht="13.5" hidden="1" thickTop="1" thickBot="1" x14ac:dyDescent="0.3">
      <c r="A54" s="70">
        <v>1100</v>
      </c>
      <c r="B54" s="182" t="s">
        <v>73</v>
      </c>
      <c r="C54" s="534">
        <f t="shared" si="4"/>
        <v>0</v>
      </c>
      <c r="D54" s="183">
        <f t="shared" ref="D54:E54" si="40">SUM(D55,D58,D66)</f>
        <v>0</v>
      </c>
      <c r="E54" s="184">
        <f t="shared" si="40"/>
        <v>0</v>
      </c>
      <c r="F54" s="185">
        <f>SUM(F55,F58,F66)</f>
        <v>0</v>
      </c>
      <c r="G54" s="183">
        <f t="shared" ref="G54:H54" si="41">SUM(G55,G58,G66)</f>
        <v>0</v>
      </c>
      <c r="H54" s="184">
        <f t="shared" si="41"/>
        <v>0</v>
      </c>
      <c r="I54" s="185">
        <f>SUM(I55,I58,I66)</f>
        <v>0</v>
      </c>
      <c r="J54" s="186">
        <f t="shared" ref="J54:K54" si="42">SUM(J55,J58,J66)</f>
        <v>0</v>
      </c>
      <c r="K54" s="184">
        <f t="shared" si="42"/>
        <v>0</v>
      </c>
      <c r="L54" s="185">
        <f>SUM(L55,L58,L66)</f>
        <v>0</v>
      </c>
      <c r="M54" s="183">
        <f t="shared" ref="M54:O54" si="43">SUM(M55,M58,M66)</f>
        <v>0</v>
      </c>
      <c r="N54" s="184">
        <f t="shared" si="43"/>
        <v>0</v>
      </c>
      <c r="O54" s="185">
        <f t="shared" si="43"/>
        <v>0</v>
      </c>
      <c r="P54" s="187"/>
    </row>
    <row r="55" spans="1:16" ht="13.5" hidden="1" thickTop="1" thickBot="1" x14ac:dyDescent="0.3">
      <c r="A55" s="188">
        <v>1110</v>
      </c>
      <c r="B55" s="143" t="s">
        <v>74</v>
      </c>
      <c r="C55" s="542">
        <f t="shared" si="4"/>
        <v>0</v>
      </c>
      <c r="D55" s="148">
        <f t="shared" ref="D55:E55" si="44">SUM(D56:D57)</f>
        <v>0</v>
      </c>
      <c r="E55" s="149">
        <f t="shared" si="44"/>
        <v>0</v>
      </c>
      <c r="F55" s="189">
        <f>SUM(F56:F57)</f>
        <v>0</v>
      </c>
      <c r="G55" s="148">
        <f t="shared" ref="G55:H55" si="45">SUM(G56:G57)</f>
        <v>0</v>
      </c>
      <c r="H55" s="149">
        <f t="shared" si="45"/>
        <v>0</v>
      </c>
      <c r="I55" s="189">
        <f>SUM(I56:I57)</f>
        <v>0</v>
      </c>
      <c r="J55" s="190">
        <f t="shared" ref="J55:K55" si="46">SUM(J56:J57)</f>
        <v>0</v>
      </c>
      <c r="K55" s="149">
        <f t="shared" si="46"/>
        <v>0</v>
      </c>
      <c r="L55" s="189">
        <f>SUM(L56:L57)</f>
        <v>0</v>
      </c>
      <c r="M55" s="148">
        <f t="shared" ref="M55:O55" si="47">SUM(M56:M57)</f>
        <v>0</v>
      </c>
      <c r="N55" s="149">
        <f t="shared" si="47"/>
        <v>0</v>
      </c>
      <c r="O55" s="189">
        <f t="shared" si="47"/>
        <v>0</v>
      </c>
      <c r="P55" s="191"/>
    </row>
    <row r="56" spans="1:16" ht="13.5" hidden="1" thickTop="1" thickBot="1" x14ac:dyDescent="0.3">
      <c r="A56" s="45">
        <v>1111</v>
      </c>
      <c r="B56" s="82" t="s">
        <v>75</v>
      </c>
      <c r="C56" s="535">
        <f t="shared" si="4"/>
        <v>0</v>
      </c>
      <c r="D56" s="192">
        <v>0</v>
      </c>
      <c r="E56" s="193"/>
      <c r="F56" s="194">
        <f t="shared" ref="F56:F57" si="48">D56+E56</f>
        <v>0</v>
      </c>
      <c r="G56" s="192"/>
      <c r="H56" s="193"/>
      <c r="I56" s="194">
        <f t="shared" ref="I56:I57" si="49">G56+H56</f>
        <v>0</v>
      </c>
      <c r="J56" s="195"/>
      <c r="K56" s="193"/>
      <c r="L56" s="194">
        <f t="shared" ref="L56:L57" si="50">J56+K56</f>
        <v>0</v>
      </c>
      <c r="M56" s="192"/>
      <c r="N56" s="193"/>
      <c r="O56" s="194">
        <f t="shared" ref="O56:O57" si="51">M56+N56</f>
        <v>0</v>
      </c>
      <c r="P56" s="196"/>
    </row>
    <row r="57" spans="1:16" ht="24" hidden="1" customHeight="1" x14ac:dyDescent="0.3">
      <c r="A57" s="52">
        <v>1119</v>
      </c>
      <c r="B57" s="90" t="s">
        <v>76</v>
      </c>
      <c r="C57" s="536">
        <f t="shared" si="4"/>
        <v>0</v>
      </c>
      <c r="D57" s="197">
        <v>0</v>
      </c>
      <c r="E57" s="198"/>
      <c r="F57" s="199">
        <f t="shared" si="48"/>
        <v>0</v>
      </c>
      <c r="G57" s="197"/>
      <c r="H57" s="198"/>
      <c r="I57" s="199">
        <f t="shared" si="49"/>
        <v>0</v>
      </c>
      <c r="J57" s="200"/>
      <c r="K57" s="198"/>
      <c r="L57" s="199">
        <f t="shared" si="50"/>
        <v>0</v>
      </c>
      <c r="M57" s="197"/>
      <c r="N57" s="198"/>
      <c r="O57" s="199">
        <f t="shared" si="51"/>
        <v>0</v>
      </c>
      <c r="P57" s="201"/>
    </row>
    <row r="58" spans="1:16" ht="13.5" hidden="1" thickTop="1" thickBot="1" x14ac:dyDescent="0.3">
      <c r="A58" s="202">
        <v>1140</v>
      </c>
      <c r="B58" s="90" t="s">
        <v>77</v>
      </c>
      <c r="C58" s="536">
        <f t="shared" si="4"/>
        <v>0</v>
      </c>
      <c r="D58" s="203">
        <f t="shared" ref="D58:E58" si="52">SUM(D59:D65)</f>
        <v>0</v>
      </c>
      <c r="E58" s="204">
        <f t="shared" si="52"/>
        <v>0</v>
      </c>
      <c r="F58" s="199">
        <f>SUM(F59:F65)</f>
        <v>0</v>
      </c>
      <c r="G58" s="203">
        <f t="shared" ref="G58:H58" si="53">SUM(G59:G65)</f>
        <v>0</v>
      </c>
      <c r="H58" s="204">
        <f t="shared" si="53"/>
        <v>0</v>
      </c>
      <c r="I58" s="199">
        <f>SUM(I59:I65)</f>
        <v>0</v>
      </c>
      <c r="J58" s="205">
        <f t="shared" ref="J58:K58" si="54">SUM(J59:J65)</f>
        <v>0</v>
      </c>
      <c r="K58" s="204">
        <f t="shared" si="54"/>
        <v>0</v>
      </c>
      <c r="L58" s="199">
        <f>SUM(L59:L65)</f>
        <v>0</v>
      </c>
      <c r="M58" s="203">
        <f t="shared" ref="M58:O58" si="55">SUM(M59:M65)</f>
        <v>0</v>
      </c>
      <c r="N58" s="204">
        <f t="shared" si="55"/>
        <v>0</v>
      </c>
      <c r="O58" s="199">
        <f t="shared" si="55"/>
        <v>0</v>
      </c>
      <c r="P58" s="201"/>
    </row>
    <row r="59" spans="1:16" ht="13.5" hidden="1" thickTop="1" thickBot="1" x14ac:dyDescent="0.3">
      <c r="A59" s="52">
        <v>1141</v>
      </c>
      <c r="B59" s="90" t="s">
        <v>78</v>
      </c>
      <c r="C59" s="536">
        <f t="shared" si="4"/>
        <v>0</v>
      </c>
      <c r="D59" s="197">
        <v>0</v>
      </c>
      <c r="E59" s="198"/>
      <c r="F59" s="199">
        <f t="shared" ref="F59:F66" si="56">D59+E59</f>
        <v>0</v>
      </c>
      <c r="G59" s="197"/>
      <c r="H59" s="198"/>
      <c r="I59" s="199">
        <f t="shared" ref="I59:I66" si="57">G59+H59</f>
        <v>0</v>
      </c>
      <c r="J59" s="200"/>
      <c r="K59" s="198"/>
      <c r="L59" s="199">
        <f t="shared" ref="L59:L66" si="58">J59+K59</f>
        <v>0</v>
      </c>
      <c r="M59" s="197"/>
      <c r="N59" s="198"/>
      <c r="O59" s="199">
        <f t="shared" ref="O59:O66" si="59">M59+N59</f>
        <v>0</v>
      </c>
      <c r="P59" s="201"/>
    </row>
    <row r="60" spans="1:16" ht="24.75" hidden="1" customHeight="1" x14ac:dyDescent="0.3">
      <c r="A60" s="52">
        <v>1142</v>
      </c>
      <c r="B60" s="90" t="s">
        <v>79</v>
      </c>
      <c r="C60" s="536">
        <f t="shared" si="4"/>
        <v>0</v>
      </c>
      <c r="D60" s="197">
        <v>0</v>
      </c>
      <c r="E60" s="198"/>
      <c r="F60" s="199">
        <f t="shared" si="56"/>
        <v>0</v>
      </c>
      <c r="G60" s="197"/>
      <c r="H60" s="198"/>
      <c r="I60" s="199">
        <f t="shared" si="57"/>
        <v>0</v>
      </c>
      <c r="J60" s="200"/>
      <c r="K60" s="198"/>
      <c r="L60" s="199">
        <f t="shared" si="58"/>
        <v>0</v>
      </c>
      <c r="M60" s="197"/>
      <c r="N60" s="198"/>
      <c r="O60" s="199">
        <f t="shared" si="59"/>
        <v>0</v>
      </c>
      <c r="P60" s="201"/>
    </row>
    <row r="61" spans="1:16" ht="25.5" hidden="1" thickTop="1" thickBot="1" x14ac:dyDescent="0.3">
      <c r="A61" s="52">
        <v>1145</v>
      </c>
      <c r="B61" s="90" t="s">
        <v>80</v>
      </c>
      <c r="C61" s="536">
        <f t="shared" si="4"/>
        <v>0</v>
      </c>
      <c r="D61" s="197">
        <v>0</v>
      </c>
      <c r="E61" s="198"/>
      <c r="F61" s="199">
        <f t="shared" si="56"/>
        <v>0</v>
      </c>
      <c r="G61" s="197"/>
      <c r="H61" s="198"/>
      <c r="I61" s="199">
        <f t="shared" si="57"/>
        <v>0</v>
      </c>
      <c r="J61" s="200"/>
      <c r="K61" s="198"/>
      <c r="L61" s="199">
        <f t="shared" si="58"/>
        <v>0</v>
      </c>
      <c r="M61" s="197"/>
      <c r="N61" s="198"/>
      <c r="O61" s="199">
        <f t="shared" si="59"/>
        <v>0</v>
      </c>
      <c r="P61" s="201"/>
    </row>
    <row r="62" spans="1:16" ht="27.75" hidden="1" customHeight="1" x14ac:dyDescent="0.3">
      <c r="A62" s="52">
        <v>1146</v>
      </c>
      <c r="B62" s="90" t="s">
        <v>81</v>
      </c>
      <c r="C62" s="536">
        <f t="shared" si="4"/>
        <v>0</v>
      </c>
      <c r="D62" s="197">
        <v>0</v>
      </c>
      <c r="E62" s="198"/>
      <c r="F62" s="199">
        <f t="shared" si="56"/>
        <v>0</v>
      </c>
      <c r="G62" s="197"/>
      <c r="H62" s="198"/>
      <c r="I62" s="199">
        <f t="shared" si="57"/>
        <v>0</v>
      </c>
      <c r="J62" s="200"/>
      <c r="K62" s="198"/>
      <c r="L62" s="199">
        <f t="shared" si="58"/>
        <v>0</v>
      </c>
      <c r="M62" s="197"/>
      <c r="N62" s="198"/>
      <c r="O62" s="199">
        <f t="shared" si="59"/>
        <v>0</v>
      </c>
      <c r="P62" s="201"/>
    </row>
    <row r="63" spans="1:16" ht="13.5" hidden="1" thickTop="1" thickBot="1" x14ac:dyDescent="0.3">
      <c r="A63" s="52">
        <v>1147</v>
      </c>
      <c r="B63" s="90" t="s">
        <v>82</v>
      </c>
      <c r="C63" s="536">
        <f t="shared" si="4"/>
        <v>0</v>
      </c>
      <c r="D63" s="197">
        <v>0</v>
      </c>
      <c r="E63" s="198"/>
      <c r="F63" s="199">
        <f t="shared" si="56"/>
        <v>0</v>
      </c>
      <c r="G63" s="197"/>
      <c r="H63" s="198"/>
      <c r="I63" s="199">
        <f t="shared" si="57"/>
        <v>0</v>
      </c>
      <c r="J63" s="200"/>
      <c r="K63" s="198"/>
      <c r="L63" s="199">
        <f t="shared" si="58"/>
        <v>0</v>
      </c>
      <c r="M63" s="197"/>
      <c r="N63" s="198"/>
      <c r="O63" s="199">
        <f t="shared" si="59"/>
        <v>0</v>
      </c>
      <c r="P63" s="201"/>
    </row>
    <row r="64" spans="1:16" ht="13.5" hidden="1" thickTop="1" thickBot="1" x14ac:dyDescent="0.3">
      <c r="A64" s="52">
        <v>1148</v>
      </c>
      <c r="B64" s="90" t="s">
        <v>83</v>
      </c>
      <c r="C64" s="536">
        <f t="shared" si="4"/>
        <v>0</v>
      </c>
      <c r="D64" s="197">
        <v>0</v>
      </c>
      <c r="E64" s="198"/>
      <c r="F64" s="199">
        <f t="shared" si="56"/>
        <v>0</v>
      </c>
      <c r="G64" s="197"/>
      <c r="H64" s="198"/>
      <c r="I64" s="199">
        <f t="shared" si="57"/>
        <v>0</v>
      </c>
      <c r="J64" s="200"/>
      <c r="K64" s="198"/>
      <c r="L64" s="199">
        <f t="shared" si="58"/>
        <v>0</v>
      </c>
      <c r="M64" s="197"/>
      <c r="N64" s="198"/>
      <c r="O64" s="199">
        <f t="shared" si="59"/>
        <v>0</v>
      </c>
      <c r="P64" s="201"/>
    </row>
    <row r="65" spans="1:16" ht="24" hidden="1" customHeight="1" x14ac:dyDescent="0.3">
      <c r="A65" s="52">
        <v>1149</v>
      </c>
      <c r="B65" s="90" t="s">
        <v>84</v>
      </c>
      <c r="C65" s="536">
        <f t="shared" si="4"/>
        <v>0</v>
      </c>
      <c r="D65" s="197">
        <v>0</v>
      </c>
      <c r="E65" s="198"/>
      <c r="F65" s="199">
        <f t="shared" si="56"/>
        <v>0</v>
      </c>
      <c r="G65" s="197"/>
      <c r="H65" s="198"/>
      <c r="I65" s="199">
        <f t="shared" si="57"/>
        <v>0</v>
      </c>
      <c r="J65" s="200"/>
      <c r="K65" s="198"/>
      <c r="L65" s="199">
        <f t="shared" si="58"/>
        <v>0</v>
      </c>
      <c r="M65" s="197"/>
      <c r="N65" s="198"/>
      <c r="O65" s="199">
        <f t="shared" si="59"/>
        <v>0</v>
      </c>
      <c r="P65" s="201"/>
    </row>
    <row r="66" spans="1:16" ht="37.5" hidden="1" thickTop="1" thickBot="1" x14ac:dyDescent="0.3">
      <c r="A66" s="188">
        <v>1150</v>
      </c>
      <c r="B66" s="143" t="s">
        <v>85</v>
      </c>
      <c r="C66" s="542">
        <f t="shared" si="4"/>
        <v>0</v>
      </c>
      <c r="D66" s="206">
        <v>0</v>
      </c>
      <c r="E66" s="207"/>
      <c r="F66" s="189">
        <f t="shared" si="56"/>
        <v>0</v>
      </c>
      <c r="G66" s="206"/>
      <c r="H66" s="207"/>
      <c r="I66" s="189">
        <f t="shared" si="57"/>
        <v>0</v>
      </c>
      <c r="J66" s="208"/>
      <c r="K66" s="207"/>
      <c r="L66" s="189">
        <f t="shared" si="58"/>
        <v>0</v>
      </c>
      <c r="M66" s="206"/>
      <c r="N66" s="207"/>
      <c r="O66" s="189">
        <f t="shared" si="59"/>
        <v>0</v>
      </c>
      <c r="P66" s="191"/>
    </row>
    <row r="67" spans="1:16" ht="37.5" hidden="1" thickTop="1" thickBot="1" x14ac:dyDescent="0.3">
      <c r="A67" s="70">
        <v>1200</v>
      </c>
      <c r="B67" s="182" t="s">
        <v>86</v>
      </c>
      <c r="C67" s="534">
        <f t="shared" si="4"/>
        <v>0</v>
      </c>
      <c r="D67" s="183">
        <f t="shared" ref="D67:E67" si="60">SUM(D68:D69)</f>
        <v>0</v>
      </c>
      <c r="E67" s="184">
        <f t="shared" si="60"/>
        <v>0</v>
      </c>
      <c r="F67" s="185">
        <f>SUM(F68:F69)</f>
        <v>0</v>
      </c>
      <c r="G67" s="183">
        <f t="shared" ref="G67:H67" si="61">SUM(G68:G69)</f>
        <v>0</v>
      </c>
      <c r="H67" s="184">
        <f t="shared" si="61"/>
        <v>0</v>
      </c>
      <c r="I67" s="185">
        <f>SUM(I68:I69)</f>
        <v>0</v>
      </c>
      <c r="J67" s="186">
        <f t="shared" ref="J67:K67" si="62">SUM(J68:J69)</f>
        <v>0</v>
      </c>
      <c r="K67" s="184">
        <f t="shared" si="62"/>
        <v>0</v>
      </c>
      <c r="L67" s="185">
        <f>SUM(L68:L69)</f>
        <v>0</v>
      </c>
      <c r="M67" s="183">
        <f t="shared" ref="M67:O67" si="63">SUM(M68:M69)</f>
        <v>0</v>
      </c>
      <c r="N67" s="184">
        <f t="shared" si="63"/>
        <v>0</v>
      </c>
      <c r="O67" s="185">
        <f t="shared" si="63"/>
        <v>0</v>
      </c>
      <c r="P67" s="209"/>
    </row>
    <row r="68" spans="1:16" ht="25.5" hidden="1" thickTop="1" thickBot="1" x14ac:dyDescent="0.3">
      <c r="A68" s="352">
        <v>1210</v>
      </c>
      <c r="B68" s="82" t="s">
        <v>87</v>
      </c>
      <c r="C68" s="535">
        <f t="shared" si="4"/>
        <v>0</v>
      </c>
      <c r="D68" s="192">
        <v>0</v>
      </c>
      <c r="E68" s="193"/>
      <c r="F68" s="194">
        <f>D68+E68</f>
        <v>0</v>
      </c>
      <c r="G68" s="192"/>
      <c r="H68" s="193"/>
      <c r="I68" s="194">
        <f>G68+H68</f>
        <v>0</v>
      </c>
      <c r="J68" s="195"/>
      <c r="K68" s="193"/>
      <c r="L68" s="194">
        <f>J68+K68</f>
        <v>0</v>
      </c>
      <c r="M68" s="192"/>
      <c r="N68" s="193"/>
      <c r="O68" s="194">
        <f t="shared" ref="O68" si="64">M68+N68</f>
        <v>0</v>
      </c>
      <c r="P68" s="196"/>
    </row>
    <row r="69" spans="1:16" ht="25.5" hidden="1" thickTop="1" thickBot="1" x14ac:dyDescent="0.3">
      <c r="A69" s="202">
        <v>1220</v>
      </c>
      <c r="B69" s="90" t="s">
        <v>88</v>
      </c>
      <c r="C69" s="536">
        <f t="shared" si="4"/>
        <v>0</v>
      </c>
      <c r="D69" s="203">
        <f t="shared" ref="D69:E69" si="65">SUM(D70:D74)</f>
        <v>0</v>
      </c>
      <c r="E69" s="204">
        <f t="shared" si="65"/>
        <v>0</v>
      </c>
      <c r="F69" s="199">
        <f>SUM(F70:F74)</f>
        <v>0</v>
      </c>
      <c r="G69" s="203">
        <f t="shared" ref="G69:H69" si="66">SUM(G70:G74)</f>
        <v>0</v>
      </c>
      <c r="H69" s="204">
        <f t="shared" si="66"/>
        <v>0</v>
      </c>
      <c r="I69" s="199">
        <f>SUM(I70:I74)</f>
        <v>0</v>
      </c>
      <c r="J69" s="205">
        <f t="shared" ref="J69:K69" si="67">SUM(J70:J74)</f>
        <v>0</v>
      </c>
      <c r="K69" s="204">
        <f t="shared" si="67"/>
        <v>0</v>
      </c>
      <c r="L69" s="199">
        <f>SUM(L70:L74)</f>
        <v>0</v>
      </c>
      <c r="M69" s="203">
        <f t="shared" ref="M69:O69" si="68">SUM(M70:M74)</f>
        <v>0</v>
      </c>
      <c r="N69" s="204">
        <f t="shared" si="68"/>
        <v>0</v>
      </c>
      <c r="O69" s="199">
        <f t="shared" si="68"/>
        <v>0</v>
      </c>
      <c r="P69" s="201"/>
    </row>
    <row r="70" spans="1:16" ht="61.5" hidden="1" thickTop="1" thickBot="1" x14ac:dyDescent="0.3">
      <c r="A70" s="52">
        <v>1221</v>
      </c>
      <c r="B70" s="90" t="s">
        <v>89</v>
      </c>
      <c r="C70" s="536">
        <f t="shared" si="4"/>
        <v>0</v>
      </c>
      <c r="D70" s="197">
        <v>0</v>
      </c>
      <c r="E70" s="198"/>
      <c r="F70" s="199">
        <f t="shared" ref="F70:F74" si="69">D70+E70</f>
        <v>0</v>
      </c>
      <c r="G70" s="197"/>
      <c r="H70" s="198"/>
      <c r="I70" s="199">
        <f t="shared" ref="I70:I74" si="70">G70+H70</f>
        <v>0</v>
      </c>
      <c r="J70" s="200"/>
      <c r="K70" s="198"/>
      <c r="L70" s="199">
        <f t="shared" ref="L70:L74" si="71">J70+K70</f>
        <v>0</v>
      </c>
      <c r="M70" s="197"/>
      <c r="N70" s="198"/>
      <c r="O70" s="199">
        <f t="shared" ref="O70:O74" si="72">M70+N70</f>
        <v>0</v>
      </c>
      <c r="P70" s="201"/>
    </row>
    <row r="71" spans="1:16" ht="13.5" hidden="1" thickTop="1" thickBot="1" x14ac:dyDescent="0.3">
      <c r="A71" s="52">
        <v>1223</v>
      </c>
      <c r="B71" s="90" t="s">
        <v>90</v>
      </c>
      <c r="C71" s="536">
        <f t="shared" si="4"/>
        <v>0</v>
      </c>
      <c r="D71" s="197">
        <v>0</v>
      </c>
      <c r="E71" s="198"/>
      <c r="F71" s="199">
        <f t="shared" si="69"/>
        <v>0</v>
      </c>
      <c r="G71" s="197"/>
      <c r="H71" s="198"/>
      <c r="I71" s="199">
        <f t="shared" si="70"/>
        <v>0</v>
      </c>
      <c r="J71" s="200"/>
      <c r="K71" s="198"/>
      <c r="L71" s="199">
        <f t="shared" si="71"/>
        <v>0</v>
      </c>
      <c r="M71" s="197"/>
      <c r="N71" s="198"/>
      <c r="O71" s="199">
        <f t="shared" si="72"/>
        <v>0</v>
      </c>
      <c r="P71" s="201"/>
    </row>
    <row r="72" spans="1:16" ht="25.5" hidden="1" thickTop="1" thickBot="1" x14ac:dyDescent="0.3">
      <c r="A72" s="52">
        <v>1225</v>
      </c>
      <c r="B72" s="90" t="s">
        <v>91</v>
      </c>
      <c r="C72" s="536">
        <f t="shared" si="4"/>
        <v>0</v>
      </c>
      <c r="D72" s="197">
        <v>0</v>
      </c>
      <c r="E72" s="198"/>
      <c r="F72" s="199">
        <f t="shared" si="69"/>
        <v>0</v>
      </c>
      <c r="G72" s="197"/>
      <c r="H72" s="198"/>
      <c r="I72" s="199">
        <f t="shared" si="70"/>
        <v>0</v>
      </c>
      <c r="J72" s="200"/>
      <c r="K72" s="198"/>
      <c r="L72" s="199">
        <f t="shared" si="71"/>
        <v>0</v>
      </c>
      <c r="M72" s="197"/>
      <c r="N72" s="198"/>
      <c r="O72" s="199">
        <f t="shared" si="72"/>
        <v>0</v>
      </c>
      <c r="P72" s="201"/>
    </row>
    <row r="73" spans="1:16" ht="37.5" hidden="1" thickTop="1" thickBot="1" x14ac:dyDescent="0.3">
      <c r="A73" s="52">
        <v>1227</v>
      </c>
      <c r="B73" s="90" t="s">
        <v>92</v>
      </c>
      <c r="C73" s="536">
        <f t="shared" si="4"/>
        <v>0</v>
      </c>
      <c r="D73" s="197">
        <v>0</v>
      </c>
      <c r="E73" s="198"/>
      <c r="F73" s="199">
        <f t="shared" si="69"/>
        <v>0</v>
      </c>
      <c r="G73" s="197"/>
      <c r="H73" s="198"/>
      <c r="I73" s="199">
        <f t="shared" si="70"/>
        <v>0</v>
      </c>
      <c r="J73" s="200"/>
      <c r="K73" s="198"/>
      <c r="L73" s="199">
        <f t="shared" si="71"/>
        <v>0</v>
      </c>
      <c r="M73" s="197"/>
      <c r="N73" s="198"/>
      <c r="O73" s="199">
        <f t="shared" si="72"/>
        <v>0</v>
      </c>
      <c r="P73" s="201"/>
    </row>
    <row r="74" spans="1:16" ht="61.5" hidden="1" thickTop="1" thickBot="1" x14ac:dyDescent="0.3">
      <c r="A74" s="52">
        <v>1228</v>
      </c>
      <c r="B74" s="90" t="s">
        <v>93</v>
      </c>
      <c r="C74" s="536">
        <f t="shared" si="4"/>
        <v>0</v>
      </c>
      <c r="D74" s="197">
        <v>0</v>
      </c>
      <c r="E74" s="198"/>
      <c r="F74" s="199">
        <f t="shared" si="69"/>
        <v>0</v>
      </c>
      <c r="G74" s="197"/>
      <c r="H74" s="198"/>
      <c r="I74" s="199">
        <f t="shared" si="70"/>
        <v>0</v>
      </c>
      <c r="J74" s="200"/>
      <c r="K74" s="198"/>
      <c r="L74" s="199">
        <f t="shared" si="71"/>
        <v>0</v>
      </c>
      <c r="M74" s="197"/>
      <c r="N74" s="198"/>
      <c r="O74" s="199">
        <f t="shared" si="72"/>
        <v>0</v>
      </c>
      <c r="P74" s="201"/>
    </row>
    <row r="75" spans="1:16" ht="13.5" hidden="1" thickTop="1" thickBot="1" x14ac:dyDescent="0.3">
      <c r="A75" s="176">
        <v>2000</v>
      </c>
      <c r="B75" s="176" t="s">
        <v>94</v>
      </c>
      <c r="C75" s="547">
        <f t="shared" si="4"/>
        <v>0</v>
      </c>
      <c r="D75" s="177">
        <f t="shared" ref="D75:O75" si="73">SUM(D76,D83,D120,D151,D152)</f>
        <v>0</v>
      </c>
      <c r="E75" s="178">
        <f t="shared" si="73"/>
        <v>0</v>
      </c>
      <c r="F75" s="179">
        <f t="shared" si="73"/>
        <v>0</v>
      </c>
      <c r="G75" s="177">
        <f t="shared" si="73"/>
        <v>0</v>
      </c>
      <c r="H75" s="178">
        <f t="shared" si="73"/>
        <v>0</v>
      </c>
      <c r="I75" s="179">
        <f t="shared" si="73"/>
        <v>0</v>
      </c>
      <c r="J75" s="180">
        <f t="shared" si="73"/>
        <v>0</v>
      </c>
      <c r="K75" s="178">
        <f t="shared" si="73"/>
        <v>0</v>
      </c>
      <c r="L75" s="179">
        <f t="shared" si="73"/>
        <v>0</v>
      </c>
      <c r="M75" s="177">
        <f t="shared" si="73"/>
        <v>0</v>
      </c>
      <c r="N75" s="178">
        <f t="shared" si="73"/>
        <v>0</v>
      </c>
      <c r="O75" s="179">
        <f t="shared" si="73"/>
        <v>0</v>
      </c>
      <c r="P75" s="181"/>
    </row>
    <row r="76" spans="1:16" ht="25.5" hidden="1" thickTop="1" thickBot="1" x14ac:dyDescent="0.3">
      <c r="A76" s="70">
        <v>2100</v>
      </c>
      <c r="B76" s="182" t="s">
        <v>95</v>
      </c>
      <c r="C76" s="534">
        <f t="shared" si="4"/>
        <v>0</v>
      </c>
      <c r="D76" s="183">
        <f t="shared" ref="D76:E76" si="74">SUM(D77,D80)</f>
        <v>0</v>
      </c>
      <c r="E76" s="184">
        <f t="shared" si="74"/>
        <v>0</v>
      </c>
      <c r="F76" s="185">
        <f>SUM(F77,F80)</f>
        <v>0</v>
      </c>
      <c r="G76" s="183">
        <f t="shared" ref="G76:H76" si="75">SUM(G77,G80)</f>
        <v>0</v>
      </c>
      <c r="H76" s="184">
        <f t="shared" si="75"/>
        <v>0</v>
      </c>
      <c r="I76" s="185">
        <f>SUM(I77,I80)</f>
        <v>0</v>
      </c>
      <c r="J76" s="186">
        <f t="shared" ref="J76:K76" si="76">SUM(J77,J80)</f>
        <v>0</v>
      </c>
      <c r="K76" s="184">
        <f t="shared" si="76"/>
        <v>0</v>
      </c>
      <c r="L76" s="185">
        <f>SUM(L77,L80)</f>
        <v>0</v>
      </c>
      <c r="M76" s="183">
        <f t="shared" ref="M76:O76" si="77">SUM(M77,M80)</f>
        <v>0</v>
      </c>
      <c r="N76" s="184">
        <f t="shared" si="77"/>
        <v>0</v>
      </c>
      <c r="O76" s="185">
        <f t="shared" si="77"/>
        <v>0</v>
      </c>
      <c r="P76" s="209"/>
    </row>
    <row r="77" spans="1:16" ht="25.5" hidden="1" thickTop="1" thickBot="1" x14ac:dyDescent="0.3">
      <c r="A77" s="352">
        <v>2110</v>
      </c>
      <c r="B77" s="82" t="s">
        <v>96</v>
      </c>
      <c r="C77" s="535">
        <f t="shared" si="4"/>
        <v>0</v>
      </c>
      <c r="D77" s="212">
        <f t="shared" ref="D77:E77" si="78">SUM(D78:D79)</f>
        <v>0</v>
      </c>
      <c r="E77" s="213">
        <f t="shared" si="78"/>
        <v>0</v>
      </c>
      <c r="F77" s="194">
        <f>SUM(F78:F79)</f>
        <v>0</v>
      </c>
      <c r="G77" s="212">
        <f t="shared" ref="G77:H77" si="79">SUM(G78:G79)</f>
        <v>0</v>
      </c>
      <c r="H77" s="213">
        <f t="shared" si="79"/>
        <v>0</v>
      </c>
      <c r="I77" s="194">
        <f>SUM(I78:I79)</f>
        <v>0</v>
      </c>
      <c r="J77" s="214">
        <f t="shared" ref="J77:K77" si="80">SUM(J78:J79)</f>
        <v>0</v>
      </c>
      <c r="K77" s="213">
        <f t="shared" si="80"/>
        <v>0</v>
      </c>
      <c r="L77" s="194">
        <f>SUM(L78:L79)</f>
        <v>0</v>
      </c>
      <c r="M77" s="212">
        <f t="shared" ref="M77:O77" si="81">SUM(M78:M79)</f>
        <v>0</v>
      </c>
      <c r="N77" s="213">
        <f t="shared" si="81"/>
        <v>0</v>
      </c>
      <c r="O77" s="194">
        <f t="shared" si="81"/>
        <v>0</v>
      </c>
      <c r="P77" s="196"/>
    </row>
    <row r="78" spans="1:16" ht="13.5" hidden="1" thickTop="1" thickBot="1" x14ac:dyDescent="0.3">
      <c r="A78" s="52">
        <v>2111</v>
      </c>
      <c r="B78" s="90" t="s">
        <v>97</v>
      </c>
      <c r="C78" s="536">
        <f t="shared" si="4"/>
        <v>0</v>
      </c>
      <c r="D78" s="197">
        <v>0</v>
      </c>
      <c r="E78" s="198"/>
      <c r="F78" s="199">
        <f t="shared" ref="F78:F79" si="82">D78+E78</f>
        <v>0</v>
      </c>
      <c r="G78" s="197"/>
      <c r="H78" s="198"/>
      <c r="I78" s="199">
        <f t="shared" ref="I78:I79" si="83">G78+H78</f>
        <v>0</v>
      </c>
      <c r="J78" s="200"/>
      <c r="K78" s="198"/>
      <c r="L78" s="199">
        <f t="shared" ref="L78:L79" si="84">J78+K78</f>
        <v>0</v>
      </c>
      <c r="M78" s="197"/>
      <c r="N78" s="198"/>
      <c r="O78" s="199">
        <f t="shared" ref="O78:O79" si="85">M78+N78</f>
        <v>0</v>
      </c>
      <c r="P78" s="201"/>
    </row>
    <row r="79" spans="1:16" ht="25.5" hidden="1" thickTop="1" thickBot="1" x14ac:dyDescent="0.3">
      <c r="A79" s="52">
        <v>2112</v>
      </c>
      <c r="B79" s="90" t="s">
        <v>98</v>
      </c>
      <c r="C79" s="536">
        <f t="shared" si="4"/>
        <v>0</v>
      </c>
      <c r="D79" s="197">
        <v>0</v>
      </c>
      <c r="E79" s="198"/>
      <c r="F79" s="199">
        <f t="shared" si="82"/>
        <v>0</v>
      </c>
      <c r="G79" s="197"/>
      <c r="H79" s="198"/>
      <c r="I79" s="199">
        <f t="shared" si="83"/>
        <v>0</v>
      </c>
      <c r="J79" s="200"/>
      <c r="K79" s="198"/>
      <c r="L79" s="199">
        <f t="shared" si="84"/>
        <v>0</v>
      </c>
      <c r="M79" s="197"/>
      <c r="N79" s="198"/>
      <c r="O79" s="199">
        <f t="shared" si="85"/>
        <v>0</v>
      </c>
      <c r="P79" s="201"/>
    </row>
    <row r="80" spans="1:16" ht="25.5" hidden="1" thickTop="1" thickBot="1" x14ac:dyDescent="0.3">
      <c r="A80" s="202">
        <v>2120</v>
      </c>
      <c r="B80" s="90" t="s">
        <v>99</v>
      </c>
      <c r="C80" s="536">
        <f t="shared" si="4"/>
        <v>0</v>
      </c>
      <c r="D80" s="203">
        <f t="shared" ref="D80:E80" si="86">SUM(D81:D82)</f>
        <v>0</v>
      </c>
      <c r="E80" s="204">
        <f t="shared" si="86"/>
        <v>0</v>
      </c>
      <c r="F80" s="199">
        <f>SUM(F81:F82)</f>
        <v>0</v>
      </c>
      <c r="G80" s="203">
        <f t="shared" ref="G80:H80" si="87">SUM(G81:G82)</f>
        <v>0</v>
      </c>
      <c r="H80" s="204">
        <f t="shared" si="87"/>
        <v>0</v>
      </c>
      <c r="I80" s="199">
        <f>SUM(I81:I82)</f>
        <v>0</v>
      </c>
      <c r="J80" s="205">
        <f t="shared" ref="J80:K80" si="88">SUM(J81:J82)</f>
        <v>0</v>
      </c>
      <c r="K80" s="204">
        <f t="shared" si="88"/>
        <v>0</v>
      </c>
      <c r="L80" s="199">
        <f>SUM(L81:L82)</f>
        <v>0</v>
      </c>
      <c r="M80" s="203">
        <f t="shared" ref="M80:O80" si="89">SUM(M81:M82)</f>
        <v>0</v>
      </c>
      <c r="N80" s="204">
        <f t="shared" si="89"/>
        <v>0</v>
      </c>
      <c r="O80" s="199">
        <f t="shared" si="89"/>
        <v>0</v>
      </c>
      <c r="P80" s="201"/>
    </row>
    <row r="81" spans="1:16" ht="13.5" hidden="1" thickTop="1" thickBot="1" x14ac:dyDescent="0.3">
      <c r="A81" s="52">
        <v>2121</v>
      </c>
      <c r="B81" s="90" t="s">
        <v>97</v>
      </c>
      <c r="C81" s="536">
        <f t="shared" si="4"/>
        <v>0</v>
      </c>
      <c r="D81" s="197">
        <v>0</v>
      </c>
      <c r="E81" s="198"/>
      <c r="F81" s="199">
        <f t="shared" ref="F81:F82" si="90">D81+E81</f>
        <v>0</v>
      </c>
      <c r="G81" s="197"/>
      <c r="H81" s="198"/>
      <c r="I81" s="199">
        <f t="shared" ref="I81:I82" si="91">G81+H81</f>
        <v>0</v>
      </c>
      <c r="J81" s="200"/>
      <c r="K81" s="198"/>
      <c r="L81" s="199">
        <f t="shared" ref="L81:L82" si="92">J81+K81</f>
        <v>0</v>
      </c>
      <c r="M81" s="197"/>
      <c r="N81" s="198"/>
      <c r="O81" s="199">
        <f t="shared" ref="O81:O82" si="93">M81+N81</f>
        <v>0</v>
      </c>
      <c r="P81" s="201"/>
    </row>
    <row r="82" spans="1:16" ht="25.5" hidden="1" thickTop="1" thickBot="1" x14ac:dyDescent="0.3">
      <c r="A82" s="52">
        <v>2122</v>
      </c>
      <c r="B82" s="90" t="s">
        <v>98</v>
      </c>
      <c r="C82" s="536">
        <f t="shared" si="4"/>
        <v>0</v>
      </c>
      <c r="D82" s="197">
        <v>0</v>
      </c>
      <c r="E82" s="198"/>
      <c r="F82" s="199">
        <f t="shared" si="90"/>
        <v>0</v>
      </c>
      <c r="G82" s="197"/>
      <c r="H82" s="198"/>
      <c r="I82" s="199">
        <f t="shared" si="91"/>
        <v>0</v>
      </c>
      <c r="J82" s="200"/>
      <c r="K82" s="198"/>
      <c r="L82" s="199">
        <f t="shared" si="92"/>
        <v>0</v>
      </c>
      <c r="M82" s="197"/>
      <c r="N82" s="198"/>
      <c r="O82" s="199">
        <f t="shared" si="93"/>
        <v>0</v>
      </c>
      <c r="P82" s="201"/>
    </row>
    <row r="83" spans="1:16" ht="13.5" hidden="1" thickTop="1" thickBot="1" x14ac:dyDescent="0.3">
      <c r="A83" s="70">
        <v>2200</v>
      </c>
      <c r="B83" s="182" t="s">
        <v>100</v>
      </c>
      <c r="C83" s="534">
        <f t="shared" si="4"/>
        <v>0</v>
      </c>
      <c r="D83" s="183">
        <f t="shared" ref="D83:E83" si="94">SUM(D84,D85,D91,D99,D107,D108,D114,D119)</f>
        <v>0</v>
      </c>
      <c r="E83" s="184">
        <f t="shared" si="94"/>
        <v>0</v>
      </c>
      <c r="F83" s="185">
        <f>SUM(F84,F85,F91,F99,F107,F108,F114,F119)</f>
        <v>0</v>
      </c>
      <c r="G83" s="183">
        <f t="shared" ref="G83:H83" si="95">SUM(G84,G85,G91,G99,G107,G108,G114,G119)</f>
        <v>0</v>
      </c>
      <c r="H83" s="184">
        <f t="shared" si="95"/>
        <v>0</v>
      </c>
      <c r="I83" s="185">
        <f>SUM(I84,I85,I91,I99,I107,I108,I114,I119)</f>
        <v>0</v>
      </c>
      <c r="J83" s="186">
        <f t="shared" ref="J83:K83" si="96">SUM(J84,J85,J91,J99,J107,J108,J114,J119)</f>
        <v>0</v>
      </c>
      <c r="K83" s="184">
        <f t="shared" si="96"/>
        <v>0</v>
      </c>
      <c r="L83" s="185">
        <f>SUM(L84,L85,L91,L99,L107,L108,L114,L119)</f>
        <v>0</v>
      </c>
      <c r="M83" s="183">
        <f t="shared" ref="M83:O83" si="97">SUM(M84,M85,M91,M99,M107,M108,M114,M119)</f>
        <v>0</v>
      </c>
      <c r="N83" s="184">
        <f t="shared" si="97"/>
        <v>0</v>
      </c>
      <c r="O83" s="185">
        <f t="shared" si="97"/>
        <v>0</v>
      </c>
      <c r="P83" s="215"/>
    </row>
    <row r="84" spans="1:16" ht="13.5" hidden="1" thickTop="1" thickBot="1" x14ac:dyDescent="0.3">
      <c r="A84" s="188">
        <v>2210</v>
      </c>
      <c r="B84" s="143" t="s">
        <v>101</v>
      </c>
      <c r="C84" s="542">
        <f t="shared" si="4"/>
        <v>0</v>
      </c>
      <c r="D84" s="206">
        <v>0</v>
      </c>
      <c r="E84" s="207"/>
      <c r="F84" s="189">
        <f>D84+E84</f>
        <v>0</v>
      </c>
      <c r="G84" s="206"/>
      <c r="H84" s="207"/>
      <c r="I84" s="189">
        <f>G84+H84</f>
        <v>0</v>
      </c>
      <c r="J84" s="208"/>
      <c r="K84" s="207"/>
      <c r="L84" s="189">
        <f>J84+K84</f>
        <v>0</v>
      </c>
      <c r="M84" s="206"/>
      <c r="N84" s="207"/>
      <c r="O84" s="189">
        <f t="shared" ref="O84" si="98">M84+N84</f>
        <v>0</v>
      </c>
      <c r="P84" s="191"/>
    </row>
    <row r="85" spans="1:16" ht="25.5" hidden="1" thickTop="1" thickBot="1" x14ac:dyDescent="0.3">
      <c r="A85" s="202">
        <v>2220</v>
      </c>
      <c r="B85" s="90" t="s">
        <v>103</v>
      </c>
      <c r="C85" s="536">
        <f t="shared" ref="C85:C148" si="99">F85+I85+L85+O85</f>
        <v>0</v>
      </c>
      <c r="D85" s="203">
        <f t="shared" ref="D85:E85" si="100">SUM(D86:D90)</f>
        <v>0</v>
      </c>
      <c r="E85" s="204">
        <f t="shared" si="100"/>
        <v>0</v>
      </c>
      <c r="F85" s="199">
        <f>SUM(F86:F90)</f>
        <v>0</v>
      </c>
      <c r="G85" s="203">
        <f t="shared" ref="G85:H85" si="101">SUM(G86:G90)</f>
        <v>0</v>
      </c>
      <c r="H85" s="204">
        <f t="shared" si="101"/>
        <v>0</v>
      </c>
      <c r="I85" s="199">
        <f>SUM(I86:I90)</f>
        <v>0</v>
      </c>
      <c r="J85" s="205">
        <f t="shared" ref="J85:K85" si="102">SUM(J86:J90)</f>
        <v>0</v>
      </c>
      <c r="K85" s="204">
        <f t="shared" si="102"/>
        <v>0</v>
      </c>
      <c r="L85" s="199">
        <f>SUM(L86:L90)</f>
        <v>0</v>
      </c>
      <c r="M85" s="203">
        <f t="shared" ref="M85:O85" si="103">SUM(M86:M90)</f>
        <v>0</v>
      </c>
      <c r="N85" s="204">
        <f t="shared" si="103"/>
        <v>0</v>
      </c>
      <c r="O85" s="199">
        <f t="shared" si="103"/>
        <v>0</v>
      </c>
      <c r="P85" s="201"/>
    </row>
    <row r="86" spans="1:16" ht="13.5" hidden="1" thickTop="1" thickBot="1" x14ac:dyDescent="0.3">
      <c r="A86" s="52">
        <v>2221</v>
      </c>
      <c r="B86" s="90" t="s">
        <v>104</v>
      </c>
      <c r="C86" s="536">
        <f t="shared" si="99"/>
        <v>0</v>
      </c>
      <c r="D86" s="197">
        <v>0</v>
      </c>
      <c r="E86" s="198"/>
      <c r="F86" s="199">
        <f t="shared" ref="F86:F90" si="104">D86+E86</f>
        <v>0</v>
      </c>
      <c r="G86" s="197"/>
      <c r="H86" s="198"/>
      <c r="I86" s="199">
        <f t="shared" ref="I86:I90" si="105">G86+H86</f>
        <v>0</v>
      </c>
      <c r="J86" s="200"/>
      <c r="K86" s="198"/>
      <c r="L86" s="199">
        <f t="shared" ref="L86:L90" si="106">J86+K86</f>
        <v>0</v>
      </c>
      <c r="M86" s="197"/>
      <c r="N86" s="198"/>
      <c r="O86" s="199">
        <f t="shared" ref="O86:O90" si="107">M86+N86</f>
        <v>0</v>
      </c>
      <c r="P86" s="201"/>
    </row>
    <row r="87" spans="1:16" ht="25.5" hidden="1" thickTop="1" thickBot="1" x14ac:dyDescent="0.3">
      <c r="A87" s="52">
        <v>2222</v>
      </c>
      <c r="B87" s="90" t="s">
        <v>105</v>
      </c>
      <c r="C87" s="536">
        <f t="shared" si="99"/>
        <v>0</v>
      </c>
      <c r="D87" s="197">
        <v>0</v>
      </c>
      <c r="E87" s="198"/>
      <c r="F87" s="199">
        <f t="shared" si="104"/>
        <v>0</v>
      </c>
      <c r="G87" s="197"/>
      <c r="H87" s="198"/>
      <c r="I87" s="199">
        <f t="shared" si="105"/>
        <v>0</v>
      </c>
      <c r="J87" s="200"/>
      <c r="K87" s="198"/>
      <c r="L87" s="199">
        <f t="shared" si="106"/>
        <v>0</v>
      </c>
      <c r="M87" s="197"/>
      <c r="N87" s="198"/>
      <c r="O87" s="199">
        <f t="shared" si="107"/>
        <v>0</v>
      </c>
      <c r="P87" s="201"/>
    </row>
    <row r="88" spans="1:16" ht="13.5" hidden="1" thickTop="1" thickBot="1" x14ac:dyDescent="0.3">
      <c r="A88" s="52">
        <v>2223</v>
      </c>
      <c r="B88" s="90" t="s">
        <v>106</v>
      </c>
      <c r="C88" s="536">
        <f t="shared" si="99"/>
        <v>0</v>
      </c>
      <c r="D88" s="197">
        <v>0</v>
      </c>
      <c r="E88" s="198"/>
      <c r="F88" s="199">
        <f t="shared" si="104"/>
        <v>0</v>
      </c>
      <c r="G88" s="197"/>
      <c r="H88" s="198"/>
      <c r="I88" s="199">
        <f t="shared" si="105"/>
        <v>0</v>
      </c>
      <c r="J88" s="200"/>
      <c r="K88" s="198"/>
      <c r="L88" s="199">
        <f t="shared" si="106"/>
        <v>0</v>
      </c>
      <c r="M88" s="197"/>
      <c r="N88" s="198"/>
      <c r="O88" s="199">
        <f t="shared" si="107"/>
        <v>0</v>
      </c>
      <c r="P88" s="201"/>
    </row>
    <row r="89" spans="1:16" ht="49.5" hidden="1" thickTop="1" thickBot="1" x14ac:dyDescent="0.3">
      <c r="A89" s="52">
        <v>2224</v>
      </c>
      <c r="B89" s="90" t="s">
        <v>107</v>
      </c>
      <c r="C89" s="536">
        <f t="shared" si="99"/>
        <v>0</v>
      </c>
      <c r="D89" s="197">
        <v>0</v>
      </c>
      <c r="E89" s="198"/>
      <c r="F89" s="199">
        <f t="shared" si="104"/>
        <v>0</v>
      </c>
      <c r="G89" s="197"/>
      <c r="H89" s="198"/>
      <c r="I89" s="199">
        <f t="shared" si="105"/>
        <v>0</v>
      </c>
      <c r="J89" s="200"/>
      <c r="K89" s="198"/>
      <c r="L89" s="199">
        <f t="shared" si="106"/>
        <v>0</v>
      </c>
      <c r="M89" s="197"/>
      <c r="N89" s="198"/>
      <c r="O89" s="199">
        <f t="shared" si="107"/>
        <v>0</v>
      </c>
      <c r="P89" s="201"/>
    </row>
    <row r="90" spans="1:16" ht="25.5" hidden="1" thickTop="1" thickBot="1" x14ac:dyDescent="0.3">
      <c r="A90" s="52">
        <v>2229</v>
      </c>
      <c r="B90" s="90" t="s">
        <v>108</v>
      </c>
      <c r="C90" s="536">
        <f t="shared" si="99"/>
        <v>0</v>
      </c>
      <c r="D90" s="197">
        <v>0</v>
      </c>
      <c r="E90" s="198"/>
      <c r="F90" s="199">
        <f t="shared" si="104"/>
        <v>0</v>
      </c>
      <c r="G90" s="197"/>
      <c r="H90" s="198"/>
      <c r="I90" s="199">
        <f t="shared" si="105"/>
        <v>0</v>
      </c>
      <c r="J90" s="200"/>
      <c r="K90" s="198"/>
      <c r="L90" s="199">
        <f t="shared" si="106"/>
        <v>0</v>
      </c>
      <c r="M90" s="197"/>
      <c r="N90" s="198"/>
      <c r="O90" s="199">
        <f t="shared" si="107"/>
        <v>0</v>
      </c>
      <c r="P90" s="201"/>
    </row>
    <row r="91" spans="1:16" ht="13.5" hidden="1" thickTop="1" thickBot="1" x14ac:dyDescent="0.3">
      <c r="A91" s="202">
        <v>2230</v>
      </c>
      <c r="B91" s="90" t="s">
        <v>109</v>
      </c>
      <c r="C91" s="536">
        <f t="shared" si="99"/>
        <v>0</v>
      </c>
      <c r="D91" s="203">
        <f t="shared" ref="D91:E91" si="108">SUM(D92:D98)</f>
        <v>0</v>
      </c>
      <c r="E91" s="204">
        <f t="shared" si="108"/>
        <v>0</v>
      </c>
      <c r="F91" s="199">
        <f>SUM(F92:F98)</f>
        <v>0</v>
      </c>
      <c r="G91" s="203">
        <f t="shared" ref="G91:H91" si="109">SUM(G92:G98)</f>
        <v>0</v>
      </c>
      <c r="H91" s="204">
        <f t="shared" si="109"/>
        <v>0</v>
      </c>
      <c r="I91" s="199">
        <f>SUM(I92:I98)</f>
        <v>0</v>
      </c>
      <c r="J91" s="205">
        <f t="shared" ref="J91:K91" si="110">SUM(J92:J98)</f>
        <v>0</v>
      </c>
      <c r="K91" s="204">
        <f t="shared" si="110"/>
        <v>0</v>
      </c>
      <c r="L91" s="199">
        <f>SUM(L92:L98)</f>
        <v>0</v>
      </c>
      <c r="M91" s="203">
        <f t="shared" ref="M91:O91" si="111">SUM(M92:M98)</f>
        <v>0</v>
      </c>
      <c r="N91" s="204">
        <f t="shared" si="111"/>
        <v>0</v>
      </c>
      <c r="O91" s="199">
        <f t="shared" si="111"/>
        <v>0</v>
      </c>
      <c r="P91" s="201"/>
    </row>
    <row r="92" spans="1:16" ht="25.5" hidden="1" thickTop="1" thickBot="1" x14ac:dyDescent="0.3">
      <c r="A92" s="52">
        <v>2231</v>
      </c>
      <c r="B92" s="90" t="s">
        <v>110</v>
      </c>
      <c r="C92" s="536">
        <f t="shared" si="99"/>
        <v>0</v>
      </c>
      <c r="D92" s="197">
        <v>0</v>
      </c>
      <c r="E92" s="198"/>
      <c r="F92" s="199">
        <f t="shared" ref="F92:F98" si="112">D92+E92</f>
        <v>0</v>
      </c>
      <c r="G92" s="197"/>
      <c r="H92" s="198"/>
      <c r="I92" s="199">
        <f t="shared" ref="I92:I98" si="113">G92+H92</f>
        <v>0</v>
      </c>
      <c r="J92" s="200"/>
      <c r="K92" s="198"/>
      <c r="L92" s="199">
        <f t="shared" ref="L92:L98" si="114">J92+K92</f>
        <v>0</v>
      </c>
      <c r="M92" s="197"/>
      <c r="N92" s="198"/>
      <c r="O92" s="199">
        <f t="shared" ref="O92:O98" si="115">M92+N92</f>
        <v>0</v>
      </c>
      <c r="P92" s="201"/>
    </row>
    <row r="93" spans="1:16" ht="24.75" hidden="1" customHeight="1" x14ac:dyDescent="0.3">
      <c r="A93" s="52">
        <v>2232</v>
      </c>
      <c r="B93" s="90" t="s">
        <v>111</v>
      </c>
      <c r="C93" s="536">
        <f t="shared" si="99"/>
        <v>0</v>
      </c>
      <c r="D93" s="197">
        <v>0</v>
      </c>
      <c r="E93" s="198"/>
      <c r="F93" s="199">
        <f t="shared" si="112"/>
        <v>0</v>
      </c>
      <c r="G93" s="197"/>
      <c r="H93" s="198"/>
      <c r="I93" s="199">
        <f t="shared" si="113"/>
        <v>0</v>
      </c>
      <c r="J93" s="200"/>
      <c r="K93" s="198"/>
      <c r="L93" s="199">
        <f t="shared" si="114"/>
        <v>0</v>
      </c>
      <c r="M93" s="197"/>
      <c r="N93" s="198"/>
      <c r="O93" s="199">
        <f t="shared" si="115"/>
        <v>0</v>
      </c>
      <c r="P93" s="201"/>
    </row>
    <row r="94" spans="1:16" ht="25.5" hidden="1" thickTop="1" thickBot="1" x14ac:dyDescent="0.3">
      <c r="A94" s="45">
        <v>2233</v>
      </c>
      <c r="B94" s="82" t="s">
        <v>112</v>
      </c>
      <c r="C94" s="535">
        <f t="shared" si="99"/>
        <v>0</v>
      </c>
      <c r="D94" s="192">
        <v>0</v>
      </c>
      <c r="E94" s="193"/>
      <c r="F94" s="194">
        <f t="shared" si="112"/>
        <v>0</v>
      </c>
      <c r="G94" s="192"/>
      <c r="H94" s="193"/>
      <c r="I94" s="194">
        <f t="shared" si="113"/>
        <v>0</v>
      </c>
      <c r="J94" s="195"/>
      <c r="K94" s="193"/>
      <c r="L94" s="194">
        <f t="shared" si="114"/>
        <v>0</v>
      </c>
      <c r="M94" s="192"/>
      <c r="N94" s="193"/>
      <c r="O94" s="194">
        <f t="shared" si="115"/>
        <v>0</v>
      </c>
      <c r="P94" s="196"/>
    </row>
    <row r="95" spans="1:16" ht="37.5" hidden="1" thickTop="1" thickBot="1" x14ac:dyDescent="0.3">
      <c r="A95" s="52">
        <v>2234</v>
      </c>
      <c r="B95" s="90" t="s">
        <v>113</v>
      </c>
      <c r="C95" s="536">
        <f t="shared" si="99"/>
        <v>0</v>
      </c>
      <c r="D95" s="197">
        <v>0</v>
      </c>
      <c r="E95" s="198"/>
      <c r="F95" s="199">
        <f t="shared" si="112"/>
        <v>0</v>
      </c>
      <c r="G95" s="197"/>
      <c r="H95" s="198"/>
      <c r="I95" s="199">
        <f t="shared" si="113"/>
        <v>0</v>
      </c>
      <c r="J95" s="200"/>
      <c r="K95" s="198"/>
      <c r="L95" s="199">
        <f t="shared" si="114"/>
        <v>0</v>
      </c>
      <c r="M95" s="197"/>
      <c r="N95" s="198"/>
      <c r="O95" s="199">
        <f t="shared" si="115"/>
        <v>0</v>
      </c>
      <c r="P95" s="201"/>
    </row>
    <row r="96" spans="1:16" ht="25.5" hidden="1" thickTop="1" thickBot="1" x14ac:dyDescent="0.3">
      <c r="A96" s="52">
        <v>2235</v>
      </c>
      <c r="B96" s="90" t="s">
        <v>114</v>
      </c>
      <c r="C96" s="536">
        <f t="shared" si="99"/>
        <v>0</v>
      </c>
      <c r="D96" s="197">
        <v>0</v>
      </c>
      <c r="E96" s="198"/>
      <c r="F96" s="199">
        <f t="shared" si="112"/>
        <v>0</v>
      </c>
      <c r="G96" s="197"/>
      <c r="H96" s="198"/>
      <c r="I96" s="199">
        <f t="shared" si="113"/>
        <v>0</v>
      </c>
      <c r="J96" s="200"/>
      <c r="K96" s="198"/>
      <c r="L96" s="199">
        <f t="shared" si="114"/>
        <v>0</v>
      </c>
      <c r="M96" s="197"/>
      <c r="N96" s="198"/>
      <c r="O96" s="199">
        <f t="shared" si="115"/>
        <v>0</v>
      </c>
      <c r="P96" s="201"/>
    </row>
    <row r="97" spans="1:16" ht="13.5" hidden="1" thickTop="1" thickBot="1" x14ac:dyDescent="0.3">
      <c r="A97" s="52">
        <v>2236</v>
      </c>
      <c r="B97" s="90" t="s">
        <v>115</v>
      </c>
      <c r="C97" s="536">
        <f t="shared" si="99"/>
        <v>0</v>
      </c>
      <c r="D97" s="197">
        <v>0</v>
      </c>
      <c r="E97" s="198"/>
      <c r="F97" s="199">
        <f t="shared" si="112"/>
        <v>0</v>
      </c>
      <c r="G97" s="197"/>
      <c r="H97" s="198"/>
      <c r="I97" s="199">
        <f t="shared" si="113"/>
        <v>0</v>
      </c>
      <c r="J97" s="200"/>
      <c r="K97" s="198"/>
      <c r="L97" s="199">
        <f t="shared" si="114"/>
        <v>0</v>
      </c>
      <c r="M97" s="197"/>
      <c r="N97" s="198"/>
      <c r="O97" s="199">
        <f t="shared" si="115"/>
        <v>0</v>
      </c>
      <c r="P97" s="201"/>
    </row>
    <row r="98" spans="1:16" ht="13.5" hidden="1" thickTop="1" thickBot="1" x14ac:dyDescent="0.3">
      <c r="A98" s="52">
        <v>2239</v>
      </c>
      <c r="B98" s="90" t="s">
        <v>116</v>
      </c>
      <c r="C98" s="536">
        <f t="shared" si="99"/>
        <v>0</v>
      </c>
      <c r="D98" s="197">
        <v>0</v>
      </c>
      <c r="E98" s="198"/>
      <c r="F98" s="199">
        <f t="shared" si="112"/>
        <v>0</v>
      </c>
      <c r="G98" s="197"/>
      <c r="H98" s="198"/>
      <c r="I98" s="199">
        <f t="shared" si="113"/>
        <v>0</v>
      </c>
      <c r="J98" s="200"/>
      <c r="K98" s="198"/>
      <c r="L98" s="199">
        <f t="shared" si="114"/>
        <v>0</v>
      </c>
      <c r="M98" s="197"/>
      <c r="N98" s="198"/>
      <c r="O98" s="199">
        <f t="shared" si="115"/>
        <v>0</v>
      </c>
      <c r="P98" s="201"/>
    </row>
    <row r="99" spans="1:16" ht="37.5" hidden="1" thickTop="1" thickBot="1" x14ac:dyDescent="0.3">
      <c r="A99" s="202">
        <v>2240</v>
      </c>
      <c r="B99" s="90" t="s">
        <v>117</v>
      </c>
      <c r="C99" s="536">
        <f t="shared" si="99"/>
        <v>0</v>
      </c>
      <c r="D99" s="203">
        <f t="shared" ref="D99:E99" si="116">SUM(D100:D106)</f>
        <v>0</v>
      </c>
      <c r="E99" s="204">
        <f t="shared" si="116"/>
        <v>0</v>
      </c>
      <c r="F99" s="199">
        <f>SUM(F100:F106)</f>
        <v>0</v>
      </c>
      <c r="G99" s="203">
        <f t="shared" ref="G99:H99" si="117">SUM(G100:G106)</f>
        <v>0</v>
      </c>
      <c r="H99" s="204">
        <f t="shared" si="117"/>
        <v>0</v>
      </c>
      <c r="I99" s="199">
        <f>SUM(I100:I106)</f>
        <v>0</v>
      </c>
      <c r="J99" s="205">
        <f t="shared" ref="J99:K99" si="118">SUM(J100:J106)</f>
        <v>0</v>
      </c>
      <c r="K99" s="204">
        <f t="shared" si="118"/>
        <v>0</v>
      </c>
      <c r="L99" s="199">
        <f>SUM(L100:L106)</f>
        <v>0</v>
      </c>
      <c r="M99" s="203">
        <f t="shared" ref="M99:O99" si="119">SUM(M100:M106)</f>
        <v>0</v>
      </c>
      <c r="N99" s="204">
        <f t="shared" si="119"/>
        <v>0</v>
      </c>
      <c r="O99" s="199">
        <f t="shared" si="119"/>
        <v>0</v>
      </c>
      <c r="P99" s="201"/>
    </row>
    <row r="100" spans="1:16" ht="13.5" hidden="1" thickTop="1" thickBot="1" x14ac:dyDescent="0.3">
      <c r="A100" s="52">
        <v>2241</v>
      </c>
      <c r="B100" s="90" t="s">
        <v>118</v>
      </c>
      <c r="C100" s="536">
        <f t="shared" si="99"/>
        <v>0</v>
      </c>
      <c r="D100" s="197">
        <v>0</v>
      </c>
      <c r="E100" s="198"/>
      <c r="F100" s="199">
        <f t="shared" ref="F100:F107" si="120">D100+E100</f>
        <v>0</v>
      </c>
      <c r="G100" s="197"/>
      <c r="H100" s="198"/>
      <c r="I100" s="199">
        <f t="shared" ref="I100:I107" si="121">G100+H100</f>
        <v>0</v>
      </c>
      <c r="J100" s="200"/>
      <c r="K100" s="198"/>
      <c r="L100" s="199">
        <f t="shared" ref="L100:L107" si="122">J100+K100</f>
        <v>0</v>
      </c>
      <c r="M100" s="197"/>
      <c r="N100" s="198"/>
      <c r="O100" s="199">
        <f t="shared" ref="O100:O107" si="123">M100+N100</f>
        <v>0</v>
      </c>
      <c r="P100" s="201"/>
    </row>
    <row r="101" spans="1:16" ht="25.5" hidden="1" thickTop="1" thickBot="1" x14ac:dyDescent="0.3">
      <c r="A101" s="52">
        <v>2242</v>
      </c>
      <c r="B101" s="90" t="s">
        <v>119</v>
      </c>
      <c r="C101" s="536">
        <f t="shared" si="99"/>
        <v>0</v>
      </c>
      <c r="D101" s="197">
        <v>0</v>
      </c>
      <c r="E101" s="198"/>
      <c r="F101" s="199">
        <f t="shared" si="120"/>
        <v>0</v>
      </c>
      <c r="G101" s="197"/>
      <c r="H101" s="198"/>
      <c r="I101" s="199">
        <f t="shared" si="121"/>
        <v>0</v>
      </c>
      <c r="J101" s="200"/>
      <c r="K101" s="198"/>
      <c r="L101" s="199">
        <f t="shared" si="122"/>
        <v>0</v>
      </c>
      <c r="M101" s="197"/>
      <c r="N101" s="198"/>
      <c r="O101" s="199">
        <f t="shared" si="123"/>
        <v>0</v>
      </c>
      <c r="P101" s="201"/>
    </row>
    <row r="102" spans="1:16" ht="25.5" hidden="1" thickTop="1" thickBot="1" x14ac:dyDescent="0.3">
      <c r="A102" s="52">
        <v>2243</v>
      </c>
      <c r="B102" s="90" t="s">
        <v>120</v>
      </c>
      <c r="C102" s="536">
        <f t="shared" si="99"/>
        <v>0</v>
      </c>
      <c r="D102" s="197">
        <v>0</v>
      </c>
      <c r="E102" s="198"/>
      <c r="F102" s="199">
        <f t="shared" si="120"/>
        <v>0</v>
      </c>
      <c r="G102" s="197"/>
      <c r="H102" s="198"/>
      <c r="I102" s="199">
        <f t="shared" si="121"/>
        <v>0</v>
      </c>
      <c r="J102" s="200"/>
      <c r="K102" s="198"/>
      <c r="L102" s="199">
        <f t="shared" si="122"/>
        <v>0</v>
      </c>
      <c r="M102" s="197"/>
      <c r="N102" s="198"/>
      <c r="O102" s="199">
        <f t="shared" si="123"/>
        <v>0</v>
      </c>
      <c r="P102" s="201"/>
    </row>
    <row r="103" spans="1:16" ht="13.5" hidden="1" thickTop="1" thickBot="1" x14ac:dyDescent="0.3">
      <c r="A103" s="52">
        <v>2244</v>
      </c>
      <c r="B103" s="90" t="s">
        <v>121</v>
      </c>
      <c r="C103" s="536">
        <f t="shared" si="99"/>
        <v>0</v>
      </c>
      <c r="D103" s="197">
        <v>0</v>
      </c>
      <c r="E103" s="198"/>
      <c r="F103" s="199">
        <f t="shared" si="120"/>
        <v>0</v>
      </c>
      <c r="G103" s="197"/>
      <c r="H103" s="198"/>
      <c r="I103" s="199">
        <f t="shared" si="121"/>
        <v>0</v>
      </c>
      <c r="J103" s="200"/>
      <c r="K103" s="198"/>
      <c r="L103" s="199">
        <f t="shared" si="122"/>
        <v>0</v>
      </c>
      <c r="M103" s="197"/>
      <c r="N103" s="198"/>
      <c r="O103" s="199">
        <f t="shared" si="123"/>
        <v>0</v>
      </c>
      <c r="P103" s="201"/>
    </row>
    <row r="104" spans="1:16" ht="25.5" hidden="1" thickTop="1" thickBot="1" x14ac:dyDescent="0.3">
      <c r="A104" s="52">
        <v>2246</v>
      </c>
      <c r="B104" s="90" t="s">
        <v>122</v>
      </c>
      <c r="C104" s="536">
        <f t="shared" si="99"/>
        <v>0</v>
      </c>
      <c r="D104" s="197">
        <v>0</v>
      </c>
      <c r="E104" s="198"/>
      <c r="F104" s="199">
        <f t="shared" si="120"/>
        <v>0</v>
      </c>
      <c r="G104" s="197"/>
      <c r="H104" s="198"/>
      <c r="I104" s="199">
        <f t="shared" si="121"/>
        <v>0</v>
      </c>
      <c r="J104" s="200"/>
      <c r="K104" s="198"/>
      <c r="L104" s="199">
        <f t="shared" si="122"/>
        <v>0</v>
      </c>
      <c r="M104" s="197"/>
      <c r="N104" s="198"/>
      <c r="O104" s="199">
        <f t="shared" si="123"/>
        <v>0</v>
      </c>
      <c r="P104" s="201"/>
    </row>
    <row r="105" spans="1:16" ht="13.5" hidden="1" thickTop="1" thickBot="1" x14ac:dyDescent="0.3">
      <c r="A105" s="52">
        <v>2247</v>
      </c>
      <c r="B105" s="90" t="s">
        <v>123</v>
      </c>
      <c r="C105" s="536">
        <f t="shared" si="99"/>
        <v>0</v>
      </c>
      <c r="D105" s="197">
        <v>0</v>
      </c>
      <c r="E105" s="198"/>
      <c r="F105" s="199">
        <f t="shared" si="120"/>
        <v>0</v>
      </c>
      <c r="G105" s="197"/>
      <c r="H105" s="198"/>
      <c r="I105" s="199">
        <f t="shared" si="121"/>
        <v>0</v>
      </c>
      <c r="J105" s="200"/>
      <c r="K105" s="198"/>
      <c r="L105" s="199">
        <f t="shared" si="122"/>
        <v>0</v>
      </c>
      <c r="M105" s="197"/>
      <c r="N105" s="198"/>
      <c r="O105" s="199">
        <f t="shared" si="123"/>
        <v>0</v>
      </c>
      <c r="P105" s="201"/>
    </row>
    <row r="106" spans="1:16" ht="25.5" hidden="1" thickTop="1" thickBot="1" x14ac:dyDescent="0.3">
      <c r="A106" s="52">
        <v>2249</v>
      </c>
      <c r="B106" s="90" t="s">
        <v>124</v>
      </c>
      <c r="C106" s="536">
        <f t="shared" si="99"/>
        <v>0</v>
      </c>
      <c r="D106" s="197">
        <v>0</v>
      </c>
      <c r="E106" s="198"/>
      <c r="F106" s="199">
        <f t="shared" si="120"/>
        <v>0</v>
      </c>
      <c r="G106" s="197"/>
      <c r="H106" s="198"/>
      <c r="I106" s="199">
        <f t="shared" si="121"/>
        <v>0</v>
      </c>
      <c r="J106" s="200"/>
      <c r="K106" s="198"/>
      <c r="L106" s="199">
        <f t="shared" si="122"/>
        <v>0</v>
      </c>
      <c r="M106" s="197"/>
      <c r="N106" s="198"/>
      <c r="O106" s="199">
        <f t="shared" si="123"/>
        <v>0</v>
      </c>
      <c r="P106" s="201"/>
    </row>
    <row r="107" spans="1:16" ht="13.5" hidden="1" thickTop="1" thickBot="1" x14ac:dyDescent="0.3">
      <c r="A107" s="202">
        <v>2250</v>
      </c>
      <c r="B107" s="90" t="s">
        <v>125</v>
      </c>
      <c r="C107" s="536">
        <f t="shared" si="99"/>
        <v>0</v>
      </c>
      <c r="D107" s="197">
        <v>0</v>
      </c>
      <c r="E107" s="198"/>
      <c r="F107" s="199">
        <f t="shared" si="120"/>
        <v>0</v>
      </c>
      <c r="G107" s="197"/>
      <c r="H107" s="198"/>
      <c r="I107" s="199">
        <f t="shared" si="121"/>
        <v>0</v>
      </c>
      <c r="J107" s="200"/>
      <c r="K107" s="198"/>
      <c r="L107" s="199">
        <f t="shared" si="122"/>
        <v>0</v>
      </c>
      <c r="M107" s="197"/>
      <c r="N107" s="198"/>
      <c r="O107" s="199">
        <f t="shared" si="123"/>
        <v>0</v>
      </c>
      <c r="P107" s="201"/>
    </row>
    <row r="108" spans="1:16" ht="13.5" hidden="1" thickTop="1" thickBot="1" x14ac:dyDescent="0.3">
      <c r="A108" s="202">
        <v>2260</v>
      </c>
      <c r="B108" s="90" t="s">
        <v>126</v>
      </c>
      <c r="C108" s="536">
        <f t="shared" si="99"/>
        <v>0</v>
      </c>
      <c r="D108" s="203">
        <f t="shared" ref="D108:E108" si="124">SUM(D109:D113)</f>
        <v>0</v>
      </c>
      <c r="E108" s="204">
        <f t="shared" si="124"/>
        <v>0</v>
      </c>
      <c r="F108" s="199">
        <f>SUM(F109:F113)</f>
        <v>0</v>
      </c>
      <c r="G108" s="203">
        <f t="shared" ref="G108:H108" si="125">SUM(G109:G113)</f>
        <v>0</v>
      </c>
      <c r="H108" s="204">
        <f t="shared" si="125"/>
        <v>0</v>
      </c>
      <c r="I108" s="199">
        <f>SUM(I109:I113)</f>
        <v>0</v>
      </c>
      <c r="J108" s="205">
        <f t="shared" ref="J108:K108" si="126">SUM(J109:J113)</f>
        <v>0</v>
      </c>
      <c r="K108" s="204">
        <f t="shared" si="126"/>
        <v>0</v>
      </c>
      <c r="L108" s="199">
        <f>SUM(L109:L113)</f>
        <v>0</v>
      </c>
      <c r="M108" s="203">
        <f t="shared" ref="M108:O108" si="127">SUM(M109:M113)</f>
        <v>0</v>
      </c>
      <c r="N108" s="204">
        <f t="shared" si="127"/>
        <v>0</v>
      </c>
      <c r="O108" s="199">
        <f t="shared" si="127"/>
        <v>0</v>
      </c>
      <c r="P108" s="201"/>
    </row>
    <row r="109" spans="1:16" ht="13.5" hidden="1" thickTop="1" thickBot="1" x14ac:dyDescent="0.3">
      <c r="A109" s="52">
        <v>2261</v>
      </c>
      <c r="B109" s="90" t="s">
        <v>127</v>
      </c>
      <c r="C109" s="536">
        <f t="shared" si="99"/>
        <v>0</v>
      </c>
      <c r="D109" s="197">
        <v>0</v>
      </c>
      <c r="E109" s="198"/>
      <c r="F109" s="199">
        <f t="shared" ref="F109:F113" si="128">D109+E109</f>
        <v>0</v>
      </c>
      <c r="G109" s="197"/>
      <c r="H109" s="198"/>
      <c r="I109" s="199">
        <f t="shared" ref="I109:I113" si="129">G109+H109</f>
        <v>0</v>
      </c>
      <c r="J109" s="200"/>
      <c r="K109" s="198"/>
      <c r="L109" s="199">
        <f t="shared" ref="L109:L113" si="130">J109+K109</f>
        <v>0</v>
      </c>
      <c r="M109" s="197"/>
      <c r="N109" s="198"/>
      <c r="O109" s="199">
        <f t="shared" ref="O109:O113" si="131">M109+N109</f>
        <v>0</v>
      </c>
      <c r="P109" s="201"/>
    </row>
    <row r="110" spans="1:16" ht="13.5" hidden="1" thickTop="1" thickBot="1" x14ac:dyDescent="0.3">
      <c r="A110" s="52">
        <v>2262</v>
      </c>
      <c r="B110" s="90" t="s">
        <v>128</v>
      </c>
      <c r="C110" s="536">
        <f t="shared" si="99"/>
        <v>0</v>
      </c>
      <c r="D110" s="197">
        <v>0</v>
      </c>
      <c r="E110" s="198"/>
      <c r="F110" s="199">
        <f t="shared" si="128"/>
        <v>0</v>
      </c>
      <c r="G110" s="197"/>
      <c r="H110" s="198"/>
      <c r="I110" s="199">
        <f t="shared" si="129"/>
        <v>0</v>
      </c>
      <c r="J110" s="200"/>
      <c r="K110" s="198"/>
      <c r="L110" s="199">
        <f t="shared" si="130"/>
        <v>0</v>
      </c>
      <c r="M110" s="197"/>
      <c r="N110" s="198"/>
      <c r="O110" s="199">
        <f t="shared" si="131"/>
        <v>0</v>
      </c>
      <c r="P110" s="201"/>
    </row>
    <row r="111" spans="1:16" ht="13.5" hidden="1" thickTop="1" thickBot="1" x14ac:dyDescent="0.3">
      <c r="A111" s="52">
        <v>2263</v>
      </c>
      <c r="B111" s="90" t="s">
        <v>129</v>
      </c>
      <c r="C111" s="536">
        <f t="shared" si="99"/>
        <v>0</v>
      </c>
      <c r="D111" s="197">
        <v>0</v>
      </c>
      <c r="E111" s="198"/>
      <c r="F111" s="199">
        <f t="shared" si="128"/>
        <v>0</v>
      </c>
      <c r="G111" s="197"/>
      <c r="H111" s="198"/>
      <c r="I111" s="199">
        <f t="shared" si="129"/>
        <v>0</v>
      </c>
      <c r="J111" s="200"/>
      <c r="K111" s="198"/>
      <c r="L111" s="199">
        <f t="shared" si="130"/>
        <v>0</v>
      </c>
      <c r="M111" s="197"/>
      <c r="N111" s="198"/>
      <c r="O111" s="199">
        <f t="shared" si="131"/>
        <v>0</v>
      </c>
      <c r="P111" s="201"/>
    </row>
    <row r="112" spans="1:16" ht="25.5" hidden="1" thickTop="1" thickBot="1" x14ac:dyDescent="0.3">
      <c r="A112" s="52">
        <v>2264</v>
      </c>
      <c r="B112" s="90" t="s">
        <v>130</v>
      </c>
      <c r="C112" s="536">
        <f t="shared" si="99"/>
        <v>0</v>
      </c>
      <c r="D112" s="197">
        <v>0</v>
      </c>
      <c r="E112" s="198"/>
      <c r="F112" s="199">
        <f t="shared" si="128"/>
        <v>0</v>
      </c>
      <c r="G112" s="197"/>
      <c r="H112" s="198"/>
      <c r="I112" s="199">
        <f t="shared" si="129"/>
        <v>0</v>
      </c>
      <c r="J112" s="200"/>
      <c r="K112" s="198"/>
      <c r="L112" s="199">
        <f t="shared" si="130"/>
        <v>0</v>
      </c>
      <c r="M112" s="197"/>
      <c r="N112" s="198"/>
      <c r="O112" s="199">
        <f t="shared" si="131"/>
        <v>0</v>
      </c>
      <c r="P112" s="201"/>
    </row>
    <row r="113" spans="1:16" ht="13.5" hidden="1" thickTop="1" thickBot="1" x14ac:dyDescent="0.3">
      <c r="A113" s="52">
        <v>2269</v>
      </c>
      <c r="B113" s="90" t="s">
        <v>131</v>
      </c>
      <c r="C113" s="536">
        <f t="shared" si="99"/>
        <v>0</v>
      </c>
      <c r="D113" s="197">
        <v>0</v>
      </c>
      <c r="E113" s="198"/>
      <c r="F113" s="199">
        <f t="shared" si="128"/>
        <v>0</v>
      </c>
      <c r="G113" s="197"/>
      <c r="H113" s="198"/>
      <c r="I113" s="199">
        <f t="shared" si="129"/>
        <v>0</v>
      </c>
      <c r="J113" s="200"/>
      <c r="K113" s="198"/>
      <c r="L113" s="199">
        <f t="shared" si="130"/>
        <v>0</v>
      </c>
      <c r="M113" s="197"/>
      <c r="N113" s="198"/>
      <c r="O113" s="199">
        <f t="shared" si="131"/>
        <v>0</v>
      </c>
      <c r="P113" s="201"/>
    </row>
    <row r="114" spans="1:16" ht="13.5" hidden="1" thickTop="1" thickBot="1" x14ac:dyDescent="0.3">
      <c r="A114" s="202">
        <v>2270</v>
      </c>
      <c r="B114" s="90" t="s">
        <v>132</v>
      </c>
      <c r="C114" s="536">
        <f t="shared" si="99"/>
        <v>0</v>
      </c>
      <c r="D114" s="203">
        <f t="shared" ref="D114:E114" si="132">SUM(D115:D118)</f>
        <v>0</v>
      </c>
      <c r="E114" s="204">
        <f t="shared" si="132"/>
        <v>0</v>
      </c>
      <c r="F114" s="199">
        <f>SUM(F115:F118)</f>
        <v>0</v>
      </c>
      <c r="G114" s="203">
        <f t="shared" ref="G114:H114" si="133">SUM(G115:G118)</f>
        <v>0</v>
      </c>
      <c r="H114" s="204">
        <f t="shared" si="133"/>
        <v>0</v>
      </c>
      <c r="I114" s="199">
        <f>SUM(I115:I118)</f>
        <v>0</v>
      </c>
      <c r="J114" s="205">
        <f t="shared" ref="J114:K114" si="134">SUM(J115:J118)</f>
        <v>0</v>
      </c>
      <c r="K114" s="204">
        <f t="shared" si="134"/>
        <v>0</v>
      </c>
      <c r="L114" s="199">
        <f>SUM(L115:L118)</f>
        <v>0</v>
      </c>
      <c r="M114" s="203">
        <f t="shared" ref="M114:O114" si="135">SUM(M115:M118)</f>
        <v>0</v>
      </c>
      <c r="N114" s="204">
        <f t="shared" si="135"/>
        <v>0</v>
      </c>
      <c r="O114" s="199">
        <f t="shared" si="135"/>
        <v>0</v>
      </c>
      <c r="P114" s="201"/>
    </row>
    <row r="115" spans="1:16" ht="13.5" hidden="1" thickTop="1" thickBot="1" x14ac:dyDescent="0.3">
      <c r="A115" s="52">
        <v>2272</v>
      </c>
      <c r="B115" s="218" t="s">
        <v>133</v>
      </c>
      <c r="C115" s="536">
        <f t="shared" si="99"/>
        <v>0</v>
      </c>
      <c r="D115" s="197">
        <v>0</v>
      </c>
      <c r="E115" s="198"/>
      <c r="F115" s="199">
        <f t="shared" ref="F115:F119" si="136">D115+E115</f>
        <v>0</v>
      </c>
      <c r="G115" s="197"/>
      <c r="H115" s="198"/>
      <c r="I115" s="199">
        <f t="shared" ref="I115:I119" si="137">G115+H115</f>
        <v>0</v>
      </c>
      <c r="J115" s="200"/>
      <c r="K115" s="198"/>
      <c r="L115" s="199">
        <f t="shared" ref="L115:L119" si="138">J115+K115</f>
        <v>0</v>
      </c>
      <c r="M115" s="197"/>
      <c r="N115" s="198"/>
      <c r="O115" s="199">
        <f t="shared" ref="O115:O119" si="139">M115+N115</f>
        <v>0</v>
      </c>
      <c r="P115" s="201"/>
    </row>
    <row r="116" spans="1:16" ht="25.5" hidden="1" thickTop="1" thickBot="1" x14ac:dyDescent="0.3">
      <c r="A116" s="52">
        <v>2274</v>
      </c>
      <c r="B116" s="219" t="s">
        <v>134</v>
      </c>
      <c r="C116" s="536">
        <f t="shared" si="99"/>
        <v>0</v>
      </c>
      <c r="D116" s="197">
        <v>0</v>
      </c>
      <c r="E116" s="198"/>
      <c r="F116" s="199">
        <f t="shared" si="136"/>
        <v>0</v>
      </c>
      <c r="G116" s="197"/>
      <c r="H116" s="198"/>
      <c r="I116" s="199">
        <f t="shared" si="137"/>
        <v>0</v>
      </c>
      <c r="J116" s="200"/>
      <c r="K116" s="198"/>
      <c r="L116" s="199">
        <f t="shared" si="138"/>
        <v>0</v>
      </c>
      <c r="M116" s="197"/>
      <c r="N116" s="198"/>
      <c r="O116" s="199">
        <f t="shared" si="139"/>
        <v>0</v>
      </c>
      <c r="P116" s="201"/>
    </row>
    <row r="117" spans="1:16" ht="25.5" hidden="1" thickTop="1" thickBot="1" x14ac:dyDescent="0.3">
      <c r="A117" s="52">
        <v>2275</v>
      </c>
      <c r="B117" s="90" t="s">
        <v>135</v>
      </c>
      <c r="C117" s="536">
        <f t="shared" si="99"/>
        <v>0</v>
      </c>
      <c r="D117" s="197">
        <v>0</v>
      </c>
      <c r="E117" s="198"/>
      <c r="F117" s="199">
        <f t="shared" si="136"/>
        <v>0</v>
      </c>
      <c r="G117" s="197"/>
      <c r="H117" s="198"/>
      <c r="I117" s="199">
        <f t="shared" si="137"/>
        <v>0</v>
      </c>
      <c r="J117" s="200"/>
      <c r="K117" s="198"/>
      <c r="L117" s="199">
        <f t="shared" si="138"/>
        <v>0</v>
      </c>
      <c r="M117" s="197"/>
      <c r="N117" s="198"/>
      <c r="O117" s="199">
        <f t="shared" si="139"/>
        <v>0</v>
      </c>
      <c r="P117" s="201"/>
    </row>
    <row r="118" spans="1:16" ht="37.5" hidden="1" thickTop="1" thickBot="1" x14ac:dyDescent="0.3">
      <c r="A118" s="52">
        <v>2276</v>
      </c>
      <c r="B118" s="90" t="s">
        <v>136</v>
      </c>
      <c r="C118" s="536">
        <f t="shared" si="99"/>
        <v>0</v>
      </c>
      <c r="D118" s="197">
        <v>0</v>
      </c>
      <c r="E118" s="198"/>
      <c r="F118" s="199">
        <f t="shared" si="136"/>
        <v>0</v>
      </c>
      <c r="G118" s="197"/>
      <c r="H118" s="198"/>
      <c r="I118" s="199">
        <f t="shared" si="137"/>
        <v>0</v>
      </c>
      <c r="J118" s="200"/>
      <c r="K118" s="198"/>
      <c r="L118" s="199">
        <f t="shared" si="138"/>
        <v>0</v>
      </c>
      <c r="M118" s="197"/>
      <c r="N118" s="198"/>
      <c r="O118" s="199">
        <f t="shared" si="139"/>
        <v>0</v>
      </c>
      <c r="P118" s="201"/>
    </row>
    <row r="119" spans="1:16" ht="49.5" hidden="1" thickTop="1" thickBot="1" x14ac:dyDescent="0.3">
      <c r="A119" s="202">
        <v>2280</v>
      </c>
      <c r="B119" s="90" t="s">
        <v>137</v>
      </c>
      <c r="C119" s="536">
        <f t="shared" si="99"/>
        <v>0</v>
      </c>
      <c r="D119" s="197">
        <v>0</v>
      </c>
      <c r="E119" s="198"/>
      <c r="F119" s="199">
        <f t="shared" si="136"/>
        <v>0</v>
      </c>
      <c r="G119" s="197"/>
      <c r="H119" s="198"/>
      <c r="I119" s="199">
        <f t="shared" si="137"/>
        <v>0</v>
      </c>
      <c r="J119" s="200"/>
      <c r="K119" s="198"/>
      <c r="L119" s="199">
        <f t="shared" si="138"/>
        <v>0</v>
      </c>
      <c r="M119" s="197"/>
      <c r="N119" s="198"/>
      <c r="O119" s="199">
        <f t="shared" si="139"/>
        <v>0</v>
      </c>
      <c r="P119" s="201"/>
    </row>
    <row r="120" spans="1:16" ht="38.25" hidden="1" customHeight="1" x14ac:dyDescent="0.3">
      <c r="A120" s="138">
        <v>2300</v>
      </c>
      <c r="B120" s="108" t="s">
        <v>138</v>
      </c>
      <c r="C120" s="538">
        <f t="shared" si="99"/>
        <v>0</v>
      </c>
      <c r="D120" s="220">
        <f t="shared" ref="D120:E120" si="140">SUM(D121,D126,D130,D131,D134,D138,D146,D147,D150)</f>
        <v>0</v>
      </c>
      <c r="E120" s="221">
        <f t="shared" si="140"/>
        <v>0</v>
      </c>
      <c r="F120" s="222">
        <f>SUM(F121,F126,F130,F131,F134,F138,F146,F147,F150)</f>
        <v>0</v>
      </c>
      <c r="G120" s="220">
        <f t="shared" ref="G120:H120" si="141">SUM(G121,G126,G130,G131,G134,G138,G146,G147,G150)</f>
        <v>0</v>
      </c>
      <c r="H120" s="221">
        <f t="shared" si="141"/>
        <v>0</v>
      </c>
      <c r="I120" s="222">
        <f>SUM(I121,I126,I130,I131,I134,I138,I146,I147,I150)</f>
        <v>0</v>
      </c>
      <c r="J120" s="223">
        <f t="shared" ref="J120:K120" si="142">SUM(J121,J126,J130,J131,J134,J138,J146,J147,J150)</f>
        <v>0</v>
      </c>
      <c r="K120" s="221">
        <f t="shared" si="142"/>
        <v>0</v>
      </c>
      <c r="L120" s="222">
        <f>SUM(L121,L126,L130,L131,L134,L138,L146,L147,L150)</f>
        <v>0</v>
      </c>
      <c r="M120" s="220">
        <f t="shared" ref="M120:O120" si="143">SUM(M121,M126,M130,M131,M134,M138,M146,M147,M150)</f>
        <v>0</v>
      </c>
      <c r="N120" s="221">
        <f t="shared" si="143"/>
        <v>0</v>
      </c>
      <c r="O120" s="222">
        <f t="shared" si="143"/>
        <v>0</v>
      </c>
      <c r="P120" s="215"/>
    </row>
    <row r="121" spans="1:16" ht="25.5" hidden="1" thickTop="1" thickBot="1" x14ac:dyDescent="0.3">
      <c r="A121" s="352">
        <v>2310</v>
      </c>
      <c r="B121" s="82" t="s">
        <v>139</v>
      </c>
      <c r="C121" s="535">
        <f t="shared" si="99"/>
        <v>0</v>
      </c>
      <c r="D121" s="212">
        <f t="shared" ref="D121:O121" si="144">SUM(D122:D125)</f>
        <v>0</v>
      </c>
      <c r="E121" s="213">
        <f t="shared" si="144"/>
        <v>0</v>
      </c>
      <c r="F121" s="194">
        <f t="shared" si="144"/>
        <v>0</v>
      </c>
      <c r="G121" s="212">
        <f t="shared" si="144"/>
        <v>0</v>
      </c>
      <c r="H121" s="213">
        <f t="shared" si="144"/>
        <v>0</v>
      </c>
      <c r="I121" s="194">
        <f t="shared" si="144"/>
        <v>0</v>
      </c>
      <c r="J121" s="214">
        <f t="shared" si="144"/>
        <v>0</v>
      </c>
      <c r="K121" s="213">
        <f t="shared" si="144"/>
        <v>0</v>
      </c>
      <c r="L121" s="194">
        <f t="shared" si="144"/>
        <v>0</v>
      </c>
      <c r="M121" s="212">
        <f t="shared" si="144"/>
        <v>0</v>
      </c>
      <c r="N121" s="213">
        <f t="shared" si="144"/>
        <v>0</v>
      </c>
      <c r="O121" s="194">
        <f t="shared" si="144"/>
        <v>0</v>
      </c>
      <c r="P121" s="196"/>
    </row>
    <row r="122" spans="1:16" ht="13.5" hidden="1" thickTop="1" thickBot="1" x14ac:dyDescent="0.3">
      <c r="A122" s="52">
        <v>2311</v>
      </c>
      <c r="B122" s="90" t="s">
        <v>140</v>
      </c>
      <c r="C122" s="536">
        <f t="shared" si="99"/>
        <v>0</v>
      </c>
      <c r="D122" s="197">
        <v>0</v>
      </c>
      <c r="E122" s="198"/>
      <c r="F122" s="199">
        <f t="shared" ref="F122:F125" si="145">D122+E122</f>
        <v>0</v>
      </c>
      <c r="G122" s="197"/>
      <c r="H122" s="198"/>
      <c r="I122" s="199">
        <f t="shared" ref="I122:I125" si="146">G122+H122</f>
        <v>0</v>
      </c>
      <c r="J122" s="200"/>
      <c r="K122" s="198"/>
      <c r="L122" s="199">
        <f t="shared" ref="L122:L125" si="147">J122+K122</f>
        <v>0</v>
      </c>
      <c r="M122" s="197"/>
      <c r="N122" s="198"/>
      <c r="O122" s="199">
        <f t="shared" ref="O122:O125" si="148">M122+N122</f>
        <v>0</v>
      </c>
      <c r="P122" s="201"/>
    </row>
    <row r="123" spans="1:16" ht="13.5" hidden="1" thickTop="1" thickBot="1" x14ac:dyDescent="0.3">
      <c r="A123" s="52">
        <v>2312</v>
      </c>
      <c r="B123" s="90" t="s">
        <v>141</v>
      </c>
      <c r="C123" s="536">
        <f t="shared" si="99"/>
        <v>0</v>
      </c>
      <c r="D123" s="197">
        <v>0</v>
      </c>
      <c r="E123" s="198"/>
      <c r="F123" s="199">
        <f t="shared" si="145"/>
        <v>0</v>
      </c>
      <c r="G123" s="197"/>
      <c r="H123" s="198"/>
      <c r="I123" s="199">
        <f t="shared" si="146"/>
        <v>0</v>
      </c>
      <c r="J123" s="200"/>
      <c r="K123" s="198"/>
      <c r="L123" s="199">
        <f t="shared" si="147"/>
        <v>0</v>
      </c>
      <c r="M123" s="197"/>
      <c r="N123" s="198"/>
      <c r="O123" s="199">
        <f t="shared" si="148"/>
        <v>0</v>
      </c>
      <c r="P123" s="201"/>
    </row>
    <row r="124" spans="1:16" ht="13.5" hidden="1" thickTop="1" thickBot="1" x14ac:dyDescent="0.3">
      <c r="A124" s="52">
        <v>2313</v>
      </c>
      <c r="B124" s="90" t="s">
        <v>142</v>
      </c>
      <c r="C124" s="536">
        <f t="shared" si="99"/>
        <v>0</v>
      </c>
      <c r="D124" s="197">
        <v>0</v>
      </c>
      <c r="E124" s="198"/>
      <c r="F124" s="199">
        <f t="shared" si="145"/>
        <v>0</v>
      </c>
      <c r="G124" s="197"/>
      <c r="H124" s="198"/>
      <c r="I124" s="199">
        <f t="shared" si="146"/>
        <v>0</v>
      </c>
      <c r="J124" s="200"/>
      <c r="K124" s="198"/>
      <c r="L124" s="199">
        <f t="shared" si="147"/>
        <v>0</v>
      </c>
      <c r="M124" s="197"/>
      <c r="N124" s="198"/>
      <c r="O124" s="199">
        <f t="shared" si="148"/>
        <v>0</v>
      </c>
      <c r="P124" s="201"/>
    </row>
    <row r="125" spans="1:16" ht="36" hidden="1" customHeight="1" x14ac:dyDescent="0.3">
      <c r="A125" s="52">
        <v>2314</v>
      </c>
      <c r="B125" s="90" t="s">
        <v>143</v>
      </c>
      <c r="C125" s="536">
        <f t="shared" si="99"/>
        <v>0</v>
      </c>
      <c r="D125" s="197">
        <v>0</v>
      </c>
      <c r="E125" s="198"/>
      <c r="F125" s="199">
        <f t="shared" si="145"/>
        <v>0</v>
      </c>
      <c r="G125" s="197"/>
      <c r="H125" s="198"/>
      <c r="I125" s="199">
        <f t="shared" si="146"/>
        <v>0</v>
      </c>
      <c r="J125" s="200"/>
      <c r="K125" s="198"/>
      <c r="L125" s="199">
        <f t="shared" si="147"/>
        <v>0</v>
      </c>
      <c r="M125" s="197"/>
      <c r="N125" s="198"/>
      <c r="O125" s="199">
        <f t="shared" si="148"/>
        <v>0</v>
      </c>
      <c r="P125" s="201"/>
    </row>
    <row r="126" spans="1:16" ht="13.5" hidden="1" thickTop="1" thickBot="1" x14ac:dyDescent="0.3">
      <c r="A126" s="202">
        <v>2320</v>
      </c>
      <c r="B126" s="90" t="s">
        <v>144</v>
      </c>
      <c r="C126" s="536">
        <f t="shared" si="99"/>
        <v>0</v>
      </c>
      <c r="D126" s="203">
        <f t="shared" ref="D126:E126" si="149">SUM(D127:D129)</f>
        <v>0</v>
      </c>
      <c r="E126" s="204">
        <f t="shared" si="149"/>
        <v>0</v>
      </c>
      <c r="F126" s="199">
        <f>SUM(F127:F129)</f>
        <v>0</v>
      </c>
      <c r="G126" s="203">
        <f t="shared" ref="G126:H126" si="150">SUM(G127:G129)</f>
        <v>0</v>
      </c>
      <c r="H126" s="204">
        <f t="shared" si="150"/>
        <v>0</v>
      </c>
      <c r="I126" s="199">
        <f>SUM(I127:I129)</f>
        <v>0</v>
      </c>
      <c r="J126" s="205">
        <f t="shared" ref="J126:K126" si="151">SUM(J127:J129)</f>
        <v>0</v>
      </c>
      <c r="K126" s="204">
        <f t="shared" si="151"/>
        <v>0</v>
      </c>
      <c r="L126" s="199">
        <f>SUM(L127:L129)</f>
        <v>0</v>
      </c>
      <c r="M126" s="203">
        <f t="shared" ref="M126:O126" si="152">SUM(M127:M129)</f>
        <v>0</v>
      </c>
      <c r="N126" s="204">
        <f t="shared" si="152"/>
        <v>0</v>
      </c>
      <c r="O126" s="199">
        <f t="shared" si="152"/>
        <v>0</v>
      </c>
      <c r="P126" s="201"/>
    </row>
    <row r="127" spans="1:16" ht="13.5" hidden="1" thickTop="1" thickBot="1" x14ac:dyDescent="0.3">
      <c r="A127" s="52">
        <v>2321</v>
      </c>
      <c r="B127" s="90" t="s">
        <v>145</v>
      </c>
      <c r="C127" s="536">
        <f t="shared" si="99"/>
        <v>0</v>
      </c>
      <c r="D127" s="197">
        <v>0</v>
      </c>
      <c r="E127" s="198"/>
      <c r="F127" s="199">
        <f t="shared" ref="F127:F130" si="153">D127+E127</f>
        <v>0</v>
      </c>
      <c r="G127" s="197"/>
      <c r="H127" s="198"/>
      <c r="I127" s="199">
        <f t="shared" ref="I127:I130" si="154">G127+H127</f>
        <v>0</v>
      </c>
      <c r="J127" s="200"/>
      <c r="K127" s="198"/>
      <c r="L127" s="199">
        <f t="shared" ref="L127:L130" si="155">J127+K127</f>
        <v>0</v>
      </c>
      <c r="M127" s="197"/>
      <c r="N127" s="198"/>
      <c r="O127" s="199">
        <f t="shared" ref="O127:O130" si="156">M127+N127</f>
        <v>0</v>
      </c>
      <c r="P127" s="201"/>
    </row>
    <row r="128" spans="1:16" ht="13.5" hidden="1" thickTop="1" thickBot="1" x14ac:dyDescent="0.3">
      <c r="A128" s="52">
        <v>2322</v>
      </c>
      <c r="B128" s="90" t="s">
        <v>146</v>
      </c>
      <c r="C128" s="536">
        <f t="shared" si="99"/>
        <v>0</v>
      </c>
      <c r="D128" s="197">
        <v>0</v>
      </c>
      <c r="E128" s="198"/>
      <c r="F128" s="199">
        <f t="shared" si="153"/>
        <v>0</v>
      </c>
      <c r="G128" s="197"/>
      <c r="H128" s="198"/>
      <c r="I128" s="199">
        <f t="shared" si="154"/>
        <v>0</v>
      </c>
      <c r="J128" s="200"/>
      <c r="K128" s="198"/>
      <c r="L128" s="199">
        <f t="shared" si="155"/>
        <v>0</v>
      </c>
      <c r="M128" s="197"/>
      <c r="N128" s="198"/>
      <c r="O128" s="199">
        <f t="shared" si="156"/>
        <v>0</v>
      </c>
      <c r="P128" s="201"/>
    </row>
    <row r="129" spans="1:16" ht="10.5" hidden="1" customHeight="1" x14ac:dyDescent="0.3">
      <c r="A129" s="52">
        <v>2329</v>
      </c>
      <c r="B129" s="90" t="s">
        <v>147</v>
      </c>
      <c r="C129" s="536">
        <f t="shared" si="99"/>
        <v>0</v>
      </c>
      <c r="D129" s="197">
        <v>0</v>
      </c>
      <c r="E129" s="198"/>
      <c r="F129" s="199">
        <f t="shared" si="153"/>
        <v>0</v>
      </c>
      <c r="G129" s="197"/>
      <c r="H129" s="198"/>
      <c r="I129" s="199">
        <f t="shared" si="154"/>
        <v>0</v>
      </c>
      <c r="J129" s="200"/>
      <c r="K129" s="198"/>
      <c r="L129" s="199">
        <f t="shared" si="155"/>
        <v>0</v>
      </c>
      <c r="M129" s="197"/>
      <c r="N129" s="198"/>
      <c r="O129" s="199">
        <f t="shared" si="156"/>
        <v>0</v>
      </c>
      <c r="P129" s="201"/>
    </row>
    <row r="130" spans="1:16" ht="13.5" hidden="1" thickTop="1" thickBot="1" x14ac:dyDescent="0.3">
      <c r="A130" s="202">
        <v>2330</v>
      </c>
      <c r="B130" s="90" t="s">
        <v>148</v>
      </c>
      <c r="C130" s="536">
        <f t="shared" si="99"/>
        <v>0</v>
      </c>
      <c r="D130" s="197">
        <v>0</v>
      </c>
      <c r="E130" s="198"/>
      <c r="F130" s="199">
        <f t="shared" si="153"/>
        <v>0</v>
      </c>
      <c r="G130" s="197"/>
      <c r="H130" s="198"/>
      <c r="I130" s="199">
        <f t="shared" si="154"/>
        <v>0</v>
      </c>
      <c r="J130" s="200"/>
      <c r="K130" s="198"/>
      <c r="L130" s="199">
        <f t="shared" si="155"/>
        <v>0</v>
      </c>
      <c r="M130" s="197"/>
      <c r="N130" s="198"/>
      <c r="O130" s="199">
        <f t="shared" si="156"/>
        <v>0</v>
      </c>
      <c r="P130" s="201"/>
    </row>
    <row r="131" spans="1:16" ht="37.5" hidden="1" thickTop="1" thickBot="1" x14ac:dyDescent="0.3">
      <c r="A131" s="202">
        <v>2340</v>
      </c>
      <c r="B131" s="90" t="s">
        <v>149</v>
      </c>
      <c r="C131" s="536">
        <f t="shared" si="99"/>
        <v>0</v>
      </c>
      <c r="D131" s="203">
        <f t="shared" ref="D131:E131" si="157">SUM(D132:D133)</f>
        <v>0</v>
      </c>
      <c r="E131" s="204">
        <f t="shared" si="157"/>
        <v>0</v>
      </c>
      <c r="F131" s="199">
        <f>SUM(F132:F133)</f>
        <v>0</v>
      </c>
      <c r="G131" s="203">
        <f t="shared" ref="G131:H131" si="158">SUM(G132:G133)</f>
        <v>0</v>
      </c>
      <c r="H131" s="204">
        <f t="shared" si="158"/>
        <v>0</v>
      </c>
      <c r="I131" s="199">
        <f>SUM(I132:I133)</f>
        <v>0</v>
      </c>
      <c r="J131" s="205">
        <f t="shared" ref="J131:K131" si="159">SUM(J132:J133)</f>
        <v>0</v>
      </c>
      <c r="K131" s="204">
        <f t="shared" si="159"/>
        <v>0</v>
      </c>
      <c r="L131" s="199">
        <f>SUM(L132:L133)</f>
        <v>0</v>
      </c>
      <c r="M131" s="203">
        <f t="shared" ref="M131:O131" si="160">SUM(M132:M133)</f>
        <v>0</v>
      </c>
      <c r="N131" s="204">
        <f t="shared" si="160"/>
        <v>0</v>
      </c>
      <c r="O131" s="199">
        <f t="shared" si="160"/>
        <v>0</v>
      </c>
      <c r="P131" s="201"/>
    </row>
    <row r="132" spans="1:16" ht="13.5" hidden="1" thickTop="1" thickBot="1" x14ac:dyDescent="0.3">
      <c r="A132" s="52">
        <v>2341</v>
      </c>
      <c r="B132" s="90" t="s">
        <v>150</v>
      </c>
      <c r="C132" s="536">
        <f t="shared" si="99"/>
        <v>0</v>
      </c>
      <c r="D132" s="197">
        <v>0</v>
      </c>
      <c r="E132" s="198"/>
      <c r="F132" s="199">
        <f t="shared" ref="F132:F133" si="161">D132+E132</f>
        <v>0</v>
      </c>
      <c r="G132" s="197"/>
      <c r="H132" s="198"/>
      <c r="I132" s="199">
        <f t="shared" ref="I132:I133" si="162">G132+H132</f>
        <v>0</v>
      </c>
      <c r="J132" s="200"/>
      <c r="K132" s="198"/>
      <c r="L132" s="199">
        <f t="shared" ref="L132:L133" si="163">J132+K132</f>
        <v>0</v>
      </c>
      <c r="M132" s="197"/>
      <c r="N132" s="198"/>
      <c r="O132" s="199">
        <f t="shared" ref="O132:O133" si="164">M132+N132</f>
        <v>0</v>
      </c>
      <c r="P132" s="201"/>
    </row>
    <row r="133" spans="1:16" ht="25.5" hidden="1" thickTop="1" thickBot="1" x14ac:dyDescent="0.3">
      <c r="A133" s="52">
        <v>2344</v>
      </c>
      <c r="B133" s="90" t="s">
        <v>151</v>
      </c>
      <c r="C133" s="536">
        <f t="shared" si="99"/>
        <v>0</v>
      </c>
      <c r="D133" s="197">
        <v>0</v>
      </c>
      <c r="E133" s="198"/>
      <c r="F133" s="199">
        <f t="shared" si="161"/>
        <v>0</v>
      </c>
      <c r="G133" s="197"/>
      <c r="H133" s="198"/>
      <c r="I133" s="199">
        <f t="shared" si="162"/>
        <v>0</v>
      </c>
      <c r="J133" s="200"/>
      <c r="K133" s="198"/>
      <c r="L133" s="199">
        <f t="shared" si="163"/>
        <v>0</v>
      </c>
      <c r="M133" s="197"/>
      <c r="N133" s="198"/>
      <c r="O133" s="199">
        <f t="shared" si="164"/>
        <v>0</v>
      </c>
      <c r="P133" s="201"/>
    </row>
    <row r="134" spans="1:16" ht="25.5" hidden="1" thickTop="1" thickBot="1" x14ac:dyDescent="0.3">
      <c r="A134" s="188">
        <v>2350</v>
      </c>
      <c r="B134" s="143" t="s">
        <v>152</v>
      </c>
      <c r="C134" s="542">
        <f t="shared" si="99"/>
        <v>0</v>
      </c>
      <c r="D134" s="148">
        <f t="shared" ref="D134:E134" si="165">SUM(D135:D137)</f>
        <v>0</v>
      </c>
      <c r="E134" s="149">
        <f t="shared" si="165"/>
        <v>0</v>
      </c>
      <c r="F134" s="189">
        <f>SUM(F135:F137)</f>
        <v>0</v>
      </c>
      <c r="G134" s="148">
        <f t="shared" ref="G134:H134" si="166">SUM(G135:G137)</f>
        <v>0</v>
      </c>
      <c r="H134" s="149">
        <f t="shared" si="166"/>
        <v>0</v>
      </c>
      <c r="I134" s="189">
        <f>SUM(I135:I137)</f>
        <v>0</v>
      </c>
      <c r="J134" s="190">
        <f t="shared" ref="J134:K134" si="167">SUM(J135:J137)</f>
        <v>0</v>
      </c>
      <c r="K134" s="149">
        <f t="shared" si="167"/>
        <v>0</v>
      </c>
      <c r="L134" s="189">
        <f>SUM(L135:L137)</f>
        <v>0</v>
      </c>
      <c r="M134" s="148">
        <f t="shared" ref="M134:O134" si="168">SUM(M135:M137)</f>
        <v>0</v>
      </c>
      <c r="N134" s="149">
        <f t="shared" si="168"/>
        <v>0</v>
      </c>
      <c r="O134" s="189">
        <f t="shared" si="168"/>
        <v>0</v>
      </c>
      <c r="P134" s="191"/>
    </row>
    <row r="135" spans="1:16" ht="13.5" hidden="1" thickTop="1" thickBot="1" x14ac:dyDescent="0.3">
      <c r="A135" s="45">
        <v>2351</v>
      </c>
      <c r="B135" s="82" t="s">
        <v>153</v>
      </c>
      <c r="C135" s="535">
        <f t="shared" si="99"/>
        <v>0</v>
      </c>
      <c r="D135" s="192">
        <v>0</v>
      </c>
      <c r="E135" s="193"/>
      <c r="F135" s="194">
        <f t="shared" ref="F135:F137" si="169">D135+E135</f>
        <v>0</v>
      </c>
      <c r="G135" s="192"/>
      <c r="H135" s="193"/>
      <c r="I135" s="194">
        <f t="shared" ref="I135:I137" si="170">G135+H135</f>
        <v>0</v>
      </c>
      <c r="J135" s="195"/>
      <c r="K135" s="193"/>
      <c r="L135" s="194">
        <f t="shared" ref="L135:L137" si="171">J135+K135</f>
        <v>0</v>
      </c>
      <c r="M135" s="192"/>
      <c r="N135" s="193"/>
      <c r="O135" s="194">
        <f t="shared" ref="O135:O137" si="172">M135+N135</f>
        <v>0</v>
      </c>
      <c r="P135" s="196"/>
    </row>
    <row r="136" spans="1:16" ht="25.5" hidden="1" thickTop="1" thickBot="1" x14ac:dyDescent="0.3">
      <c r="A136" s="52">
        <v>2352</v>
      </c>
      <c r="B136" s="90" t="s">
        <v>154</v>
      </c>
      <c r="C136" s="536">
        <f t="shared" si="99"/>
        <v>0</v>
      </c>
      <c r="D136" s="197">
        <v>0</v>
      </c>
      <c r="E136" s="198"/>
      <c r="F136" s="199">
        <f t="shared" si="169"/>
        <v>0</v>
      </c>
      <c r="G136" s="197"/>
      <c r="H136" s="198"/>
      <c r="I136" s="199">
        <f t="shared" si="170"/>
        <v>0</v>
      </c>
      <c r="J136" s="200"/>
      <c r="K136" s="198"/>
      <c r="L136" s="199">
        <f t="shared" si="171"/>
        <v>0</v>
      </c>
      <c r="M136" s="197"/>
      <c r="N136" s="198"/>
      <c r="O136" s="199">
        <f t="shared" si="172"/>
        <v>0</v>
      </c>
      <c r="P136" s="201"/>
    </row>
    <row r="137" spans="1:16" ht="25.5" hidden="1" thickTop="1" thickBot="1" x14ac:dyDescent="0.3">
      <c r="A137" s="52">
        <v>2353</v>
      </c>
      <c r="B137" s="90" t="s">
        <v>155</v>
      </c>
      <c r="C137" s="536">
        <f t="shared" si="99"/>
        <v>0</v>
      </c>
      <c r="D137" s="197">
        <v>0</v>
      </c>
      <c r="E137" s="198"/>
      <c r="F137" s="199">
        <f t="shared" si="169"/>
        <v>0</v>
      </c>
      <c r="G137" s="197"/>
      <c r="H137" s="198"/>
      <c r="I137" s="199">
        <f t="shared" si="170"/>
        <v>0</v>
      </c>
      <c r="J137" s="200"/>
      <c r="K137" s="198"/>
      <c r="L137" s="199">
        <f t="shared" si="171"/>
        <v>0</v>
      </c>
      <c r="M137" s="197"/>
      <c r="N137" s="198"/>
      <c r="O137" s="199">
        <f t="shared" si="172"/>
        <v>0</v>
      </c>
      <c r="P137" s="201"/>
    </row>
    <row r="138" spans="1:16" ht="37.5" hidden="1" thickTop="1" thickBot="1" x14ac:dyDescent="0.3">
      <c r="A138" s="202">
        <v>2360</v>
      </c>
      <c r="B138" s="90" t="s">
        <v>156</v>
      </c>
      <c r="C138" s="536">
        <f t="shared" si="99"/>
        <v>0</v>
      </c>
      <c r="D138" s="203">
        <f t="shared" ref="D138:E138" si="173">SUM(D139:D145)</f>
        <v>0</v>
      </c>
      <c r="E138" s="204">
        <f t="shared" si="173"/>
        <v>0</v>
      </c>
      <c r="F138" s="199">
        <f>SUM(F139:F145)</f>
        <v>0</v>
      </c>
      <c r="G138" s="203">
        <f t="shared" ref="G138:H138" si="174">SUM(G139:G145)</f>
        <v>0</v>
      </c>
      <c r="H138" s="204">
        <f t="shared" si="174"/>
        <v>0</v>
      </c>
      <c r="I138" s="199">
        <f>SUM(I139:I145)</f>
        <v>0</v>
      </c>
      <c r="J138" s="205">
        <f t="shared" ref="J138:K138" si="175">SUM(J139:J145)</f>
        <v>0</v>
      </c>
      <c r="K138" s="204">
        <f t="shared" si="175"/>
        <v>0</v>
      </c>
      <c r="L138" s="199">
        <f>SUM(L139:L145)</f>
        <v>0</v>
      </c>
      <c r="M138" s="203">
        <f t="shared" ref="M138:O138" si="176">SUM(M139:M145)</f>
        <v>0</v>
      </c>
      <c r="N138" s="204">
        <f t="shared" si="176"/>
        <v>0</v>
      </c>
      <c r="O138" s="199">
        <f t="shared" si="176"/>
        <v>0</v>
      </c>
      <c r="P138" s="201"/>
    </row>
    <row r="139" spans="1:16" ht="13.5" hidden="1" thickTop="1" thickBot="1" x14ac:dyDescent="0.3">
      <c r="A139" s="51">
        <v>2361</v>
      </c>
      <c r="B139" s="90" t="s">
        <v>157</v>
      </c>
      <c r="C139" s="536">
        <f t="shared" si="99"/>
        <v>0</v>
      </c>
      <c r="D139" s="197">
        <v>0</v>
      </c>
      <c r="E139" s="198"/>
      <c r="F139" s="199">
        <f t="shared" ref="F139:F146" si="177">D139+E139</f>
        <v>0</v>
      </c>
      <c r="G139" s="197"/>
      <c r="H139" s="198"/>
      <c r="I139" s="199">
        <f t="shared" ref="I139:I146" si="178">G139+H139</f>
        <v>0</v>
      </c>
      <c r="J139" s="200"/>
      <c r="K139" s="198"/>
      <c r="L139" s="199">
        <f t="shared" ref="L139:L146" si="179">J139+K139</f>
        <v>0</v>
      </c>
      <c r="M139" s="197"/>
      <c r="N139" s="198"/>
      <c r="O139" s="199">
        <f t="shared" ref="O139:O146" si="180">M139+N139</f>
        <v>0</v>
      </c>
      <c r="P139" s="201"/>
    </row>
    <row r="140" spans="1:16" ht="25.5" hidden="1" thickTop="1" thickBot="1" x14ac:dyDescent="0.3">
      <c r="A140" s="51">
        <v>2362</v>
      </c>
      <c r="B140" s="90" t="s">
        <v>158</v>
      </c>
      <c r="C140" s="536">
        <f t="shared" si="99"/>
        <v>0</v>
      </c>
      <c r="D140" s="197">
        <v>0</v>
      </c>
      <c r="E140" s="198"/>
      <c r="F140" s="199">
        <f t="shared" si="177"/>
        <v>0</v>
      </c>
      <c r="G140" s="197"/>
      <c r="H140" s="198"/>
      <c r="I140" s="199">
        <f t="shared" si="178"/>
        <v>0</v>
      </c>
      <c r="J140" s="200"/>
      <c r="K140" s="198"/>
      <c r="L140" s="199">
        <f t="shared" si="179"/>
        <v>0</v>
      </c>
      <c r="M140" s="197"/>
      <c r="N140" s="198"/>
      <c r="O140" s="199">
        <f t="shared" si="180"/>
        <v>0</v>
      </c>
      <c r="P140" s="201"/>
    </row>
    <row r="141" spans="1:16" ht="13.5" hidden="1" thickTop="1" thickBot="1" x14ac:dyDescent="0.3">
      <c r="A141" s="51">
        <v>2363</v>
      </c>
      <c r="B141" s="90" t="s">
        <v>159</v>
      </c>
      <c r="C141" s="536">
        <f t="shared" si="99"/>
        <v>0</v>
      </c>
      <c r="D141" s="197">
        <v>0</v>
      </c>
      <c r="E141" s="198"/>
      <c r="F141" s="199">
        <f t="shared" si="177"/>
        <v>0</v>
      </c>
      <c r="G141" s="197"/>
      <c r="H141" s="198"/>
      <c r="I141" s="199">
        <f t="shared" si="178"/>
        <v>0</v>
      </c>
      <c r="J141" s="200"/>
      <c r="K141" s="198"/>
      <c r="L141" s="199">
        <f t="shared" si="179"/>
        <v>0</v>
      </c>
      <c r="M141" s="197"/>
      <c r="N141" s="198"/>
      <c r="O141" s="199">
        <f t="shared" si="180"/>
        <v>0</v>
      </c>
      <c r="P141" s="201"/>
    </row>
    <row r="142" spans="1:16" ht="13.5" hidden="1" thickTop="1" thickBot="1" x14ac:dyDescent="0.3">
      <c r="A142" s="51">
        <v>2364</v>
      </c>
      <c r="B142" s="90" t="s">
        <v>160</v>
      </c>
      <c r="C142" s="536">
        <f t="shared" si="99"/>
        <v>0</v>
      </c>
      <c r="D142" s="197">
        <v>0</v>
      </c>
      <c r="E142" s="198"/>
      <c r="F142" s="199">
        <f t="shared" si="177"/>
        <v>0</v>
      </c>
      <c r="G142" s="197"/>
      <c r="H142" s="198"/>
      <c r="I142" s="199">
        <f t="shared" si="178"/>
        <v>0</v>
      </c>
      <c r="J142" s="200"/>
      <c r="K142" s="198"/>
      <c r="L142" s="199">
        <f t="shared" si="179"/>
        <v>0</v>
      </c>
      <c r="M142" s="197"/>
      <c r="N142" s="198"/>
      <c r="O142" s="199">
        <f t="shared" si="180"/>
        <v>0</v>
      </c>
      <c r="P142" s="201"/>
    </row>
    <row r="143" spans="1:16" ht="12.75" hidden="1" customHeight="1" x14ac:dyDescent="0.3">
      <c r="A143" s="51">
        <v>2365</v>
      </c>
      <c r="B143" s="90" t="s">
        <v>161</v>
      </c>
      <c r="C143" s="536">
        <f t="shared" si="99"/>
        <v>0</v>
      </c>
      <c r="D143" s="197">
        <v>0</v>
      </c>
      <c r="E143" s="198"/>
      <c r="F143" s="199">
        <f t="shared" si="177"/>
        <v>0</v>
      </c>
      <c r="G143" s="197"/>
      <c r="H143" s="198"/>
      <c r="I143" s="199">
        <f t="shared" si="178"/>
        <v>0</v>
      </c>
      <c r="J143" s="200"/>
      <c r="K143" s="198"/>
      <c r="L143" s="199">
        <f t="shared" si="179"/>
        <v>0</v>
      </c>
      <c r="M143" s="197"/>
      <c r="N143" s="198"/>
      <c r="O143" s="199">
        <f t="shared" si="180"/>
        <v>0</v>
      </c>
      <c r="P143" s="201"/>
    </row>
    <row r="144" spans="1:16" ht="37.5" hidden="1" thickTop="1" thickBot="1" x14ac:dyDescent="0.3">
      <c r="A144" s="51">
        <v>2366</v>
      </c>
      <c r="B144" s="90" t="s">
        <v>162</v>
      </c>
      <c r="C144" s="536">
        <f t="shared" si="99"/>
        <v>0</v>
      </c>
      <c r="D144" s="197">
        <v>0</v>
      </c>
      <c r="E144" s="198"/>
      <c r="F144" s="199">
        <f t="shared" si="177"/>
        <v>0</v>
      </c>
      <c r="G144" s="197"/>
      <c r="H144" s="198"/>
      <c r="I144" s="199">
        <f t="shared" si="178"/>
        <v>0</v>
      </c>
      <c r="J144" s="200"/>
      <c r="K144" s="198"/>
      <c r="L144" s="199">
        <f t="shared" si="179"/>
        <v>0</v>
      </c>
      <c r="M144" s="197"/>
      <c r="N144" s="198"/>
      <c r="O144" s="199">
        <f t="shared" si="180"/>
        <v>0</v>
      </c>
      <c r="P144" s="201"/>
    </row>
    <row r="145" spans="1:16" ht="61.5" hidden="1" thickTop="1" thickBot="1" x14ac:dyDescent="0.3">
      <c r="A145" s="51">
        <v>2369</v>
      </c>
      <c r="B145" s="90" t="s">
        <v>163</v>
      </c>
      <c r="C145" s="536">
        <f t="shared" si="99"/>
        <v>0</v>
      </c>
      <c r="D145" s="197">
        <v>0</v>
      </c>
      <c r="E145" s="198"/>
      <c r="F145" s="199">
        <f t="shared" si="177"/>
        <v>0</v>
      </c>
      <c r="G145" s="197"/>
      <c r="H145" s="198"/>
      <c r="I145" s="199">
        <f t="shared" si="178"/>
        <v>0</v>
      </c>
      <c r="J145" s="200"/>
      <c r="K145" s="198"/>
      <c r="L145" s="199">
        <f t="shared" si="179"/>
        <v>0</v>
      </c>
      <c r="M145" s="197"/>
      <c r="N145" s="198"/>
      <c r="O145" s="199">
        <f t="shared" si="180"/>
        <v>0</v>
      </c>
      <c r="P145" s="201"/>
    </row>
    <row r="146" spans="1:16" ht="13.5" hidden="1" thickTop="1" thickBot="1" x14ac:dyDescent="0.3">
      <c r="A146" s="188">
        <v>2370</v>
      </c>
      <c r="B146" s="143" t="s">
        <v>164</v>
      </c>
      <c r="C146" s="542">
        <f t="shared" si="99"/>
        <v>0</v>
      </c>
      <c r="D146" s="206">
        <v>0</v>
      </c>
      <c r="E146" s="207"/>
      <c r="F146" s="189">
        <f t="shared" si="177"/>
        <v>0</v>
      </c>
      <c r="G146" s="206"/>
      <c r="H146" s="207"/>
      <c r="I146" s="189">
        <f t="shared" si="178"/>
        <v>0</v>
      </c>
      <c r="J146" s="208"/>
      <c r="K146" s="207"/>
      <c r="L146" s="189">
        <f t="shared" si="179"/>
        <v>0</v>
      </c>
      <c r="M146" s="206"/>
      <c r="N146" s="207"/>
      <c r="O146" s="189">
        <f t="shared" si="180"/>
        <v>0</v>
      </c>
      <c r="P146" s="191"/>
    </row>
    <row r="147" spans="1:16" ht="13.5" hidden="1" thickTop="1" thickBot="1" x14ac:dyDescent="0.3">
      <c r="A147" s="188">
        <v>2380</v>
      </c>
      <c r="B147" s="143" t="s">
        <v>165</v>
      </c>
      <c r="C147" s="542">
        <f t="shared" si="99"/>
        <v>0</v>
      </c>
      <c r="D147" s="148">
        <f t="shared" ref="D147:E147" si="181">SUM(D148:D149)</f>
        <v>0</v>
      </c>
      <c r="E147" s="149">
        <f t="shared" si="181"/>
        <v>0</v>
      </c>
      <c r="F147" s="189">
        <f>SUM(F148:F149)</f>
        <v>0</v>
      </c>
      <c r="G147" s="148">
        <f t="shared" ref="G147:H147" si="182">SUM(G148:G149)</f>
        <v>0</v>
      </c>
      <c r="H147" s="149">
        <f t="shared" si="182"/>
        <v>0</v>
      </c>
      <c r="I147" s="189">
        <f>SUM(I148:I149)</f>
        <v>0</v>
      </c>
      <c r="J147" s="190">
        <f t="shared" ref="J147:K147" si="183">SUM(J148:J149)</f>
        <v>0</v>
      </c>
      <c r="K147" s="149">
        <f t="shared" si="183"/>
        <v>0</v>
      </c>
      <c r="L147" s="189">
        <f>SUM(L148:L149)</f>
        <v>0</v>
      </c>
      <c r="M147" s="148">
        <f t="shared" ref="M147:O147" si="184">SUM(M148:M149)</f>
        <v>0</v>
      </c>
      <c r="N147" s="149">
        <f t="shared" si="184"/>
        <v>0</v>
      </c>
      <c r="O147" s="189">
        <f t="shared" si="184"/>
        <v>0</v>
      </c>
      <c r="P147" s="191"/>
    </row>
    <row r="148" spans="1:16" ht="13.5" hidden="1" thickTop="1" thickBot="1" x14ac:dyDescent="0.3">
      <c r="A148" s="44">
        <v>2381</v>
      </c>
      <c r="B148" s="82" t="s">
        <v>166</v>
      </c>
      <c r="C148" s="535">
        <f t="shared" si="99"/>
        <v>0</v>
      </c>
      <c r="D148" s="192">
        <v>0</v>
      </c>
      <c r="E148" s="193"/>
      <c r="F148" s="194">
        <f t="shared" ref="F148:F151" si="185">D148+E148</f>
        <v>0</v>
      </c>
      <c r="G148" s="192"/>
      <c r="H148" s="193"/>
      <c r="I148" s="194">
        <f t="shared" ref="I148:I151" si="186">G148+H148</f>
        <v>0</v>
      </c>
      <c r="J148" s="195"/>
      <c r="K148" s="193"/>
      <c r="L148" s="194">
        <f t="shared" ref="L148:L151" si="187">J148+K148</f>
        <v>0</v>
      </c>
      <c r="M148" s="192"/>
      <c r="N148" s="193"/>
      <c r="O148" s="194">
        <f t="shared" ref="O148:O151" si="188">M148+N148</f>
        <v>0</v>
      </c>
      <c r="P148" s="196"/>
    </row>
    <row r="149" spans="1:16" ht="25.5" hidden="1" thickTop="1" thickBot="1" x14ac:dyDescent="0.3">
      <c r="A149" s="51">
        <v>2389</v>
      </c>
      <c r="B149" s="90" t="s">
        <v>167</v>
      </c>
      <c r="C149" s="536">
        <f t="shared" ref="C149:C212" si="189">F149+I149+L149+O149</f>
        <v>0</v>
      </c>
      <c r="D149" s="197">
        <v>0</v>
      </c>
      <c r="E149" s="198"/>
      <c r="F149" s="199">
        <f t="shared" si="185"/>
        <v>0</v>
      </c>
      <c r="G149" s="197"/>
      <c r="H149" s="198"/>
      <c r="I149" s="199">
        <f t="shared" si="186"/>
        <v>0</v>
      </c>
      <c r="J149" s="200"/>
      <c r="K149" s="198"/>
      <c r="L149" s="199">
        <f t="shared" si="187"/>
        <v>0</v>
      </c>
      <c r="M149" s="197"/>
      <c r="N149" s="198"/>
      <c r="O149" s="199">
        <f t="shared" si="188"/>
        <v>0</v>
      </c>
      <c r="P149" s="201"/>
    </row>
    <row r="150" spans="1:16" ht="13.5" hidden="1" thickTop="1" thickBot="1" x14ac:dyDescent="0.3">
      <c r="A150" s="188">
        <v>2390</v>
      </c>
      <c r="B150" s="143" t="s">
        <v>168</v>
      </c>
      <c r="C150" s="542">
        <f t="shared" si="189"/>
        <v>0</v>
      </c>
      <c r="D150" s="206">
        <v>0</v>
      </c>
      <c r="E150" s="207"/>
      <c r="F150" s="189">
        <f t="shared" si="185"/>
        <v>0</v>
      </c>
      <c r="G150" s="206"/>
      <c r="H150" s="207"/>
      <c r="I150" s="189">
        <f t="shared" si="186"/>
        <v>0</v>
      </c>
      <c r="J150" s="208"/>
      <c r="K150" s="207"/>
      <c r="L150" s="189">
        <f t="shared" si="187"/>
        <v>0</v>
      </c>
      <c r="M150" s="206"/>
      <c r="N150" s="207"/>
      <c r="O150" s="189">
        <f t="shared" si="188"/>
        <v>0</v>
      </c>
      <c r="P150" s="191"/>
    </row>
    <row r="151" spans="1:16" ht="13.5" hidden="1" thickTop="1" thickBot="1" x14ac:dyDescent="0.3">
      <c r="A151" s="70">
        <v>2400</v>
      </c>
      <c r="B151" s="182" t="s">
        <v>169</v>
      </c>
      <c r="C151" s="534">
        <f t="shared" si="189"/>
        <v>0</v>
      </c>
      <c r="D151" s="224">
        <v>0</v>
      </c>
      <c r="E151" s="225"/>
      <c r="F151" s="185">
        <f t="shared" si="185"/>
        <v>0</v>
      </c>
      <c r="G151" s="224"/>
      <c r="H151" s="225"/>
      <c r="I151" s="185">
        <f t="shared" si="186"/>
        <v>0</v>
      </c>
      <c r="J151" s="226"/>
      <c r="K151" s="225"/>
      <c r="L151" s="185">
        <f t="shared" si="187"/>
        <v>0</v>
      </c>
      <c r="M151" s="224"/>
      <c r="N151" s="225"/>
      <c r="O151" s="185">
        <f t="shared" si="188"/>
        <v>0</v>
      </c>
      <c r="P151" s="209"/>
    </row>
    <row r="152" spans="1:16" ht="25.5" hidden="1" thickTop="1" thickBot="1" x14ac:dyDescent="0.3">
      <c r="A152" s="70">
        <v>2500</v>
      </c>
      <c r="B152" s="182" t="s">
        <v>170</v>
      </c>
      <c r="C152" s="534">
        <f t="shared" si="189"/>
        <v>0</v>
      </c>
      <c r="D152" s="183">
        <f t="shared" ref="D152:E152" si="190">SUM(D153,D159)</f>
        <v>0</v>
      </c>
      <c r="E152" s="184">
        <f t="shared" si="190"/>
        <v>0</v>
      </c>
      <c r="F152" s="185">
        <f>SUM(F153,F159)</f>
        <v>0</v>
      </c>
      <c r="G152" s="183">
        <f t="shared" ref="G152:O152" si="191">SUM(G153,G159)</f>
        <v>0</v>
      </c>
      <c r="H152" s="184">
        <f t="shared" si="191"/>
        <v>0</v>
      </c>
      <c r="I152" s="185">
        <f t="shared" si="191"/>
        <v>0</v>
      </c>
      <c r="J152" s="186">
        <f t="shared" si="191"/>
        <v>0</v>
      </c>
      <c r="K152" s="184">
        <f t="shared" si="191"/>
        <v>0</v>
      </c>
      <c r="L152" s="185">
        <f t="shared" si="191"/>
        <v>0</v>
      </c>
      <c r="M152" s="183">
        <f t="shared" si="191"/>
        <v>0</v>
      </c>
      <c r="N152" s="184">
        <f t="shared" si="191"/>
        <v>0</v>
      </c>
      <c r="O152" s="185">
        <f t="shared" si="191"/>
        <v>0</v>
      </c>
      <c r="P152" s="187"/>
    </row>
    <row r="153" spans="1:16" ht="25.5" hidden="1" thickTop="1" thickBot="1" x14ac:dyDescent="0.3">
      <c r="A153" s="352">
        <v>2510</v>
      </c>
      <c r="B153" s="82" t="s">
        <v>171</v>
      </c>
      <c r="C153" s="535">
        <f t="shared" si="189"/>
        <v>0</v>
      </c>
      <c r="D153" s="212">
        <f t="shared" ref="D153:E153" si="192">SUM(D154:D158)</f>
        <v>0</v>
      </c>
      <c r="E153" s="213">
        <f t="shared" si="192"/>
        <v>0</v>
      </c>
      <c r="F153" s="194">
        <f>SUM(F154:F158)</f>
        <v>0</v>
      </c>
      <c r="G153" s="212">
        <f t="shared" ref="G153:O153" si="193">SUM(G154:G158)</f>
        <v>0</v>
      </c>
      <c r="H153" s="213">
        <f t="shared" si="193"/>
        <v>0</v>
      </c>
      <c r="I153" s="194">
        <f t="shared" si="193"/>
        <v>0</v>
      </c>
      <c r="J153" s="214">
        <f t="shared" si="193"/>
        <v>0</v>
      </c>
      <c r="K153" s="213">
        <f t="shared" si="193"/>
        <v>0</v>
      </c>
      <c r="L153" s="194">
        <f t="shared" si="193"/>
        <v>0</v>
      </c>
      <c r="M153" s="212">
        <f t="shared" si="193"/>
        <v>0</v>
      </c>
      <c r="N153" s="213">
        <f t="shared" si="193"/>
        <v>0</v>
      </c>
      <c r="O153" s="194">
        <f t="shared" si="193"/>
        <v>0</v>
      </c>
      <c r="P153" s="227"/>
    </row>
    <row r="154" spans="1:16" ht="25.5" hidden="1" thickTop="1" thickBot="1" x14ac:dyDescent="0.3">
      <c r="A154" s="52">
        <v>2512</v>
      </c>
      <c r="B154" s="90" t="s">
        <v>172</v>
      </c>
      <c r="C154" s="536">
        <f t="shared" si="189"/>
        <v>0</v>
      </c>
      <c r="D154" s="197">
        <v>0</v>
      </c>
      <c r="E154" s="198"/>
      <c r="F154" s="199">
        <f t="shared" ref="F154:F159" si="194">D154+E154</f>
        <v>0</v>
      </c>
      <c r="G154" s="197"/>
      <c r="H154" s="198"/>
      <c r="I154" s="199">
        <f t="shared" ref="I154:I159" si="195">G154+H154</f>
        <v>0</v>
      </c>
      <c r="J154" s="200"/>
      <c r="K154" s="198"/>
      <c r="L154" s="199">
        <f t="shared" ref="L154:L159" si="196">J154+K154</f>
        <v>0</v>
      </c>
      <c r="M154" s="197"/>
      <c r="N154" s="198"/>
      <c r="O154" s="199">
        <f t="shared" ref="O154:O159" si="197">M154+N154</f>
        <v>0</v>
      </c>
      <c r="P154" s="201"/>
    </row>
    <row r="155" spans="1:16" ht="25.5" hidden="1" thickTop="1" thickBot="1" x14ac:dyDescent="0.3">
      <c r="A155" s="52">
        <v>2513</v>
      </c>
      <c r="B155" s="90" t="s">
        <v>173</v>
      </c>
      <c r="C155" s="536">
        <f t="shared" si="189"/>
        <v>0</v>
      </c>
      <c r="D155" s="197">
        <v>0</v>
      </c>
      <c r="E155" s="198"/>
      <c r="F155" s="199">
        <f t="shared" si="194"/>
        <v>0</v>
      </c>
      <c r="G155" s="197"/>
      <c r="H155" s="198"/>
      <c r="I155" s="199">
        <f t="shared" si="195"/>
        <v>0</v>
      </c>
      <c r="J155" s="200"/>
      <c r="K155" s="198"/>
      <c r="L155" s="199">
        <f t="shared" si="196"/>
        <v>0</v>
      </c>
      <c r="M155" s="197"/>
      <c r="N155" s="198"/>
      <c r="O155" s="199">
        <f t="shared" si="197"/>
        <v>0</v>
      </c>
      <c r="P155" s="201"/>
    </row>
    <row r="156" spans="1:16" ht="37.5" hidden="1" thickTop="1" thickBot="1" x14ac:dyDescent="0.3">
      <c r="A156" s="52">
        <v>2514</v>
      </c>
      <c r="B156" s="90" t="s">
        <v>174</v>
      </c>
      <c r="C156" s="536">
        <f t="shared" si="189"/>
        <v>0</v>
      </c>
      <c r="D156" s="197">
        <v>0</v>
      </c>
      <c r="E156" s="198"/>
      <c r="F156" s="199">
        <f t="shared" si="194"/>
        <v>0</v>
      </c>
      <c r="G156" s="197"/>
      <c r="H156" s="198"/>
      <c r="I156" s="199">
        <f t="shared" si="195"/>
        <v>0</v>
      </c>
      <c r="J156" s="200"/>
      <c r="K156" s="198"/>
      <c r="L156" s="199">
        <f t="shared" si="196"/>
        <v>0</v>
      </c>
      <c r="M156" s="197"/>
      <c r="N156" s="198"/>
      <c r="O156" s="199">
        <f t="shared" si="197"/>
        <v>0</v>
      </c>
      <c r="P156" s="201"/>
    </row>
    <row r="157" spans="1:16" ht="25.5" hidden="1" thickTop="1" thickBot="1" x14ac:dyDescent="0.3">
      <c r="A157" s="52">
        <v>2515</v>
      </c>
      <c r="B157" s="90" t="s">
        <v>175</v>
      </c>
      <c r="C157" s="536">
        <f t="shared" si="189"/>
        <v>0</v>
      </c>
      <c r="D157" s="197">
        <v>0</v>
      </c>
      <c r="E157" s="198"/>
      <c r="F157" s="199">
        <f t="shared" si="194"/>
        <v>0</v>
      </c>
      <c r="G157" s="197"/>
      <c r="H157" s="198"/>
      <c r="I157" s="199">
        <f t="shared" si="195"/>
        <v>0</v>
      </c>
      <c r="J157" s="200"/>
      <c r="K157" s="198"/>
      <c r="L157" s="199">
        <f t="shared" si="196"/>
        <v>0</v>
      </c>
      <c r="M157" s="197"/>
      <c r="N157" s="198"/>
      <c r="O157" s="199">
        <f t="shared" si="197"/>
        <v>0</v>
      </c>
      <c r="P157" s="201"/>
    </row>
    <row r="158" spans="1:16" ht="25.5" hidden="1" thickTop="1" thickBot="1" x14ac:dyDescent="0.3">
      <c r="A158" s="52">
        <v>2519</v>
      </c>
      <c r="B158" s="90" t="s">
        <v>176</v>
      </c>
      <c r="C158" s="536">
        <f t="shared" si="189"/>
        <v>0</v>
      </c>
      <c r="D158" s="197">
        <v>0</v>
      </c>
      <c r="E158" s="198"/>
      <c r="F158" s="199">
        <f t="shared" si="194"/>
        <v>0</v>
      </c>
      <c r="G158" s="197"/>
      <c r="H158" s="198"/>
      <c r="I158" s="199">
        <f t="shared" si="195"/>
        <v>0</v>
      </c>
      <c r="J158" s="200"/>
      <c r="K158" s="198"/>
      <c r="L158" s="199">
        <f t="shared" si="196"/>
        <v>0</v>
      </c>
      <c r="M158" s="197"/>
      <c r="N158" s="198"/>
      <c r="O158" s="199">
        <f t="shared" si="197"/>
        <v>0</v>
      </c>
      <c r="P158" s="201"/>
    </row>
    <row r="159" spans="1:16" ht="25.5" hidden="1" thickTop="1" thickBot="1" x14ac:dyDescent="0.3">
      <c r="A159" s="202">
        <v>2520</v>
      </c>
      <c r="B159" s="90" t="s">
        <v>177</v>
      </c>
      <c r="C159" s="536">
        <f t="shared" si="189"/>
        <v>0</v>
      </c>
      <c r="D159" s="197">
        <v>0</v>
      </c>
      <c r="E159" s="198"/>
      <c r="F159" s="199">
        <f t="shared" si="194"/>
        <v>0</v>
      </c>
      <c r="G159" s="197"/>
      <c r="H159" s="198"/>
      <c r="I159" s="199">
        <f t="shared" si="195"/>
        <v>0</v>
      </c>
      <c r="J159" s="200"/>
      <c r="K159" s="198"/>
      <c r="L159" s="199">
        <f t="shared" si="196"/>
        <v>0</v>
      </c>
      <c r="M159" s="197"/>
      <c r="N159" s="198"/>
      <c r="O159" s="199">
        <f t="shared" si="197"/>
        <v>0</v>
      </c>
      <c r="P159" s="201"/>
    </row>
    <row r="160" spans="1:16" ht="13.5" hidden="1" thickTop="1" thickBot="1" x14ac:dyDescent="0.3">
      <c r="A160" s="176">
        <v>3000</v>
      </c>
      <c r="B160" s="176" t="s">
        <v>178</v>
      </c>
      <c r="C160" s="547">
        <f t="shared" si="189"/>
        <v>0</v>
      </c>
      <c r="D160" s="177">
        <f t="shared" ref="D160:E160" si="198">SUM(D161,D171)</f>
        <v>0</v>
      </c>
      <c r="E160" s="178">
        <f t="shared" si="198"/>
        <v>0</v>
      </c>
      <c r="F160" s="179">
        <f>SUM(F161,F171)</f>
        <v>0</v>
      </c>
      <c r="G160" s="177">
        <f t="shared" ref="G160:H160" si="199">SUM(G161,G171)</f>
        <v>0</v>
      </c>
      <c r="H160" s="178">
        <f t="shared" si="199"/>
        <v>0</v>
      </c>
      <c r="I160" s="179">
        <f>SUM(I161,I171)</f>
        <v>0</v>
      </c>
      <c r="J160" s="180">
        <f t="shared" ref="J160:K160" si="200">SUM(J161,J171)</f>
        <v>0</v>
      </c>
      <c r="K160" s="178">
        <f t="shared" si="200"/>
        <v>0</v>
      </c>
      <c r="L160" s="179">
        <f>SUM(L161,L171)</f>
        <v>0</v>
      </c>
      <c r="M160" s="177">
        <f t="shared" ref="M160:O160" si="201">SUM(M161,M171)</f>
        <v>0</v>
      </c>
      <c r="N160" s="178">
        <f t="shared" si="201"/>
        <v>0</v>
      </c>
      <c r="O160" s="179">
        <f t="shared" si="201"/>
        <v>0</v>
      </c>
      <c r="P160" s="181"/>
    </row>
    <row r="161" spans="1:16" ht="25.5" hidden="1" thickTop="1" thickBot="1" x14ac:dyDescent="0.3">
      <c r="A161" s="70">
        <v>3200</v>
      </c>
      <c r="B161" s="228" t="s">
        <v>179</v>
      </c>
      <c r="C161" s="534">
        <f t="shared" si="189"/>
        <v>0</v>
      </c>
      <c r="D161" s="183">
        <f t="shared" ref="D161:E161" si="202">SUM(D162,D166)</f>
        <v>0</v>
      </c>
      <c r="E161" s="184">
        <f t="shared" si="202"/>
        <v>0</v>
      </c>
      <c r="F161" s="185">
        <f>SUM(F162,F166)</f>
        <v>0</v>
      </c>
      <c r="G161" s="183">
        <f t="shared" ref="G161:O161" si="203">SUM(G162,G166)</f>
        <v>0</v>
      </c>
      <c r="H161" s="184">
        <f t="shared" si="203"/>
        <v>0</v>
      </c>
      <c r="I161" s="185">
        <f t="shared" si="203"/>
        <v>0</v>
      </c>
      <c r="J161" s="186">
        <f t="shared" si="203"/>
        <v>0</v>
      </c>
      <c r="K161" s="184">
        <f t="shared" si="203"/>
        <v>0</v>
      </c>
      <c r="L161" s="185">
        <f t="shared" si="203"/>
        <v>0</v>
      </c>
      <c r="M161" s="183">
        <f t="shared" si="203"/>
        <v>0</v>
      </c>
      <c r="N161" s="184">
        <f t="shared" si="203"/>
        <v>0</v>
      </c>
      <c r="O161" s="185">
        <f t="shared" si="203"/>
        <v>0</v>
      </c>
      <c r="P161" s="187"/>
    </row>
    <row r="162" spans="1:16" ht="37.5" hidden="1" thickTop="1" thickBot="1" x14ac:dyDescent="0.3">
      <c r="A162" s="352">
        <v>3260</v>
      </c>
      <c r="B162" s="82" t="s">
        <v>180</v>
      </c>
      <c r="C162" s="535">
        <f t="shared" si="189"/>
        <v>0</v>
      </c>
      <c r="D162" s="212">
        <f t="shared" ref="D162:E162" si="204">SUM(D163:D165)</f>
        <v>0</v>
      </c>
      <c r="E162" s="213">
        <f t="shared" si="204"/>
        <v>0</v>
      </c>
      <c r="F162" s="194">
        <f>SUM(F163:F165)</f>
        <v>0</v>
      </c>
      <c r="G162" s="212">
        <f t="shared" ref="G162:H162" si="205">SUM(G163:G165)</f>
        <v>0</v>
      </c>
      <c r="H162" s="213">
        <f t="shared" si="205"/>
        <v>0</v>
      </c>
      <c r="I162" s="194">
        <f>SUM(I163:I165)</f>
        <v>0</v>
      </c>
      <c r="J162" s="214">
        <f t="shared" ref="J162:K162" si="206">SUM(J163:J165)</f>
        <v>0</v>
      </c>
      <c r="K162" s="213">
        <f t="shared" si="206"/>
        <v>0</v>
      </c>
      <c r="L162" s="194">
        <f>SUM(L163:L165)</f>
        <v>0</v>
      </c>
      <c r="M162" s="212">
        <f t="shared" ref="M162:O162" si="207">SUM(M163:M165)</f>
        <v>0</v>
      </c>
      <c r="N162" s="213">
        <f t="shared" si="207"/>
        <v>0</v>
      </c>
      <c r="O162" s="194">
        <f t="shared" si="207"/>
        <v>0</v>
      </c>
      <c r="P162" s="196"/>
    </row>
    <row r="163" spans="1:16" ht="25.5" hidden="1" thickTop="1" thickBot="1" x14ac:dyDescent="0.3">
      <c r="A163" s="52">
        <v>3261</v>
      </c>
      <c r="B163" s="90" t="s">
        <v>181</v>
      </c>
      <c r="C163" s="536">
        <f t="shared" si="189"/>
        <v>0</v>
      </c>
      <c r="D163" s="197">
        <v>0</v>
      </c>
      <c r="E163" s="198"/>
      <c r="F163" s="199">
        <f t="shared" ref="F163:F165" si="208">D163+E163</f>
        <v>0</v>
      </c>
      <c r="G163" s="197"/>
      <c r="H163" s="198"/>
      <c r="I163" s="199">
        <f t="shared" ref="I163:I165" si="209">G163+H163</f>
        <v>0</v>
      </c>
      <c r="J163" s="200"/>
      <c r="K163" s="198"/>
      <c r="L163" s="199">
        <f t="shared" ref="L163:L165" si="210">J163+K163</f>
        <v>0</v>
      </c>
      <c r="M163" s="197"/>
      <c r="N163" s="198"/>
      <c r="O163" s="199">
        <f t="shared" ref="O163:O165" si="211">M163+N163</f>
        <v>0</v>
      </c>
      <c r="P163" s="201"/>
    </row>
    <row r="164" spans="1:16" ht="37.5" hidden="1" thickTop="1" thickBot="1" x14ac:dyDescent="0.3">
      <c r="A164" s="52">
        <v>3262</v>
      </c>
      <c r="B164" s="90" t="s">
        <v>182</v>
      </c>
      <c r="C164" s="536">
        <f t="shared" si="189"/>
        <v>0</v>
      </c>
      <c r="D164" s="197">
        <v>0</v>
      </c>
      <c r="E164" s="198"/>
      <c r="F164" s="199">
        <f t="shared" si="208"/>
        <v>0</v>
      </c>
      <c r="G164" s="197"/>
      <c r="H164" s="198"/>
      <c r="I164" s="199">
        <f t="shared" si="209"/>
        <v>0</v>
      </c>
      <c r="J164" s="200"/>
      <c r="K164" s="198"/>
      <c r="L164" s="199">
        <f t="shared" si="210"/>
        <v>0</v>
      </c>
      <c r="M164" s="197"/>
      <c r="N164" s="198"/>
      <c r="O164" s="199">
        <f t="shared" si="211"/>
        <v>0</v>
      </c>
      <c r="P164" s="201"/>
    </row>
    <row r="165" spans="1:16" ht="25.5" hidden="1" thickTop="1" thickBot="1" x14ac:dyDescent="0.3">
      <c r="A165" s="52">
        <v>3263</v>
      </c>
      <c r="B165" s="90" t="s">
        <v>183</v>
      </c>
      <c r="C165" s="536">
        <f t="shared" si="189"/>
        <v>0</v>
      </c>
      <c r="D165" s="197">
        <v>0</v>
      </c>
      <c r="E165" s="198"/>
      <c r="F165" s="199">
        <f t="shared" si="208"/>
        <v>0</v>
      </c>
      <c r="G165" s="197"/>
      <c r="H165" s="198"/>
      <c r="I165" s="199">
        <f t="shared" si="209"/>
        <v>0</v>
      </c>
      <c r="J165" s="200"/>
      <c r="K165" s="198"/>
      <c r="L165" s="199">
        <f t="shared" si="210"/>
        <v>0</v>
      </c>
      <c r="M165" s="197"/>
      <c r="N165" s="198"/>
      <c r="O165" s="199">
        <f t="shared" si="211"/>
        <v>0</v>
      </c>
      <c r="P165" s="201"/>
    </row>
    <row r="166" spans="1:16" ht="85.5" hidden="1" thickTop="1" thickBot="1" x14ac:dyDescent="0.3">
      <c r="A166" s="352">
        <v>3290</v>
      </c>
      <c r="B166" s="82" t="s">
        <v>184</v>
      </c>
      <c r="C166" s="548">
        <f t="shared" si="189"/>
        <v>0</v>
      </c>
      <c r="D166" s="212">
        <f t="shared" ref="D166:E166" si="212">SUM(D167:D170)</f>
        <v>0</v>
      </c>
      <c r="E166" s="213">
        <f t="shared" si="212"/>
        <v>0</v>
      </c>
      <c r="F166" s="194">
        <f>SUM(F167:F170)</f>
        <v>0</v>
      </c>
      <c r="G166" s="212">
        <f t="shared" ref="G166:O166" si="213">SUM(G167:G170)</f>
        <v>0</v>
      </c>
      <c r="H166" s="213">
        <f t="shared" si="213"/>
        <v>0</v>
      </c>
      <c r="I166" s="194">
        <f t="shared" si="213"/>
        <v>0</v>
      </c>
      <c r="J166" s="214">
        <f t="shared" si="213"/>
        <v>0</v>
      </c>
      <c r="K166" s="213">
        <f t="shared" si="213"/>
        <v>0</v>
      </c>
      <c r="L166" s="194">
        <f t="shared" si="213"/>
        <v>0</v>
      </c>
      <c r="M166" s="212">
        <f t="shared" si="213"/>
        <v>0</v>
      </c>
      <c r="N166" s="213">
        <f t="shared" si="213"/>
        <v>0</v>
      </c>
      <c r="O166" s="194">
        <f t="shared" si="213"/>
        <v>0</v>
      </c>
      <c r="P166" s="229"/>
    </row>
    <row r="167" spans="1:16" ht="73.5" hidden="1" thickTop="1" thickBot="1" x14ac:dyDescent="0.3">
      <c r="A167" s="52">
        <v>3291</v>
      </c>
      <c r="B167" s="90" t="s">
        <v>185</v>
      </c>
      <c r="C167" s="536">
        <f t="shared" si="189"/>
        <v>0</v>
      </c>
      <c r="D167" s="197">
        <v>0</v>
      </c>
      <c r="E167" s="198"/>
      <c r="F167" s="199">
        <f t="shared" ref="F167:F170" si="214">D167+E167</f>
        <v>0</v>
      </c>
      <c r="G167" s="197"/>
      <c r="H167" s="198"/>
      <c r="I167" s="199">
        <f t="shared" ref="I167:I170" si="215">G167+H167</f>
        <v>0</v>
      </c>
      <c r="J167" s="200"/>
      <c r="K167" s="198"/>
      <c r="L167" s="199">
        <f t="shared" ref="L167:L170" si="216">J167+K167</f>
        <v>0</v>
      </c>
      <c r="M167" s="197"/>
      <c r="N167" s="198"/>
      <c r="O167" s="199">
        <f t="shared" ref="O167:O170" si="217">M167+N167</f>
        <v>0</v>
      </c>
      <c r="P167" s="201"/>
    </row>
    <row r="168" spans="1:16" ht="73.5" hidden="1" thickTop="1" thickBot="1" x14ac:dyDescent="0.3">
      <c r="A168" s="52">
        <v>3292</v>
      </c>
      <c r="B168" s="90" t="s">
        <v>186</v>
      </c>
      <c r="C168" s="536">
        <f t="shared" si="189"/>
        <v>0</v>
      </c>
      <c r="D168" s="197">
        <v>0</v>
      </c>
      <c r="E168" s="198"/>
      <c r="F168" s="199">
        <f t="shared" si="214"/>
        <v>0</v>
      </c>
      <c r="G168" s="197"/>
      <c r="H168" s="198"/>
      <c r="I168" s="199">
        <f t="shared" si="215"/>
        <v>0</v>
      </c>
      <c r="J168" s="200"/>
      <c r="K168" s="198"/>
      <c r="L168" s="199">
        <f t="shared" si="216"/>
        <v>0</v>
      </c>
      <c r="M168" s="197"/>
      <c r="N168" s="198"/>
      <c r="O168" s="199">
        <f t="shared" si="217"/>
        <v>0</v>
      </c>
      <c r="P168" s="201"/>
    </row>
    <row r="169" spans="1:16" ht="73.5" hidden="1" thickTop="1" thickBot="1" x14ac:dyDescent="0.3">
      <c r="A169" s="52">
        <v>3293</v>
      </c>
      <c r="B169" s="90" t="s">
        <v>187</v>
      </c>
      <c r="C169" s="536">
        <f t="shared" si="189"/>
        <v>0</v>
      </c>
      <c r="D169" s="197">
        <v>0</v>
      </c>
      <c r="E169" s="198"/>
      <c r="F169" s="199">
        <f t="shared" si="214"/>
        <v>0</v>
      </c>
      <c r="G169" s="197"/>
      <c r="H169" s="198"/>
      <c r="I169" s="199">
        <f t="shared" si="215"/>
        <v>0</v>
      </c>
      <c r="J169" s="200"/>
      <c r="K169" s="198"/>
      <c r="L169" s="199">
        <f t="shared" si="216"/>
        <v>0</v>
      </c>
      <c r="M169" s="197"/>
      <c r="N169" s="198"/>
      <c r="O169" s="199">
        <f t="shared" si="217"/>
        <v>0</v>
      </c>
      <c r="P169" s="201"/>
    </row>
    <row r="170" spans="1:16" ht="61.5" hidden="1" thickTop="1" thickBot="1" x14ac:dyDescent="0.3">
      <c r="A170" s="230">
        <v>3294</v>
      </c>
      <c r="B170" s="90" t="s">
        <v>188</v>
      </c>
      <c r="C170" s="548">
        <f t="shared" si="189"/>
        <v>0</v>
      </c>
      <c r="D170" s="231">
        <v>0</v>
      </c>
      <c r="E170" s="232"/>
      <c r="F170" s="233">
        <f t="shared" si="214"/>
        <v>0</v>
      </c>
      <c r="G170" s="231"/>
      <c r="H170" s="232"/>
      <c r="I170" s="233">
        <f t="shared" si="215"/>
        <v>0</v>
      </c>
      <c r="J170" s="234"/>
      <c r="K170" s="232"/>
      <c r="L170" s="233">
        <f t="shared" si="216"/>
        <v>0</v>
      </c>
      <c r="M170" s="231"/>
      <c r="N170" s="232"/>
      <c r="O170" s="233">
        <f t="shared" si="217"/>
        <v>0</v>
      </c>
      <c r="P170" s="229"/>
    </row>
    <row r="171" spans="1:16" ht="49.5" hidden="1" thickTop="1" thickBot="1" x14ac:dyDescent="0.3">
      <c r="A171" s="235">
        <v>3300</v>
      </c>
      <c r="B171" s="228" t="s">
        <v>189</v>
      </c>
      <c r="C171" s="549">
        <f t="shared" si="189"/>
        <v>0</v>
      </c>
      <c r="D171" s="236">
        <v>0</v>
      </c>
      <c r="E171" s="237">
        <f t="shared" ref="E171" si="218">SUM(E172:E173)</f>
        <v>0</v>
      </c>
      <c r="F171" s="238">
        <f>SUM(F172:F173)</f>
        <v>0</v>
      </c>
      <c r="G171" s="236">
        <f t="shared" ref="G171:O171" si="219">SUM(G172:G173)</f>
        <v>0</v>
      </c>
      <c r="H171" s="237">
        <f t="shared" si="219"/>
        <v>0</v>
      </c>
      <c r="I171" s="238">
        <f t="shared" si="219"/>
        <v>0</v>
      </c>
      <c r="J171" s="239">
        <f t="shared" si="219"/>
        <v>0</v>
      </c>
      <c r="K171" s="237">
        <f t="shared" si="219"/>
        <v>0</v>
      </c>
      <c r="L171" s="238">
        <f t="shared" si="219"/>
        <v>0</v>
      </c>
      <c r="M171" s="236">
        <f t="shared" si="219"/>
        <v>0</v>
      </c>
      <c r="N171" s="237">
        <f t="shared" si="219"/>
        <v>0</v>
      </c>
      <c r="O171" s="238">
        <f t="shared" si="219"/>
        <v>0</v>
      </c>
      <c r="P171" s="187"/>
    </row>
    <row r="172" spans="1:16" ht="49.5" hidden="1" thickTop="1" thickBot="1" x14ac:dyDescent="0.3">
      <c r="A172" s="142">
        <v>3310</v>
      </c>
      <c r="B172" s="143" t="s">
        <v>190</v>
      </c>
      <c r="C172" s="542">
        <f t="shared" si="189"/>
        <v>0</v>
      </c>
      <c r="D172" s="206">
        <v>0</v>
      </c>
      <c r="E172" s="207"/>
      <c r="F172" s="189">
        <f t="shared" ref="F172:F173" si="220">D172+E172</f>
        <v>0</v>
      </c>
      <c r="G172" s="206"/>
      <c r="H172" s="207"/>
      <c r="I172" s="189">
        <f t="shared" ref="I172:I173" si="221">G172+H172</f>
        <v>0</v>
      </c>
      <c r="J172" s="208"/>
      <c r="K172" s="207"/>
      <c r="L172" s="189">
        <f t="shared" ref="L172:L173" si="222">J172+K172</f>
        <v>0</v>
      </c>
      <c r="M172" s="206"/>
      <c r="N172" s="207"/>
      <c r="O172" s="189">
        <f t="shared" ref="O172:O173" si="223">M172+N172</f>
        <v>0</v>
      </c>
      <c r="P172" s="191"/>
    </row>
    <row r="173" spans="1:16" ht="48.75" hidden="1" customHeight="1" x14ac:dyDescent="0.3">
      <c r="A173" s="45">
        <v>3320</v>
      </c>
      <c r="B173" s="82" t="s">
        <v>191</v>
      </c>
      <c r="C173" s="535">
        <f t="shared" si="189"/>
        <v>0</v>
      </c>
      <c r="D173" s="192">
        <v>0</v>
      </c>
      <c r="E173" s="193"/>
      <c r="F173" s="194">
        <f t="shared" si="220"/>
        <v>0</v>
      </c>
      <c r="G173" s="192"/>
      <c r="H173" s="193"/>
      <c r="I173" s="194">
        <f t="shared" si="221"/>
        <v>0</v>
      </c>
      <c r="J173" s="195"/>
      <c r="K173" s="193"/>
      <c r="L173" s="194">
        <f t="shared" si="222"/>
        <v>0</v>
      </c>
      <c r="M173" s="192"/>
      <c r="N173" s="193"/>
      <c r="O173" s="194">
        <f t="shared" si="223"/>
        <v>0</v>
      </c>
      <c r="P173" s="196"/>
    </row>
    <row r="174" spans="1:16" ht="13.5" hidden="1" thickTop="1" thickBot="1" x14ac:dyDescent="0.3">
      <c r="A174" s="240">
        <v>4000</v>
      </c>
      <c r="B174" s="176" t="s">
        <v>192</v>
      </c>
      <c r="C174" s="547">
        <f t="shared" si="189"/>
        <v>0</v>
      </c>
      <c r="D174" s="177">
        <f t="shared" ref="D174:E174" si="224">SUM(D175,D178)</f>
        <v>0</v>
      </c>
      <c r="E174" s="178">
        <f t="shared" si="224"/>
        <v>0</v>
      </c>
      <c r="F174" s="179">
        <f>SUM(F175,F178)</f>
        <v>0</v>
      </c>
      <c r="G174" s="177">
        <f t="shared" ref="G174:H174" si="225">SUM(G175,G178)</f>
        <v>0</v>
      </c>
      <c r="H174" s="178">
        <f t="shared" si="225"/>
        <v>0</v>
      </c>
      <c r="I174" s="179">
        <f>SUM(I175,I178)</f>
        <v>0</v>
      </c>
      <c r="J174" s="180">
        <f t="shared" ref="J174:K174" si="226">SUM(J175,J178)</f>
        <v>0</v>
      </c>
      <c r="K174" s="178">
        <f t="shared" si="226"/>
        <v>0</v>
      </c>
      <c r="L174" s="179">
        <f>SUM(L175,L178)</f>
        <v>0</v>
      </c>
      <c r="M174" s="177">
        <f t="shared" ref="M174:O174" si="227">SUM(M175,M178)</f>
        <v>0</v>
      </c>
      <c r="N174" s="178">
        <f t="shared" si="227"/>
        <v>0</v>
      </c>
      <c r="O174" s="179">
        <f t="shared" si="227"/>
        <v>0</v>
      </c>
      <c r="P174" s="181"/>
    </row>
    <row r="175" spans="1:16" ht="25.5" hidden="1" thickTop="1" thickBot="1" x14ac:dyDescent="0.3">
      <c r="A175" s="241">
        <v>4200</v>
      </c>
      <c r="B175" s="182" t="s">
        <v>193</v>
      </c>
      <c r="C175" s="534">
        <f t="shared" si="189"/>
        <v>0</v>
      </c>
      <c r="D175" s="183">
        <f t="shared" ref="D175:E175" si="228">SUM(D176,D177)</f>
        <v>0</v>
      </c>
      <c r="E175" s="184">
        <f t="shared" si="228"/>
        <v>0</v>
      </c>
      <c r="F175" s="185">
        <f>SUM(F176,F177)</f>
        <v>0</v>
      </c>
      <c r="G175" s="183">
        <f t="shared" ref="G175:H175" si="229">SUM(G176,G177)</f>
        <v>0</v>
      </c>
      <c r="H175" s="184">
        <f t="shared" si="229"/>
        <v>0</v>
      </c>
      <c r="I175" s="185">
        <f>SUM(I176,I177)</f>
        <v>0</v>
      </c>
      <c r="J175" s="186">
        <f t="shared" ref="J175:K175" si="230">SUM(J176,J177)</f>
        <v>0</v>
      </c>
      <c r="K175" s="184">
        <f t="shared" si="230"/>
        <v>0</v>
      </c>
      <c r="L175" s="185">
        <f>SUM(L176,L177)</f>
        <v>0</v>
      </c>
      <c r="M175" s="183">
        <f t="shared" ref="M175:O175" si="231">SUM(M176,M177)</f>
        <v>0</v>
      </c>
      <c r="N175" s="184">
        <f t="shared" si="231"/>
        <v>0</v>
      </c>
      <c r="O175" s="185">
        <f t="shared" si="231"/>
        <v>0</v>
      </c>
      <c r="P175" s="209"/>
    </row>
    <row r="176" spans="1:16" ht="37.5" hidden="1" thickTop="1" thickBot="1" x14ac:dyDescent="0.3">
      <c r="A176" s="352">
        <v>4240</v>
      </c>
      <c r="B176" s="82" t="s">
        <v>194</v>
      </c>
      <c r="C176" s="535">
        <f t="shared" si="189"/>
        <v>0</v>
      </c>
      <c r="D176" s="192">
        <v>0</v>
      </c>
      <c r="E176" s="193"/>
      <c r="F176" s="194">
        <f t="shared" ref="F176:F177" si="232">D176+E176</f>
        <v>0</v>
      </c>
      <c r="G176" s="192"/>
      <c r="H176" s="193"/>
      <c r="I176" s="194">
        <f t="shared" ref="I176:I177" si="233">G176+H176</f>
        <v>0</v>
      </c>
      <c r="J176" s="195"/>
      <c r="K176" s="193"/>
      <c r="L176" s="194">
        <f t="shared" ref="L176:L177" si="234">J176+K176</f>
        <v>0</v>
      </c>
      <c r="M176" s="192"/>
      <c r="N176" s="193"/>
      <c r="O176" s="194">
        <f t="shared" ref="O176:O177" si="235">M176+N176</f>
        <v>0</v>
      </c>
      <c r="P176" s="196"/>
    </row>
    <row r="177" spans="1:16" ht="25.5" hidden="1" thickTop="1" thickBot="1" x14ac:dyDescent="0.3">
      <c r="A177" s="202">
        <v>4250</v>
      </c>
      <c r="B177" s="90" t="s">
        <v>195</v>
      </c>
      <c r="C177" s="536">
        <f t="shared" si="189"/>
        <v>0</v>
      </c>
      <c r="D177" s="197">
        <v>0</v>
      </c>
      <c r="E177" s="198"/>
      <c r="F177" s="199">
        <f t="shared" si="232"/>
        <v>0</v>
      </c>
      <c r="G177" s="197"/>
      <c r="H177" s="198"/>
      <c r="I177" s="199">
        <f t="shared" si="233"/>
        <v>0</v>
      </c>
      <c r="J177" s="200"/>
      <c r="K177" s="198"/>
      <c r="L177" s="199">
        <f t="shared" si="234"/>
        <v>0</v>
      </c>
      <c r="M177" s="197"/>
      <c r="N177" s="198"/>
      <c r="O177" s="199">
        <f t="shared" si="235"/>
        <v>0</v>
      </c>
      <c r="P177" s="201"/>
    </row>
    <row r="178" spans="1:16" ht="13.5" hidden="1" thickTop="1" thickBot="1" x14ac:dyDescent="0.3">
      <c r="A178" s="70">
        <v>4300</v>
      </c>
      <c r="B178" s="182" t="s">
        <v>196</v>
      </c>
      <c r="C178" s="534">
        <f t="shared" si="189"/>
        <v>0</v>
      </c>
      <c r="D178" s="183">
        <f t="shared" ref="D178:E178" si="236">SUM(D179)</f>
        <v>0</v>
      </c>
      <c r="E178" s="184">
        <f t="shared" si="236"/>
        <v>0</v>
      </c>
      <c r="F178" s="185">
        <f>SUM(F179)</f>
        <v>0</v>
      </c>
      <c r="G178" s="183">
        <f t="shared" ref="G178:H178" si="237">SUM(G179)</f>
        <v>0</v>
      </c>
      <c r="H178" s="184">
        <f t="shared" si="237"/>
        <v>0</v>
      </c>
      <c r="I178" s="185">
        <f>SUM(I179)</f>
        <v>0</v>
      </c>
      <c r="J178" s="186">
        <f t="shared" ref="J178:K178" si="238">SUM(J179)</f>
        <v>0</v>
      </c>
      <c r="K178" s="184">
        <f t="shared" si="238"/>
        <v>0</v>
      </c>
      <c r="L178" s="185">
        <f>SUM(L179)</f>
        <v>0</v>
      </c>
      <c r="M178" s="183">
        <f t="shared" ref="M178:O178" si="239">SUM(M179)</f>
        <v>0</v>
      </c>
      <c r="N178" s="184">
        <f t="shared" si="239"/>
        <v>0</v>
      </c>
      <c r="O178" s="185">
        <f t="shared" si="239"/>
        <v>0</v>
      </c>
      <c r="P178" s="209"/>
    </row>
    <row r="179" spans="1:16" ht="25.5" hidden="1" thickTop="1" thickBot="1" x14ac:dyDescent="0.3">
      <c r="A179" s="352">
        <v>4310</v>
      </c>
      <c r="B179" s="82" t="s">
        <v>197</v>
      </c>
      <c r="C179" s="535">
        <f t="shared" si="189"/>
        <v>0</v>
      </c>
      <c r="D179" s="212">
        <f t="shared" ref="D179:E179" si="240">SUM(D180:D180)</f>
        <v>0</v>
      </c>
      <c r="E179" s="213">
        <f t="shared" si="240"/>
        <v>0</v>
      </c>
      <c r="F179" s="194">
        <f>SUM(F180:F180)</f>
        <v>0</v>
      </c>
      <c r="G179" s="212">
        <f t="shared" ref="G179:H179" si="241">SUM(G180:G180)</f>
        <v>0</v>
      </c>
      <c r="H179" s="213">
        <f t="shared" si="241"/>
        <v>0</v>
      </c>
      <c r="I179" s="194">
        <f>SUM(I180:I180)</f>
        <v>0</v>
      </c>
      <c r="J179" s="214">
        <f t="shared" ref="J179:K179" si="242">SUM(J180:J180)</f>
        <v>0</v>
      </c>
      <c r="K179" s="213">
        <f t="shared" si="242"/>
        <v>0</v>
      </c>
      <c r="L179" s="194">
        <f>SUM(L180:L180)</f>
        <v>0</v>
      </c>
      <c r="M179" s="212">
        <f t="shared" ref="M179:O179" si="243">SUM(M180:M180)</f>
        <v>0</v>
      </c>
      <c r="N179" s="213">
        <f t="shared" si="243"/>
        <v>0</v>
      </c>
      <c r="O179" s="194">
        <f t="shared" si="243"/>
        <v>0</v>
      </c>
      <c r="P179" s="196"/>
    </row>
    <row r="180" spans="1:16" ht="37.5" hidden="1" thickTop="1" thickBot="1" x14ac:dyDescent="0.3">
      <c r="A180" s="52">
        <v>4311</v>
      </c>
      <c r="B180" s="90" t="s">
        <v>198</v>
      </c>
      <c r="C180" s="536">
        <f t="shared" si="189"/>
        <v>0</v>
      </c>
      <c r="D180" s="197">
        <v>0</v>
      </c>
      <c r="E180" s="198"/>
      <c r="F180" s="199">
        <f>D180+E180</f>
        <v>0</v>
      </c>
      <c r="G180" s="197"/>
      <c r="H180" s="198"/>
      <c r="I180" s="199">
        <f>G180+H180</f>
        <v>0</v>
      </c>
      <c r="J180" s="200"/>
      <c r="K180" s="198"/>
      <c r="L180" s="199">
        <f>J180+K180</f>
        <v>0</v>
      </c>
      <c r="M180" s="197"/>
      <c r="N180" s="198"/>
      <c r="O180" s="199">
        <f t="shared" ref="O180" si="244">M180+N180</f>
        <v>0</v>
      </c>
      <c r="P180" s="201"/>
    </row>
    <row r="181" spans="1:16" s="29" customFormat="1" ht="25.5" hidden="1" thickTop="1" thickBot="1" x14ac:dyDescent="0.3">
      <c r="A181" s="242"/>
      <c r="B181" s="21" t="s">
        <v>199</v>
      </c>
      <c r="C181" s="546">
        <f t="shared" si="189"/>
        <v>0</v>
      </c>
      <c r="D181" s="171">
        <f t="shared" ref="D181:O181" si="245">SUM(D182,D211,D252,D265)</f>
        <v>0</v>
      </c>
      <c r="E181" s="172">
        <f t="shared" si="245"/>
        <v>0</v>
      </c>
      <c r="F181" s="173">
        <f t="shared" si="245"/>
        <v>0</v>
      </c>
      <c r="G181" s="171">
        <f t="shared" si="245"/>
        <v>0</v>
      </c>
      <c r="H181" s="172">
        <f t="shared" si="245"/>
        <v>0</v>
      </c>
      <c r="I181" s="173">
        <f t="shared" si="245"/>
        <v>0</v>
      </c>
      <c r="J181" s="174">
        <f t="shared" si="245"/>
        <v>0</v>
      </c>
      <c r="K181" s="172">
        <f t="shared" si="245"/>
        <v>0</v>
      </c>
      <c r="L181" s="173">
        <f t="shared" si="245"/>
        <v>0</v>
      </c>
      <c r="M181" s="171">
        <f t="shared" si="245"/>
        <v>0</v>
      </c>
      <c r="N181" s="172">
        <f t="shared" si="245"/>
        <v>0</v>
      </c>
      <c r="O181" s="173">
        <f t="shared" si="245"/>
        <v>0</v>
      </c>
      <c r="P181" s="243"/>
    </row>
    <row r="182" spans="1:16" ht="13.5" hidden="1" thickTop="1" thickBot="1" x14ac:dyDescent="0.3">
      <c r="A182" s="176">
        <v>5000</v>
      </c>
      <c r="B182" s="176" t="s">
        <v>200</v>
      </c>
      <c r="C182" s="547">
        <f t="shared" si="189"/>
        <v>0</v>
      </c>
      <c r="D182" s="177">
        <f t="shared" ref="D182:E182" si="246">D183+D187</f>
        <v>0</v>
      </c>
      <c r="E182" s="178">
        <f t="shared" si="246"/>
        <v>0</v>
      </c>
      <c r="F182" s="179">
        <f>F183+F187</f>
        <v>0</v>
      </c>
      <c r="G182" s="177">
        <f t="shared" ref="G182:H182" si="247">G183+G187</f>
        <v>0</v>
      </c>
      <c r="H182" s="178">
        <f t="shared" si="247"/>
        <v>0</v>
      </c>
      <c r="I182" s="179">
        <f>I183+I187</f>
        <v>0</v>
      </c>
      <c r="J182" s="180">
        <f t="shared" ref="J182:K182" si="248">J183+J187</f>
        <v>0</v>
      </c>
      <c r="K182" s="178">
        <f t="shared" si="248"/>
        <v>0</v>
      </c>
      <c r="L182" s="179">
        <f>L183+L187</f>
        <v>0</v>
      </c>
      <c r="M182" s="177">
        <f t="shared" ref="M182:O182" si="249">M183+M187</f>
        <v>0</v>
      </c>
      <c r="N182" s="178">
        <f t="shared" si="249"/>
        <v>0</v>
      </c>
      <c r="O182" s="179">
        <f t="shared" si="249"/>
        <v>0</v>
      </c>
      <c r="P182" s="181"/>
    </row>
    <row r="183" spans="1:16" ht="13.5" hidden="1" thickTop="1" thickBot="1" x14ac:dyDescent="0.3">
      <c r="A183" s="70">
        <v>5100</v>
      </c>
      <c r="B183" s="182" t="s">
        <v>201</v>
      </c>
      <c r="C183" s="534">
        <f t="shared" si="189"/>
        <v>0</v>
      </c>
      <c r="D183" s="183">
        <f t="shared" ref="D183:E183" si="250">SUM(D184:D186)</f>
        <v>0</v>
      </c>
      <c r="E183" s="184">
        <f t="shared" si="250"/>
        <v>0</v>
      </c>
      <c r="F183" s="185">
        <f>SUM(F184:F186)</f>
        <v>0</v>
      </c>
      <c r="G183" s="183">
        <f t="shared" ref="G183:H183" si="251">SUM(G184:G186)</f>
        <v>0</v>
      </c>
      <c r="H183" s="184">
        <f t="shared" si="251"/>
        <v>0</v>
      </c>
      <c r="I183" s="185">
        <f>SUM(I184:I186)</f>
        <v>0</v>
      </c>
      <c r="J183" s="186">
        <f t="shared" ref="J183:K183" si="252">SUM(J184:J186)</f>
        <v>0</v>
      </c>
      <c r="K183" s="184">
        <f t="shared" si="252"/>
        <v>0</v>
      </c>
      <c r="L183" s="185">
        <f>SUM(L184:L186)</f>
        <v>0</v>
      </c>
      <c r="M183" s="183">
        <f t="shared" ref="M183:O183" si="253">SUM(M184:M186)</f>
        <v>0</v>
      </c>
      <c r="N183" s="184">
        <f t="shared" si="253"/>
        <v>0</v>
      </c>
      <c r="O183" s="185">
        <f t="shared" si="253"/>
        <v>0</v>
      </c>
      <c r="P183" s="209"/>
    </row>
    <row r="184" spans="1:16" ht="13.5" hidden="1" thickTop="1" thickBot="1" x14ac:dyDescent="0.3">
      <c r="A184" s="352">
        <v>5110</v>
      </c>
      <c r="B184" s="82" t="s">
        <v>202</v>
      </c>
      <c r="C184" s="535">
        <f t="shared" si="189"/>
        <v>0</v>
      </c>
      <c r="D184" s="192">
        <v>0</v>
      </c>
      <c r="E184" s="193"/>
      <c r="F184" s="194">
        <f t="shared" ref="F184:F186" si="254">D184+E184</f>
        <v>0</v>
      </c>
      <c r="G184" s="192"/>
      <c r="H184" s="193"/>
      <c r="I184" s="194">
        <f t="shared" ref="I184:I186" si="255">G184+H184</f>
        <v>0</v>
      </c>
      <c r="J184" s="195"/>
      <c r="K184" s="193"/>
      <c r="L184" s="194">
        <f t="shared" ref="L184:L186" si="256">J184+K184</f>
        <v>0</v>
      </c>
      <c r="M184" s="192"/>
      <c r="N184" s="193"/>
      <c r="O184" s="194">
        <f t="shared" ref="O184:O186" si="257">M184+N184</f>
        <v>0</v>
      </c>
      <c r="P184" s="196"/>
    </row>
    <row r="185" spans="1:16" ht="25.5" hidden="1" thickTop="1" thickBot="1" x14ac:dyDescent="0.3">
      <c r="A185" s="202">
        <v>5120</v>
      </c>
      <c r="B185" s="90" t="s">
        <v>203</v>
      </c>
      <c r="C185" s="536">
        <f t="shared" si="189"/>
        <v>0</v>
      </c>
      <c r="D185" s="197">
        <v>0</v>
      </c>
      <c r="E185" s="198"/>
      <c r="F185" s="199">
        <f t="shared" si="254"/>
        <v>0</v>
      </c>
      <c r="G185" s="197"/>
      <c r="H185" s="198"/>
      <c r="I185" s="199">
        <f t="shared" si="255"/>
        <v>0</v>
      </c>
      <c r="J185" s="200"/>
      <c r="K185" s="198"/>
      <c r="L185" s="199">
        <f t="shared" si="256"/>
        <v>0</v>
      </c>
      <c r="M185" s="197"/>
      <c r="N185" s="198"/>
      <c r="O185" s="199">
        <f t="shared" si="257"/>
        <v>0</v>
      </c>
      <c r="P185" s="201"/>
    </row>
    <row r="186" spans="1:16" ht="13.5" hidden="1" thickTop="1" thickBot="1" x14ac:dyDescent="0.3">
      <c r="A186" s="202">
        <v>5140</v>
      </c>
      <c r="B186" s="90" t="s">
        <v>204</v>
      </c>
      <c r="C186" s="536">
        <f t="shared" si="189"/>
        <v>0</v>
      </c>
      <c r="D186" s="197">
        <v>0</v>
      </c>
      <c r="E186" s="198"/>
      <c r="F186" s="199">
        <f t="shared" si="254"/>
        <v>0</v>
      </c>
      <c r="G186" s="197"/>
      <c r="H186" s="198"/>
      <c r="I186" s="199">
        <f t="shared" si="255"/>
        <v>0</v>
      </c>
      <c r="J186" s="200"/>
      <c r="K186" s="198"/>
      <c r="L186" s="199">
        <f t="shared" si="256"/>
        <v>0</v>
      </c>
      <c r="M186" s="197"/>
      <c r="N186" s="198"/>
      <c r="O186" s="199">
        <f t="shared" si="257"/>
        <v>0</v>
      </c>
      <c r="P186" s="201"/>
    </row>
    <row r="187" spans="1:16" ht="25.5" hidden="1" thickTop="1" thickBot="1" x14ac:dyDescent="0.3">
      <c r="A187" s="70">
        <v>5200</v>
      </c>
      <c r="B187" s="182" t="s">
        <v>205</v>
      </c>
      <c r="C187" s="534">
        <f t="shared" si="189"/>
        <v>0</v>
      </c>
      <c r="D187" s="183">
        <f t="shared" ref="D187:E187" si="258">D188+D198+D199+D206+D207+D208+D210</f>
        <v>0</v>
      </c>
      <c r="E187" s="184">
        <f t="shared" si="258"/>
        <v>0</v>
      </c>
      <c r="F187" s="185">
        <f>F188+F198+F199+F206+F207+F208+F210</f>
        <v>0</v>
      </c>
      <c r="G187" s="183">
        <f t="shared" ref="G187:H187" si="259">G188+G198+G199+G206+G207+G208+G210</f>
        <v>0</v>
      </c>
      <c r="H187" s="184">
        <f t="shared" si="259"/>
        <v>0</v>
      </c>
      <c r="I187" s="185">
        <f>I188+I198+I199+I206+I207+I208+I210</f>
        <v>0</v>
      </c>
      <c r="J187" s="186">
        <f t="shared" ref="J187:K187" si="260">J188+J198+J199+J206+J207+J208+J210</f>
        <v>0</v>
      </c>
      <c r="K187" s="184">
        <f t="shared" si="260"/>
        <v>0</v>
      </c>
      <c r="L187" s="185">
        <f>L188+L198+L199+L206+L207+L208+L210</f>
        <v>0</v>
      </c>
      <c r="M187" s="183">
        <f t="shared" ref="M187:O187" si="261">M188+M198+M199+M206+M207+M208+M210</f>
        <v>0</v>
      </c>
      <c r="N187" s="184">
        <f t="shared" si="261"/>
        <v>0</v>
      </c>
      <c r="O187" s="185">
        <f t="shared" si="261"/>
        <v>0</v>
      </c>
      <c r="P187" s="209"/>
    </row>
    <row r="188" spans="1:16" ht="13.5" hidden="1" thickTop="1" thickBot="1" x14ac:dyDescent="0.3">
      <c r="A188" s="188">
        <v>5210</v>
      </c>
      <c r="B188" s="143" t="s">
        <v>206</v>
      </c>
      <c r="C188" s="542">
        <f t="shared" si="189"/>
        <v>0</v>
      </c>
      <c r="D188" s="148">
        <f t="shared" ref="D188:E188" si="262">SUM(D189:D197)</f>
        <v>0</v>
      </c>
      <c r="E188" s="149">
        <f t="shared" si="262"/>
        <v>0</v>
      </c>
      <c r="F188" s="189">
        <f>SUM(F189:F197)</f>
        <v>0</v>
      </c>
      <c r="G188" s="148">
        <f t="shared" ref="G188:H188" si="263">SUM(G189:G197)</f>
        <v>0</v>
      </c>
      <c r="H188" s="149">
        <f t="shared" si="263"/>
        <v>0</v>
      </c>
      <c r="I188" s="189">
        <f>SUM(I189:I197)</f>
        <v>0</v>
      </c>
      <c r="J188" s="190">
        <f t="shared" ref="J188:K188" si="264">SUM(J189:J197)</f>
        <v>0</v>
      </c>
      <c r="K188" s="149">
        <f t="shared" si="264"/>
        <v>0</v>
      </c>
      <c r="L188" s="189">
        <f>SUM(L189:L197)</f>
        <v>0</v>
      </c>
      <c r="M188" s="148">
        <f t="shared" ref="M188:O188" si="265">SUM(M189:M197)</f>
        <v>0</v>
      </c>
      <c r="N188" s="149">
        <f t="shared" si="265"/>
        <v>0</v>
      </c>
      <c r="O188" s="189">
        <f t="shared" si="265"/>
        <v>0</v>
      </c>
      <c r="P188" s="191"/>
    </row>
    <row r="189" spans="1:16" ht="13.5" hidden="1" thickTop="1" thickBot="1" x14ac:dyDescent="0.3">
      <c r="A189" s="45">
        <v>5211</v>
      </c>
      <c r="B189" s="82" t="s">
        <v>207</v>
      </c>
      <c r="C189" s="535">
        <f t="shared" si="189"/>
        <v>0</v>
      </c>
      <c r="D189" s="192">
        <v>0</v>
      </c>
      <c r="E189" s="193"/>
      <c r="F189" s="194">
        <f t="shared" ref="F189:F198" si="266">D189+E189</f>
        <v>0</v>
      </c>
      <c r="G189" s="192"/>
      <c r="H189" s="193"/>
      <c r="I189" s="194">
        <f t="shared" ref="I189:I198" si="267">G189+H189</f>
        <v>0</v>
      </c>
      <c r="J189" s="195"/>
      <c r="K189" s="193"/>
      <c r="L189" s="194">
        <f t="shared" ref="L189:L198" si="268">J189+K189</f>
        <v>0</v>
      </c>
      <c r="M189" s="192"/>
      <c r="N189" s="193"/>
      <c r="O189" s="194">
        <f t="shared" ref="O189:O198" si="269">M189+N189</f>
        <v>0</v>
      </c>
      <c r="P189" s="196"/>
    </row>
    <row r="190" spans="1:16" ht="13.5" hidden="1" thickTop="1" thickBot="1" x14ac:dyDescent="0.3">
      <c r="A190" s="52">
        <v>5212</v>
      </c>
      <c r="B190" s="90" t="s">
        <v>208</v>
      </c>
      <c r="C190" s="536">
        <f t="shared" si="189"/>
        <v>0</v>
      </c>
      <c r="D190" s="197">
        <v>0</v>
      </c>
      <c r="E190" s="198"/>
      <c r="F190" s="199">
        <f t="shared" si="266"/>
        <v>0</v>
      </c>
      <c r="G190" s="197"/>
      <c r="H190" s="198"/>
      <c r="I190" s="199">
        <f t="shared" si="267"/>
        <v>0</v>
      </c>
      <c r="J190" s="200"/>
      <c r="K190" s="198"/>
      <c r="L190" s="199">
        <f t="shared" si="268"/>
        <v>0</v>
      </c>
      <c r="M190" s="197"/>
      <c r="N190" s="198"/>
      <c r="O190" s="199">
        <f t="shared" si="269"/>
        <v>0</v>
      </c>
      <c r="P190" s="201"/>
    </row>
    <row r="191" spans="1:16" ht="13.5" hidden="1" thickTop="1" thickBot="1" x14ac:dyDescent="0.3">
      <c r="A191" s="52">
        <v>5213</v>
      </c>
      <c r="B191" s="90" t="s">
        <v>209</v>
      </c>
      <c r="C191" s="536">
        <f t="shared" si="189"/>
        <v>0</v>
      </c>
      <c r="D191" s="197">
        <v>0</v>
      </c>
      <c r="E191" s="198"/>
      <c r="F191" s="199">
        <f t="shared" si="266"/>
        <v>0</v>
      </c>
      <c r="G191" s="197"/>
      <c r="H191" s="198"/>
      <c r="I191" s="199">
        <f t="shared" si="267"/>
        <v>0</v>
      </c>
      <c r="J191" s="200"/>
      <c r="K191" s="198"/>
      <c r="L191" s="199">
        <f t="shared" si="268"/>
        <v>0</v>
      </c>
      <c r="M191" s="197"/>
      <c r="N191" s="198"/>
      <c r="O191" s="199">
        <f t="shared" si="269"/>
        <v>0</v>
      </c>
      <c r="P191" s="201"/>
    </row>
    <row r="192" spans="1:16" ht="13.5" hidden="1" thickTop="1" thickBot="1" x14ac:dyDescent="0.3">
      <c r="A192" s="52">
        <v>5214</v>
      </c>
      <c r="B192" s="90" t="s">
        <v>210</v>
      </c>
      <c r="C192" s="536">
        <f t="shared" si="189"/>
        <v>0</v>
      </c>
      <c r="D192" s="197">
        <v>0</v>
      </c>
      <c r="E192" s="198"/>
      <c r="F192" s="199">
        <f t="shared" si="266"/>
        <v>0</v>
      </c>
      <c r="G192" s="197"/>
      <c r="H192" s="198"/>
      <c r="I192" s="199">
        <f t="shared" si="267"/>
        <v>0</v>
      </c>
      <c r="J192" s="200"/>
      <c r="K192" s="198"/>
      <c r="L192" s="199">
        <f t="shared" si="268"/>
        <v>0</v>
      </c>
      <c r="M192" s="197"/>
      <c r="N192" s="198"/>
      <c r="O192" s="199">
        <f t="shared" si="269"/>
        <v>0</v>
      </c>
      <c r="P192" s="201"/>
    </row>
    <row r="193" spans="1:16" ht="13.5" hidden="1" thickTop="1" thickBot="1" x14ac:dyDescent="0.3">
      <c r="A193" s="52">
        <v>5215</v>
      </c>
      <c r="B193" s="90" t="s">
        <v>211</v>
      </c>
      <c r="C193" s="536">
        <f t="shared" si="189"/>
        <v>0</v>
      </c>
      <c r="D193" s="197">
        <v>0</v>
      </c>
      <c r="E193" s="198"/>
      <c r="F193" s="199">
        <f t="shared" si="266"/>
        <v>0</v>
      </c>
      <c r="G193" s="197"/>
      <c r="H193" s="198"/>
      <c r="I193" s="199">
        <f t="shared" si="267"/>
        <v>0</v>
      </c>
      <c r="J193" s="200"/>
      <c r="K193" s="198"/>
      <c r="L193" s="199">
        <f t="shared" si="268"/>
        <v>0</v>
      </c>
      <c r="M193" s="197"/>
      <c r="N193" s="198"/>
      <c r="O193" s="199">
        <f t="shared" si="269"/>
        <v>0</v>
      </c>
      <c r="P193" s="201"/>
    </row>
    <row r="194" spans="1:16" ht="14.25" hidden="1" customHeight="1" x14ac:dyDescent="0.3">
      <c r="A194" s="52">
        <v>5216</v>
      </c>
      <c r="B194" s="90" t="s">
        <v>212</v>
      </c>
      <c r="C194" s="536">
        <f t="shared" si="189"/>
        <v>0</v>
      </c>
      <c r="D194" s="197">
        <v>0</v>
      </c>
      <c r="E194" s="198"/>
      <c r="F194" s="199">
        <f t="shared" si="266"/>
        <v>0</v>
      </c>
      <c r="G194" s="197"/>
      <c r="H194" s="198"/>
      <c r="I194" s="199">
        <f t="shared" si="267"/>
        <v>0</v>
      </c>
      <c r="J194" s="200"/>
      <c r="K194" s="198"/>
      <c r="L194" s="199">
        <f t="shared" si="268"/>
        <v>0</v>
      </c>
      <c r="M194" s="197"/>
      <c r="N194" s="198"/>
      <c r="O194" s="199">
        <f t="shared" si="269"/>
        <v>0</v>
      </c>
      <c r="P194" s="201"/>
    </row>
    <row r="195" spans="1:16" ht="13.5" hidden="1" thickTop="1" thickBot="1" x14ac:dyDescent="0.3">
      <c r="A195" s="52">
        <v>5217</v>
      </c>
      <c r="B195" s="90" t="s">
        <v>213</v>
      </c>
      <c r="C195" s="536">
        <f t="shared" si="189"/>
        <v>0</v>
      </c>
      <c r="D195" s="197">
        <v>0</v>
      </c>
      <c r="E195" s="198"/>
      <c r="F195" s="199">
        <f t="shared" si="266"/>
        <v>0</v>
      </c>
      <c r="G195" s="197"/>
      <c r="H195" s="198"/>
      <c r="I195" s="199">
        <f t="shared" si="267"/>
        <v>0</v>
      </c>
      <c r="J195" s="200"/>
      <c r="K195" s="198"/>
      <c r="L195" s="199">
        <f t="shared" si="268"/>
        <v>0</v>
      </c>
      <c r="M195" s="197"/>
      <c r="N195" s="198"/>
      <c r="O195" s="199">
        <f t="shared" si="269"/>
        <v>0</v>
      </c>
      <c r="P195" s="201"/>
    </row>
    <row r="196" spans="1:16" ht="13.5" hidden="1" thickTop="1" thickBot="1" x14ac:dyDescent="0.3">
      <c r="A196" s="52">
        <v>5218</v>
      </c>
      <c r="B196" s="90" t="s">
        <v>214</v>
      </c>
      <c r="C196" s="536">
        <f t="shared" si="189"/>
        <v>0</v>
      </c>
      <c r="D196" s="197">
        <v>0</v>
      </c>
      <c r="E196" s="198"/>
      <c r="F196" s="199">
        <f t="shared" si="266"/>
        <v>0</v>
      </c>
      <c r="G196" s="197"/>
      <c r="H196" s="198"/>
      <c r="I196" s="199">
        <f t="shared" si="267"/>
        <v>0</v>
      </c>
      <c r="J196" s="200"/>
      <c r="K196" s="198"/>
      <c r="L196" s="199">
        <f t="shared" si="268"/>
        <v>0</v>
      </c>
      <c r="M196" s="197"/>
      <c r="N196" s="198"/>
      <c r="O196" s="199">
        <f t="shared" si="269"/>
        <v>0</v>
      </c>
      <c r="P196" s="201"/>
    </row>
    <row r="197" spans="1:16" ht="13.5" hidden="1" thickTop="1" thickBot="1" x14ac:dyDescent="0.3">
      <c r="A197" s="52">
        <v>5219</v>
      </c>
      <c r="B197" s="90" t="s">
        <v>215</v>
      </c>
      <c r="C197" s="536">
        <f t="shared" si="189"/>
        <v>0</v>
      </c>
      <c r="D197" s="197">
        <v>0</v>
      </c>
      <c r="E197" s="198"/>
      <c r="F197" s="199">
        <f t="shared" si="266"/>
        <v>0</v>
      </c>
      <c r="G197" s="197"/>
      <c r="H197" s="198"/>
      <c r="I197" s="199">
        <f t="shared" si="267"/>
        <v>0</v>
      </c>
      <c r="J197" s="200"/>
      <c r="K197" s="198"/>
      <c r="L197" s="199">
        <f t="shared" si="268"/>
        <v>0</v>
      </c>
      <c r="M197" s="197"/>
      <c r="N197" s="198"/>
      <c r="O197" s="199">
        <f t="shared" si="269"/>
        <v>0</v>
      </c>
      <c r="P197" s="201"/>
    </row>
    <row r="198" spans="1:16" ht="13.5" hidden="1" customHeight="1" x14ac:dyDescent="0.3">
      <c r="A198" s="202">
        <v>5220</v>
      </c>
      <c r="B198" s="90" t="s">
        <v>216</v>
      </c>
      <c r="C198" s="536">
        <f t="shared" si="189"/>
        <v>0</v>
      </c>
      <c r="D198" s="197">
        <v>0</v>
      </c>
      <c r="E198" s="198"/>
      <c r="F198" s="199">
        <f t="shared" si="266"/>
        <v>0</v>
      </c>
      <c r="G198" s="197"/>
      <c r="H198" s="198"/>
      <c r="I198" s="199">
        <f t="shared" si="267"/>
        <v>0</v>
      </c>
      <c r="J198" s="200"/>
      <c r="K198" s="198"/>
      <c r="L198" s="199">
        <f t="shared" si="268"/>
        <v>0</v>
      </c>
      <c r="M198" s="197"/>
      <c r="N198" s="198"/>
      <c r="O198" s="199">
        <f t="shared" si="269"/>
        <v>0</v>
      </c>
      <c r="P198" s="201"/>
    </row>
    <row r="199" spans="1:16" ht="13.5" hidden="1" thickTop="1" thickBot="1" x14ac:dyDescent="0.3">
      <c r="A199" s="202">
        <v>5230</v>
      </c>
      <c r="B199" s="90" t="s">
        <v>217</v>
      </c>
      <c r="C199" s="536">
        <f t="shared" si="189"/>
        <v>0</v>
      </c>
      <c r="D199" s="203">
        <f t="shared" ref="D199:E199" si="270">SUM(D200:D205)</f>
        <v>0</v>
      </c>
      <c r="E199" s="204">
        <f t="shared" si="270"/>
        <v>0</v>
      </c>
      <c r="F199" s="199">
        <f>SUM(F200:F205)</f>
        <v>0</v>
      </c>
      <c r="G199" s="203">
        <f t="shared" ref="G199:H199" si="271">SUM(G200:G205)</f>
        <v>0</v>
      </c>
      <c r="H199" s="204">
        <f t="shared" si="271"/>
        <v>0</v>
      </c>
      <c r="I199" s="199">
        <f>SUM(I200:I205)</f>
        <v>0</v>
      </c>
      <c r="J199" s="205">
        <f t="shared" ref="J199:K199" si="272">SUM(J200:J205)</f>
        <v>0</v>
      </c>
      <c r="K199" s="204">
        <f t="shared" si="272"/>
        <v>0</v>
      </c>
      <c r="L199" s="199">
        <f>SUM(L200:L205)</f>
        <v>0</v>
      </c>
      <c r="M199" s="203">
        <f t="shared" ref="M199:O199" si="273">SUM(M200:M205)</f>
        <v>0</v>
      </c>
      <c r="N199" s="204">
        <f t="shared" si="273"/>
        <v>0</v>
      </c>
      <c r="O199" s="199">
        <f t="shared" si="273"/>
        <v>0</v>
      </c>
      <c r="P199" s="201"/>
    </row>
    <row r="200" spans="1:16" ht="13.5" hidden="1" thickTop="1" thickBot="1" x14ac:dyDescent="0.3">
      <c r="A200" s="52">
        <v>5231</v>
      </c>
      <c r="B200" s="90" t="s">
        <v>218</v>
      </c>
      <c r="C200" s="536">
        <f t="shared" si="189"/>
        <v>0</v>
      </c>
      <c r="D200" s="197">
        <v>0</v>
      </c>
      <c r="E200" s="198"/>
      <c r="F200" s="199">
        <f t="shared" ref="F200:F207" si="274">D200+E200</f>
        <v>0</v>
      </c>
      <c r="G200" s="197"/>
      <c r="H200" s="198"/>
      <c r="I200" s="199">
        <f t="shared" ref="I200:I207" si="275">G200+H200</f>
        <v>0</v>
      </c>
      <c r="J200" s="200"/>
      <c r="K200" s="198"/>
      <c r="L200" s="199">
        <f t="shared" ref="L200:L207" si="276">J200+K200</f>
        <v>0</v>
      </c>
      <c r="M200" s="197"/>
      <c r="N200" s="198"/>
      <c r="O200" s="199">
        <f t="shared" ref="O200:O207" si="277">M200+N200</f>
        <v>0</v>
      </c>
      <c r="P200" s="201"/>
    </row>
    <row r="201" spans="1:16" ht="13.5" hidden="1" thickTop="1" thickBot="1" x14ac:dyDescent="0.3">
      <c r="A201" s="52">
        <v>5233</v>
      </c>
      <c r="B201" s="90" t="s">
        <v>219</v>
      </c>
      <c r="C201" s="536">
        <f t="shared" si="189"/>
        <v>0</v>
      </c>
      <c r="D201" s="197">
        <v>0</v>
      </c>
      <c r="E201" s="198"/>
      <c r="F201" s="199">
        <f t="shared" si="274"/>
        <v>0</v>
      </c>
      <c r="G201" s="197"/>
      <c r="H201" s="198"/>
      <c r="I201" s="199">
        <f t="shared" si="275"/>
        <v>0</v>
      </c>
      <c r="J201" s="200"/>
      <c r="K201" s="198"/>
      <c r="L201" s="199">
        <f t="shared" si="276"/>
        <v>0</v>
      </c>
      <c r="M201" s="197"/>
      <c r="N201" s="198"/>
      <c r="O201" s="199">
        <f t="shared" si="277"/>
        <v>0</v>
      </c>
      <c r="P201" s="201"/>
    </row>
    <row r="202" spans="1:16" ht="25.5" hidden="1" thickTop="1" thickBot="1" x14ac:dyDescent="0.3">
      <c r="A202" s="52">
        <v>5234</v>
      </c>
      <c r="B202" s="90" t="s">
        <v>220</v>
      </c>
      <c r="C202" s="536">
        <f t="shared" si="189"/>
        <v>0</v>
      </c>
      <c r="D202" s="197">
        <v>0</v>
      </c>
      <c r="E202" s="198"/>
      <c r="F202" s="199">
        <f t="shared" si="274"/>
        <v>0</v>
      </c>
      <c r="G202" s="197"/>
      <c r="H202" s="198"/>
      <c r="I202" s="199">
        <f t="shared" si="275"/>
        <v>0</v>
      </c>
      <c r="J202" s="200"/>
      <c r="K202" s="198"/>
      <c r="L202" s="199">
        <f t="shared" si="276"/>
        <v>0</v>
      </c>
      <c r="M202" s="197"/>
      <c r="N202" s="198"/>
      <c r="O202" s="199">
        <f t="shared" si="277"/>
        <v>0</v>
      </c>
      <c r="P202" s="201"/>
    </row>
    <row r="203" spans="1:16" ht="14.25" hidden="1" customHeight="1" x14ac:dyDescent="0.3">
      <c r="A203" s="52">
        <v>5236</v>
      </c>
      <c r="B203" s="90" t="s">
        <v>221</v>
      </c>
      <c r="C203" s="536">
        <f t="shared" si="189"/>
        <v>0</v>
      </c>
      <c r="D203" s="197">
        <v>0</v>
      </c>
      <c r="E203" s="198"/>
      <c r="F203" s="199">
        <f t="shared" si="274"/>
        <v>0</v>
      </c>
      <c r="G203" s="197"/>
      <c r="H203" s="198"/>
      <c r="I203" s="199">
        <f t="shared" si="275"/>
        <v>0</v>
      </c>
      <c r="J203" s="200"/>
      <c r="K203" s="198"/>
      <c r="L203" s="199">
        <f t="shared" si="276"/>
        <v>0</v>
      </c>
      <c r="M203" s="197"/>
      <c r="N203" s="198"/>
      <c r="O203" s="199">
        <f t="shared" si="277"/>
        <v>0</v>
      </c>
      <c r="P203" s="201"/>
    </row>
    <row r="204" spans="1:16" ht="25.5" hidden="1" thickTop="1" thickBot="1" x14ac:dyDescent="0.3">
      <c r="A204" s="52">
        <v>5238</v>
      </c>
      <c r="B204" s="90" t="s">
        <v>222</v>
      </c>
      <c r="C204" s="536">
        <f t="shared" si="189"/>
        <v>0</v>
      </c>
      <c r="D204" s="197">
        <v>0</v>
      </c>
      <c r="E204" s="198"/>
      <c r="F204" s="199">
        <f t="shared" si="274"/>
        <v>0</v>
      </c>
      <c r="G204" s="197"/>
      <c r="H204" s="198"/>
      <c r="I204" s="199">
        <f t="shared" si="275"/>
        <v>0</v>
      </c>
      <c r="J204" s="200"/>
      <c r="K204" s="198"/>
      <c r="L204" s="199">
        <f t="shared" si="276"/>
        <v>0</v>
      </c>
      <c r="M204" s="197"/>
      <c r="N204" s="198"/>
      <c r="O204" s="199">
        <f t="shared" si="277"/>
        <v>0</v>
      </c>
      <c r="P204" s="201"/>
    </row>
    <row r="205" spans="1:16" ht="25.5" hidden="1" thickTop="1" thickBot="1" x14ac:dyDescent="0.3">
      <c r="A205" s="52">
        <v>5239</v>
      </c>
      <c r="B205" s="90" t="s">
        <v>223</v>
      </c>
      <c r="C205" s="536">
        <f t="shared" si="189"/>
        <v>0</v>
      </c>
      <c r="D205" s="197">
        <v>0</v>
      </c>
      <c r="E205" s="198"/>
      <c r="F205" s="199">
        <f t="shared" si="274"/>
        <v>0</v>
      </c>
      <c r="G205" s="197"/>
      <c r="H205" s="198"/>
      <c r="I205" s="199">
        <f t="shared" si="275"/>
        <v>0</v>
      </c>
      <c r="J205" s="200"/>
      <c r="K205" s="198"/>
      <c r="L205" s="199">
        <f t="shared" si="276"/>
        <v>0</v>
      </c>
      <c r="M205" s="197"/>
      <c r="N205" s="198"/>
      <c r="O205" s="199">
        <f t="shared" si="277"/>
        <v>0</v>
      </c>
      <c r="P205" s="201"/>
    </row>
    <row r="206" spans="1:16" ht="25.5" hidden="1" thickTop="1" thickBot="1" x14ac:dyDescent="0.3">
      <c r="A206" s="202">
        <v>5240</v>
      </c>
      <c r="B206" s="90" t="s">
        <v>224</v>
      </c>
      <c r="C206" s="536">
        <f t="shared" si="189"/>
        <v>0</v>
      </c>
      <c r="D206" s="197">
        <v>0</v>
      </c>
      <c r="E206" s="198"/>
      <c r="F206" s="199">
        <f t="shared" si="274"/>
        <v>0</v>
      </c>
      <c r="G206" s="197"/>
      <c r="H206" s="198"/>
      <c r="I206" s="199">
        <f t="shared" si="275"/>
        <v>0</v>
      </c>
      <c r="J206" s="200"/>
      <c r="K206" s="198"/>
      <c r="L206" s="199">
        <f t="shared" si="276"/>
        <v>0</v>
      </c>
      <c r="M206" s="197"/>
      <c r="N206" s="198"/>
      <c r="O206" s="199">
        <f t="shared" si="277"/>
        <v>0</v>
      </c>
      <c r="P206" s="201"/>
    </row>
    <row r="207" spans="1:16" ht="13.5" hidden="1" thickTop="1" thickBot="1" x14ac:dyDescent="0.3">
      <c r="A207" s="202">
        <v>5250</v>
      </c>
      <c r="B207" s="90" t="s">
        <v>225</v>
      </c>
      <c r="C207" s="536">
        <f t="shared" si="189"/>
        <v>0</v>
      </c>
      <c r="D207" s="197">
        <v>0</v>
      </c>
      <c r="E207" s="198"/>
      <c r="F207" s="199">
        <f t="shared" si="274"/>
        <v>0</v>
      </c>
      <c r="G207" s="197"/>
      <c r="H207" s="198"/>
      <c r="I207" s="199">
        <f t="shared" si="275"/>
        <v>0</v>
      </c>
      <c r="J207" s="200"/>
      <c r="K207" s="198"/>
      <c r="L207" s="199">
        <f t="shared" si="276"/>
        <v>0</v>
      </c>
      <c r="M207" s="197"/>
      <c r="N207" s="198"/>
      <c r="O207" s="199">
        <f t="shared" si="277"/>
        <v>0</v>
      </c>
      <c r="P207" s="201"/>
    </row>
    <row r="208" spans="1:16" ht="13.5" hidden="1" thickTop="1" thickBot="1" x14ac:dyDescent="0.3">
      <c r="A208" s="202">
        <v>5260</v>
      </c>
      <c r="B208" s="90" t="s">
        <v>226</v>
      </c>
      <c r="C208" s="536">
        <f t="shared" si="189"/>
        <v>0</v>
      </c>
      <c r="D208" s="203">
        <f t="shared" ref="D208:E208" si="278">SUM(D209)</f>
        <v>0</v>
      </c>
      <c r="E208" s="204">
        <f t="shared" si="278"/>
        <v>0</v>
      </c>
      <c r="F208" s="199">
        <f>SUM(F209)</f>
        <v>0</v>
      </c>
      <c r="G208" s="203">
        <f t="shared" ref="G208:H208" si="279">SUM(G209)</f>
        <v>0</v>
      </c>
      <c r="H208" s="204">
        <f t="shared" si="279"/>
        <v>0</v>
      </c>
      <c r="I208" s="199">
        <f>SUM(I209)</f>
        <v>0</v>
      </c>
      <c r="J208" s="205">
        <f t="shared" ref="J208:K208" si="280">SUM(J209)</f>
        <v>0</v>
      </c>
      <c r="K208" s="204">
        <f t="shared" si="280"/>
        <v>0</v>
      </c>
      <c r="L208" s="199">
        <f>SUM(L209)</f>
        <v>0</v>
      </c>
      <c r="M208" s="203">
        <f t="shared" ref="M208:O208" si="281">SUM(M209)</f>
        <v>0</v>
      </c>
      <c r="N208" s="204">
        <f t="shared" si="281"/>
        <v>0</v>
      </c>
      <c r="O208" s="199">
        <f t="shared" si="281"/>
        <v>0</v>
      </c>
      <c r="P208" s="201"/>
    </row>
    <row r="209" spans="1:16" ht="25.5" hidden="1" thickTop="1" thickBot="1" x14ac:dyDescent="0.3">
      <c r="A209" s="52">
        <v>5269</v>
      </c>
      <c r="B209" s="90" t="s">
        <v>227</v>
      </c>
      <c r="C209" s="536">
        <f t="shared" si="189"/>
        <v>0</v>
      </c>
      <c r="D209" s="197">
        <v>0</v>
      </c>
      <c r="E209" s="198"/>
      <c r="F209" s="199">
        <f t="shared" ref="F209:F210" si="282">D209+E209</f>
        <v>0</v>
      </c>
      <c r="G209" s="197"/>
      <c r="H209" s="198"/>
      <c r="I209" s="199">
        <f t="shared" ref="I209:I210" si="283">G209+H209</f>
        <v>0</v>
      </c>
      <c r="J209" s="200"/>
      <c r="K209" s="198"/>
      <c r="L209" s="199">
        <f t="shared" ref="L209:L210" si="284">J209+K209</f>
        <v>0</v>
      </c>
      <c r="M209" s="197"/>
      <c r="N209" s="198"/>
      <c r="O209" s="199">
        <f t="shared" ref="O209:O210" si="285">M209+N209</f>
        <v>0</v>
      </c>
      <c r="P209" s="201"/>
    </row>
    <row r="210" spans="1:16" ht="25.5" hidden="1" thickTop="1" thickBot="1" x14ac:dyDescent="0.3">
      <c r="A210" s="188">
        <v>5270</v>
      </c>
      <c r="B210" s="143" t="s">
        <v>228</v>
      </c>
      <c r="C210" s="542">
        <f t="shared" si="189"/>
        <v>0</v>
      </c>
      <c r="D210" s="206">
        <v>0</v>
      </c>
      <c r="E210" s="207"/>
      <c r="F210" s="189">
        <f t="shared" si="282"/>
        <v>0</v>
      </c>
      <c r="G210" s="206"/>
      <c r="H210" s="207"/>
      <c r="I210" s="189">
        <f t="shared" si="283"/>
        <v>0</v>
      </c>
      <c r="J210" s="208"/>
      <c r="K210" s="207"/>
      <c r="L210" s="189">
        <f t="shared" si="284"/>
        <v>0</v>
      </c>
      <c r="M210" s="206"/>
      <c r="N210" s="207"/>
      <c r="O210" s="189">
        <f t="shared" si="285"/>
        <v>0</v>
      </c>
      <c r="P210" s="191"/>
    </row>
    <row r="211" spans="1:16" ht="25.5" hidden="1" thickTop="1" thickBot="1" x14ac:dyDescent="0.3">
      <c r="A211" s="176">
        <v>6000</v>
      </c>
      <c r="B211" s="176" t="s">
        <v>229</v>
      </c>
      <c r="C211" s="547">
        <f t="shared" si="189"/>
        <v>0</v>
      </c>
      <c r="D211" s="177">
        <f t="shared" ref="D211:O211" si="286">D212+D232+D240+D250</f>
        <v>0</v>
      </c>
      <c r="E211" s="178">
        <f t="shared" si="286"/>
        <v>0</v>
      </c>
      <c r="F211" s="179">
        <f t="shared" si="286"/>
        <v>0</v>
      </c>
      <c r="G211" s="177">
        <f t="shared" si="286"/>
        <v>0</v>
      </c>
      <c r="H211" s="178">
        <f t="shared" si="286"/>
        <v>0</v>
      </c>
      <c r="I211" s="179">
        <f t="shared" si="286"/>
        <v>0</v>
      </c>
      <c r="J211" s="180">
        <f t="shared" si="286"/>
        <v>0</v>
      </c>
      <c r="K211" s="178">
        <f t="shared" si="286"/>
        <v>0</v>
      </c>
      <c r="L211" s="179">
        <f t="shared" si="286"/>
        <v>0</v>
      </c>
      <c r="M211" s="177">
        <f t="shared" si="286"/>
        <v>0</v>
      </c>
      <c r="N211" s="178">
        <f t="shared" si="286"/>
        <v>0</v>
      </c>
      <c r="O211" s="179">
        <f t="shared" si="286"/>
        <v>0</v>
      </c>
      <c r="P211" s="181"/>
    </row>
    <row r="212" spans="1:16" ht="14.25" hidden="1" customHeight="1" x14ac:dyDescent="0.3">
      <c r="A212" s="235">
        <v>6200</v>
      </c>
      <c r="B212" s="228" t="s">
        <v>230</v>
      </c>
      <c r="C212" s="549">
        <f t="shared" si="189"/>
        <v>0</v>
      </c>
      <c r="D212" s="236">
        <f t="shared" ref="D212:E212" si="287">SUM(D213,D214,D216,D219,D225,D226,D227)</f>
        <v>0</v>
      </c>
      <c r="E212" s="237">
        <f t="shared" si="287"/>
        <v>0</v>
      </c>
      <c r="F212" s="238">
        <f>SUM(F213,F214,F216,F219,F225,F226,F227)</f>
        <v>0</v>
      </c>
      <c r="G212" s="236">
        <f t="shared" ref="G212:H212" si="288">SUM(G213,G214,G216,G219,G225,G226,G227)</f>
        <v>0</v>
      </c>
      <c r="H212" s="237">
        <f t="shared" si="288"/>
        <v>0</v>
      </c>
      <c r="I212" s="238">
        <f>SUM(I213,I214,I216,I219,I225,I226,I227)</f>
        <v>0</v>
      </c>
      <c r="J212" s="239">
        <f t="shared" ref="J212:K212" si="289">SUM(J213,J214,J216,J219,J225,J226,J227)</f>
        <v>0</v>
      </c>
      <c r="K212" s="237">
        <f t="shared" si="289"/>
        <v>0</v>
      </c>
      <c r="L212" s="238">
        <f>SUM(L213,L214,L216,L219,L225,L226,L227)</f>
        <v>0</v>
      </c>
      <c r="M212" s="236">
        <f t="shared" ref="M212:O212" si="290">SUM(M213,M214,M216,M219,M225,M226,M227)</f>
        <v>0</v>
      </c>
      <c r="N212" s="237">
        <f t="shared" si="290"/>
        <v>0</v>
      </c>
      <c r="O212" s="238">
        <f t="shared" si="290"/>
        <v>0</v>
      </c>
      <c r="P212" s="187"/>
    </row>
    <row r="213" spans="1:16" ht="25.5" hidden="1" thickTop="1" thickBot="1" x14ac:dyDescent="0.3">
      <c r="A213" s="352">
        <v>6220</v>
      </c>
      <c r="B213" s="82" t="s">
        <v>231</v>
      </c>
      <c r="C213" s="535">
        <f t="shared" ref="C213:C276" si="291">F213+I213+L213+O213</f>
        <v>0</v>
      </c>
      <c r="D213" s="192">
        <v>0</v>
      </c>
      <c r="E213" s="193"/>
      <c r="F213" s="194">
        <f>D213+E213</f>
        <v>0</v>
      </c>
      <c r="G213" s="192"/>
      <c r="H213" s="193"/>
      <c r="I213" s="194">
        <f>G213+H213</f>
        <v>0</v>
      </c>
      <c r="J213" s="195"/>
      <c r="K213" s="193"/>
      <c r="L213" s="194">
        <f>J213+K213</f>
        <v>0</v>
      </c>
      <c r="M213" s="192"/>
      <c r="N213" s="193"/>
      <c r="O213" s="194">
        <f t="shared" ref="O213" si="292">M213+N213</f>
        <v>0</v>
      </c>
      <c r="P213" s="196"/>
    </row>
    <row r="214" spans="1:16" ht="13.5" hidden="1" thickTop="1" thickBot="1" x14ac:dyDescent="0.3">
      <c r="A214" s="202">
        <v>6230</v>
      </c>
      <c r="B214" s="90" t="s">
        <v>232</v>
      </c>
      <c r="C214" s="536">
        <f t="shared" si="291"/>
        <v>0</v>
      </c>
      <c r="D214" s="203">
        <f t="shared" ref="D214:O214" si="293">SUM(D215)</f>
        <v>0</v>
      </c>
      <c r="E214" s="204">
        <f t="shared" si="293"/>
        <v>0</v>
      </c>
      <c r="F214" s="199">
        <f t="shared" si="293"/>
        <v>0</v>
      </c>
      <c r="G214" s="203">
        <f t="shared" si="293"/>
        <v>0</v>
      </c>
      <c r="H214" s="204">
        <f t="shared" si="293"/>
        <v>0</v>
      </c>
      <c r="I214" s="199">
        <f t="shared" si="293"/>
        <v>0</v>
      </c>
      <c r="J214" s="205">
        <f t="shared" si="293"/>
        <v>0</v>
      </c>
      <c r="K214" s="204">
        <f t="shared" si="293"/>
        <v>0</v>
      </c>
      <c r="L214" s="199">
        <f t="shared" si="293"/>
        <v>0</v>
      </c>
      <c r="M214" s="203">
        <f t="shared" si="293"/>
        <v>0</v>
      </c>
      <c r="N214" s="204">
        <f t="shared" si="293"/>
        <v>0</v>
      </c>
      <c r="O214" s="199">
        <f t="shared" si="293"/>
        <v>0</v>
      </c>
      <c r="P214" s="201"/>
    </row>
    <row r="215" spans="1:16" ht="25.5" hidden="1" thickTop="1" thickBot="1" x14ac:dyDescent="0.3">
      <c r="A215" s="52">
        <v>6239</v>
      </c>
      <c r="B215" s="82" t="s">
        <v>233</v>
      </c>
      <c r="C215" s="536">
        <f t="shared" si="291"/>
        <v>0</v>
      </c>
      <c r="D215" s="192">
        <v>0</v>
      </c>
      <c r="E215" s="193"/>
      <c r="F215" s="194">
        <f>D215+E215</f>
        <v>0</v>
      </c>
      <c r="G215" s="192"/>
      <c r="H215" s="193"/>
      <c r="I215" s="194">
        <f>G215+H215</f>
        <v>0</v>
      </c>
      <c r="J215" s="195"/>
      <c r="K215" s="193"/>
      <c r="L215" s="194">
        <f>J215+K215</f>
        <v>0</v>
      </c>
      <c r="M215" s="192"/>
      <c r="N215" s="193"/>
      <c r="O215" s="194">
        <f t="shared" ref="O215" si="294">M215+N215</f>
        <v>0</v>
      </c>
      <c r="P215" s="196"/>
    </row>
    <row r="216" spans="1:16" ht="25.5" hidden="1" thickTop="1" thickBot="1" x14ac:dyDescent="0.3">
      <c r="A216" s="202">
        <v>6240</v>
      </c>
      <c r="B216" s="90" t="s">
        <v>234</v>
      </c>
      <c r="C216" s="536">
        <f t="shared" si="291"/>
        <v>0</v>
      </c>
      <c r="D216" s="203">
        <f t="shared" ref="D216:E216" si="295">SUM(D217:D218)</f>
        <v>0</v>
      </c>
      <c r="E216" s="204">
        <f t="shared" si="295"/>
        <v>0</v>
      </c>
      <c r="F216" s="199">
        <f>SUM(F217:F218)</f>
        <v>0</v>
      </c>
      <c r="G216" s="203">
        <f t="shared" ref="G216:H216" si="296">SUM(G217:G218)</f>
        <v>0</v>
      </c>
      <c r="H216" s="204">
        <f t="shared" si="296"/>
        <v>0</v>
      </c>
      <c r="I216" s="199">
        <f>SUM(I217:I218)</f>
        <v>0</v>
      </c>
      <c r="J216" s="205">
        <f t="shared" ref="J216:K216" si="297">SUM(J217:J218)</f>
        <v>0</v>
      </c>
      <c r="K216" s="204">
        <f t="shared" si="297"/>
        <v>0</v>
      </c>
      <c r="L216" s="199">
        <f>SUM(L217:L218)</f>
        <v>0</v>
      </c>
      <c r="M216" s="203">
        <f t="shared" ref="M216:O216" si="298">SUM(M217:M218)</f>
        <v>0</v>
      </c>
      <c r="N216" s="204">
        <f t="shared" si="298"/>
        <v>0</v>
      </c>
      <c r="O216" s="199">
        <f t="shared" si="298"/>
        <v>0</v>
      </c>
      <c r="P216" s="201"/>
    </row>
    <row r="217" spans="1:16" ht="13.5" hidden="1" thickTop="1" thickBot="1" x14ac:dyDescent="0.3">
      <c r="A217" s="52">
        <v>6241</v>
      </c>
      <c r="B217" s="90" t="s">
        <v>235</v>
      </c>
      <c r="C217" s="536">
        <f t="shared" si="291"/>
        <v>0</v>
      </c>
      <c r="D217" s="197">
        <v>0</v>
      </c>
      <c r="E217" s="198"/>
      <c r="F217" s="199">
        <f t="shared" ref="F217:F218" si="299">D217+E217</f>
        <v>0</v>
      </c>
      <c r="G217" s="197"/>
      <c r="H217" s="198"/>
      <c r="I217" s="199">
        <f t="shared" ref="I217:I218" si="300">G217+H217</f>
        <v>0</v>
      </c>
      <c r="J217" s="200"/>
      <c r="K217" s="198"/>
      <c r="L217" s="199">
        <f t="shared" ref="L217:L218" si="301">J217+K217</f>
        <v>0</v>
      </c>
      <c r="M217" s="197"/>
      <c r="N217" s="198"/>
      <c r="O217" s="199">
        <f t="shared" ref="O217:O218" si="302">M217+N217</f>
        <v>0</v>
      </c>
      <c r="P217" s="201"/>
    </row>
    <row r="218" spans="1:16" ht="13.5" hidden="1" thickTop="1" thickBot="1" x14ac:dyDescent="0.3">
      <c r="A218" s="52">
        <v>6242</v>
      </c>
      <c r="B218" s="90" t="s">
        <v>236</v>
      </c>
      <c r="C218" s="536">
        <f t="shared" si="291"/>
        <v>0</v>
      </c>
      <c r="D218" s="197">
        <v>0</v>
      </c>
      <c r="E218" s="198"/>
      <c r="F218" s="199">
        <f t="shared" si="299"/>
        <v>0</v>
      </c>
      <c r="G218" s="197"/>
      <c r="H218" s="198"/>
      <c r="I218" s="199">
        <f t="shared" si="300"/>
        <v>0</v>
      </c>
      <c r="J218" s="200"/>
      <c r="K218" s="198"/>
      <c r="L218" s="199">
        <f t="shared" si="301"/>
        <v>0</v>
      </c>
      <c r="M218" s="197"/>
      <c r="N218" s="198"/>
      <c r="O218" s="199">
        <f t="shared" si="302"/>
        <v>0</v>
      </c>
      <c r="P218" s="201"/>
    </row>
    <row r="219" spans="1:16" ht="25.5" hidden="1" customHeight="1" x14ac:dyDescent="0.3">
      <c r="A219" s="202">
        <v>6250</v>
      </c>
      <c r="B219" s="90" t="s">
        <v>237</v>
      </c>
      <c r="C219" s="536">
        <f t="shared" si="291"/>
        <v>0</v>
      </c>
      <c r="D219" s="203">
        <f t="shared" ref="D219:E219" si="303">SUM(D220:D224)</f>
        <v>0</v>
      </c>
      <c r="E219" s="204">
        <f t="shared" si="303"/>
        <v>0</v>
      </c>
      <c r="F219" s="199">
        <f>SUM(F220:F224)</f>
        <v>0</v>
      </c>
      <c r="G219" s="203">
        <f t="shared" ref="G219:H219" si="304">SUM(G220:G224)</f>
        <v>0</v>
      </c>
      <c r="H219" s="204">
        <f t="shared" si="304"/>
        <v>0</v>
      </c>
      <c r="I219" s="199">
        <f>SUM(I220:I224)</f>
        <v>0</v>
      </c>
      <c r="J219" s="205">
        <f t="shared" ref="J219:K219" si="305">SUM(J220:J224)</f>
        <v>0</v>
      </c>
      <c r="K219" s="204">
        <f t="shared" si="305"/>
        <v>0</v>
      </c>
      <c r="L219" s="199">
        <f>SUM(L220:L224)</f>
        <v>0</v>
      </c>
      <c r="M219" s="203">
        <f t="shared" ref="M219:O219" si="306">SUM(M220:M224)</f>
        <v>0</v>
      </c>
      <c r="N219" s="204">
        <f t="shared" si="306"/>
        <v>0</v>
      </c>
      <c r="O219" s="199">
        <f t="shared" si="306"/>
        <v>0</v>
      </c>
      <c r="P219" s="201"/>
    </row>
    <row r="220" spans="1:16" ht="14.25" hidden="1" customHeight="1" x14ac:dyDescent="0.3">
      <c r="A220" s="52">
        <v>6252</v>
      </c>
      <c r="B220" s="90" t="s">
        <v>238</v>
      </c>
      <c r="C220" s="536">
        <f t="shared" si="291"/>
        <v>0</v>
      </c>
      <c r="D220" s="197">
        <v>0</v>
      </c>
      <c r="E220" s="198"/>
      <c r="F220" s="199">
        <f t="shared" ref="F220:F226" si="307">D220+E220</f>
        <v>0</v>
      </c>
      <c r="G220" s="197"/>
      <c r="H220" s="198"/>
      <c r="I220" s="199">
        <f t="shared" ref="I220:I226" si="308">G220+H220</f>
        <v>0</v>
      </c>
      <c r="J220" s="200"/>
      <c r="K220" s="198"/>
      <c r="L220" s="199">
        <f t="shared" ref="L220:L226" si="309">J220+K220</f>
        <v>0</v>
      </c>
      <c r="M220" s="197"/>
      <c r="N220" s="198"/>
      <c r="O220" s="199">
        <f t="shared" ref="O220:O226" si="310">M220+N220</f>
        <v>0</v>
      </c>
      <c r="P220" s="201"/>
    </row>
    <row r="221" spans="1:16" ht="14.25" hidden="1" customHeight="1" x14ac:dyDescent="0.3">
      <c r="A221" s="52">
        <v>6253</v>
      </c>
      <c r="B221" s="90" t="s">
        <v>239</v>
      </c>
      <c r="C221" s="536">
        <f t="shared" si="291"/>
        <v>0</v>
      </c>
      <c r="D221" s="197">
        <v>0</v>
      </c>
      <c r="E221" s="198"/>
      <c r="F221" s="199">
        <f t="shared" si="307"/>
        <v>0</v>
      </c>
      <c r="G221" s="197"/>
      <c r="H221" s="198"/>
      <c r="I221" s="199">
        <f t="shared" si="308"/>
        <v>0</v>
      </c>
      <c r="J221" s="200"/>
      <c r="K221" s="198"/>
      <c r="L221" s="199">
        <f t="shared" si="309"/>
        <v>0</v>
      </c>
      <c r="M221" s="197"/>
      <c r="N221" s="198"/>
      <c r="O221" s="199">
        <f t="shared" si="310"/>
        <v>0</v>
      </c>
      <c r="P221" s="201"/>
    </row>
    <row r="222" spans="1:16" ht="25.5" hidden="1" thickTop="1" thickBot="1" x14ac:dyDescent="0.3">
      <c r="A222" s="52">
        <v>6254</v>
      </c>
      <c r="B222" s="90" t="s">
        <v>240</v>
      </c>
      <c r="C222" s="536">
        <f t="shared" si="291"/>
        <v>0</v>
      </c>
      <c r="D222" s="197">
        <v>0</v>
      </c>
      <c r="E222" s="198"/>
      <c r="F222" s="199">
        <f t="shared" si="307"/>
        <v>0</v>
      </c>
      <c r="G222" s="197"/>
      <c r="H222" s="198"/>
      <c r="I222" s="199">
        <f t="shared" si="308"/>
        <v>0</v>
      </c>
      <c r="J222" s="200"/>
      <c r="K222" s="198"/>
      <c r="L222" s="199">
        <f t="shared" si="309"/>
        <v>0</v>
      </c>
      <c r="M222" s="197"/>
      <c r="N222" s="198"/>
      <c r="O222" s="199">
        <f t="shared" si="310"/>
        <v>0</v>
      </c>
      <c r="P222" s="201"/>
    </row>
    <row r="223" spans="1:16" ht="25.5" hidden="1" thickTop="1" thickBot="1" x14ac:dyDescent="0.3">
      <c r="A223" s="52">
        <v>6255</v>
      </c>
      <c r="B223" s="90" t="s">
        <v>241</v>
      </c>
      <c r="C223" s="536">
        <f t="shared" si="291"/>
        <v>0</v>
      </c>
      <c r="D223" s="197">
        <v>0</v>
      </c>
      <c r="E223" s="198"/>
      <c r="F223" s="199">
        <f t="shared" si="307"/>
        <v>0</v>
      </c>
      <c r="G223" s="197"/>
      <c r="H223" s="198"/>
      <c r="I223" s="199">
        <f t="shared" si="308"/>
        <v>0</v>
      </c>
      <c r="J223" s="200"/>
      <c r="K223" s="198"/>
      <c r="L223" s="199">
        <f t="shared" si="309"/>
        <v>0</v>
      </c>
      <c r="M223" s="197"/>
      <c r="N223" s="198"/>
      <c r="O223" s="199">
        <f t="shared" si="310"/>
        <v>0</v>
      </c>
      <c r="P223" s="201"/>
    </row>
    <row r="224" spans="1:16" ht="13.5" hidden="1" thickTop="1" thickBot="1" x14ac:dyDescent="0.3">
      <c r="A224" s="52">
        <v>6259</v>
      </c>
      <c r="B224" s="90" t="s">
        <v>242</v>
      </c>
      <c r="C224" s="536">
        <f t="shared" si="291"/>
        <v>0</v>
      </c>
      <c r="D224" s="197">
        <v>0</v>
      </c>
      <c r="E224" s="198"/>
      <c r="F224" s="199">
        <f t="shared" si="307"/>
        <v>0</v>
      </c>
      <c r="G224" s="197"/>
      <c r="H224" s="198"/>
      <c r="I224" s="199">
        <f t="shared" si="308"/>
        <v>0</v>
      </c>
      <c r="J224" s="200"/>
      <c r="K224" s="198"/>
      <c r="L224" s="199">
        <f t="shared" si="309"/>
        <v>0</v>
      </c>
      <c r="M224" s="197"/>
      <c r="N224" s="198"/>
      <c r="O224" s="199">
        <f t="shared" si="310"/>
        <v>0</v>
      </c>
      <c r="P224" s="201"/>
    </row>
    <row r="225" spans="1:16" ht="25.5" hidden="1" thickTop="1" thickBot="1" x14ac:dyDescent="0.3">
      <c r="A225" s="202">
        <v>6260</v>
      </c>
      <c r="B225" s="90" t="s">
        <v>243</v>
      </c>
      <c r="C225" s="536">
        <f t="shared" si="291"/>
        <v>0</v>
      </c>
      <c r="D225" s="197">
        <v>0</v>
      </c>
      <c r="E225" s="198"/>
      <c r="F225" s="199">
        <f t="shared" si="307"/>
        <v>0</v>
      </c>
      <c r="G225" s="197"/>
      <c r="H225" s="198"/>
      <c r="I225" s="199">
        <f t="shared" si="308"/>
        <v>0</v>
      </c>
      <c r="J225" s="200"/>
      <c r="K225" s="198"/>
      <c r="L225" s="199">
        <f t="shared" si="309"/>
        <v>0</v>
      </c>
      <c r="M225" s="197"/>
      <c r="N225" s="198"/>
      <c r="O225" s="199">
        <f t="shared" si="310"/>
        <v>0</v>
      </c>
      <c r="P225" s="201"/>
    </row>
    <row r="226" spans="1:16" ht="13.5" hidden="1" thickTop="1" thickBot="1" x14ac:dyDescent="0.3">
      <c r="A226" s="202">
        <v>6270</v>
      </c>
      <c r="B226" s="90" t="s">
        <v>244</v>
      </c>
      <c r="C226" s="536">
        <f t="shared" si="291"/>
        <v>0</v>
      </c>
      <c r="D226" s="197">
        <v>0</v>
      </c>
      <c r="E226" s="198"/>
      <c r="F226" s="199">
        <f t="shared" si="307"/>
        <v>0</v>
      </c>
      <c r="G226" s="197"/>
      <c r="H226" s="198"/>
      <c r="I226" s="199">
        <f t="shared" si="308"/>
        <v>0</v>
      </c>
      <c r="J226" s="200"/>
      <c r="K226" s="198"/>
      <c r="L226" s="199">
        <f t="shared" si="309"/>
        <v>0</v>
      </c>
      <c r="M226" s="197"/>
      <c r="N226" s="198"/>
      <c r="O226" s="199">
        <f t="shared" si="310"/>
        <v>0</v>
      </c>
      <c r="P226" s="201"/>
    </row>
    <row r="227" spans="1:16" ht="25.5" hidden="1" thickTop="1" thickBot="1" x14ac:dyDescent="0.3">
      <c r="A227" s="352">
        <v>6290</v>
      </c>
      <c r="B227" s="82" t="s">
        <v>245</v>
      </c>
      <c r="C227" s="548">
        <f t="shared" si="291"/>
        <v>0</v>
      </c>
      <c r="D227" s="212">
        <f t="shared" ref="D227:E227" si="311">SUM(D228:D231)</f>
        <v>0</v>
      </c>
      <c r="E227" s="213">
        <f t="shared" si="311"/>
        <v>0</v>
      </c>
      <c r="F227" s="194">
        <f>SUM(F228:F231)</f>
        <v>0</v>
      </c>
      <c r="G227" s="212">
        <f t="shared" ref="G227:O227" si="312">SUM(G228:G231)</f>
        <v>0</v>
      </c>
      <c r="H227" s="213">
        <f t="shared" si="312"/>
        <v>0</v>
      </c>
      <c r="I227" s="194">
        <f t="shared" si="312"/>
        <v>0</v>
      </c>
      <c r="J227" s="214">
        <f t="shared" si="312"/>
        <v>0</v>
      </c>
      <c r="K227" s="213">
        <f t="shared" si="312"/>
        <v>0</v>
      </c>
      <c r="L227" s="194">
        <f t="shared" si="312"/>
        <v>0</v>
      </c>
      <c r="M227" s="212">
        <f t="shared" si="312"/>
        <v>0</v>
      </c>
      <c r="N227" s="213">
        <f t="shared" si="312"/>
        <v>0</v>
      </c>
      <c r="O227" s="194">
        <f t="shared" si="312"/>
        <v>0</v>
      </c>
      <c r="P227" s="229"/>
    </row>
    <row r="228" spans="1:16" ht="13.5" hidden="1" thickTop="1" thickBot="1" x14ac:dyDescent="0.3">
      <c r="A228" s="52">
        <v>6291</v>
      </c>
      <c r="B228" s="90" t="s">
        <v>246</v>
      </c>
      <c r="C228" s="536">
        <f t="shared" si="291"/>
        <v>0</v>
      </c>
      <c r="D228" s="197">
        <v>0</v>
      </c>
      <c r="E228" s="198"/>
      <c r="F228" s="199">
        <f t="shared" ref="F228:F231" si="313">D228+E228</f>
        <v>0</v>
      </c>
      <c r="G228" s="197"/>
      <c r="H228" s="198"/>
      <c r="I228" s="199">
        <f t="shared" ref="I228:I231" si="314">G228+H228</f>
        <v>0</v>
      </c>
      <c r="J228" s="200"/>
      <c r="K228" s="198"/>
      <c r="L228" s="199">
        <f t="shared" ref="L228:L231" si="315">J228+K228</f>
        <v>0</v>
      </c>
      <c r="M228" s="197"/>
      <c r="N228" s="198"/>
      <c r="O228" s="199">
        <f t="shared" ref="O228:O231" si="316">M228+N228</f>
        <v>0</v>
      </c>
      <c r="P228" s="201"/>
    </row>
    <row r="229" spans="1:16" ht="13.5" hidden="1" thickTop="1" thickBot="1" x14ac:dyDescent="0.3">
      <c r="A229" s="52">
        <v>6292</v>
      </c>
      <c r="B229" s="90" t="s">
        <v>247</v>
      </c>
      <c r="C229" s="536">
        <f t="shared" si="291"/>
        <v>0</v>
      </c>
      <c r="D229" s="197">
        <v>0</v>
      </c>
      <c r="E229" s="198"/>
      <c r="F229" s="199">
        <f t="shared" si="313"/>
        <v>0</v>
      </c>
      <c r="G229" s="197"/>
      <c r="H229" s="198"/>
      <c r="I229" s="199">
        <f t="shared" si="314"/>
        <v>0</v>
      </c>
      <c r="J229" s="200"/>
      <c r="K229" s="198"/>
      <c r="L229" s="199">
        <f t="shared" si="315"/>
        <v>0</v>
      </c>
      <c r="M229" s="197"/>
      <c r="N229" s="198"/>
      <c r="O229" s="199">
        <f t="shared" si="316"/>
        <v>0</v>
      </c>
      <c r="P229" s="201"/>
    </row>
    <row r="230" spans="1:16" ht="73.5" hidden="1" thickTop="1" thickBot="1" x14ac:dyDescent="0.3">
      <c r="A230" s="52">
        <v>6296</v>
      </c>
      <c r="B230" s="90" t="s">
        <v>248</v>
      </c>
      <c r="C230" s="536">
        <f t="shared" si="291"/>
        <v>0</v>
      </c>
      <c r="D230" s="197">
        <v>0</v>
      </c>
      <c r="E230" s="198"/>
      <c r="F230" s="199">
        <f t="shared" si="313"/>
        <v>0</v>
      </c>
      <c r="G230" s="197"/>
      <c r="H230" s="198"/>
      <c r="I230" s="199">
        <f t="shared" si="314"/>
        <v>0</v>
      </c>
      <c r="J230" s="200"/>
      <c r="K230" s="198"/>
      <c r="L230" s="199">
        <f t="shared" si="315"/>
        <v>0</v>
      </c>
      <c r="M230" s="197"/>
      <c r="N230" s="198"/>
      <c r="O230" s="199">
        <f t="shared" si="316"/>
        <v>0</v>
      </c>
      <c r="P230" s="201"/>
    </row>
    <row r="231" spans="1:16" ht="39.75" hidden="1" customHeight="1" x14ac:dyDescent="0.3">
      <c r="A231" s="52">
        <v>6299</v>
      </c>
      <c r="B231" s="90" t="s">
        <v>249</v>
      </c>
      <c r="C231" s="536">
        <f t="shared" si="291"/>
        <v>0</v>
      </c>
      <c r="D231" s="197">
        <v>0</v>
      </c>
      <c r="E231" s="198"/>
      <c r="F231" s="199">
        <f t="shared" si="313"/>
        <v>0</v>
      </c>
      <c r="G231" s="197"/>
      <c r="H231" s="198"/>
      <c r="I231" s="199">
        <f t="shared" si="314"/>
        <v>0</v>
      </c>
      <c r="J231" s="200"/>
      <c r="K231" s="198"/>
      <c r="L231" s="199">
        <f t="shared" si="315"/>
        <v>0</v>
      </c>
      <c r="M231" s="197"/>
      <c r="N231" s="198"/>
      <c r="O231" s="199">
        <f t="shared" si="316"/>
        <v>0</v>
      </c>
      <c r="P231" s="201"/>
    </row>
    <row r="232" spans="1:16" ht="13.5" hidden="1" thickTop="1" thickBot="1" x14ac:dyDescent="0.3">
      <c r="A232" s="70">
        <v>6300</v>
      </c>
      <c r="B232" s="182" t="s">
        <v>250</v>
      </c>
      <c r="C232" s="534">
        <f t="shared" si="291"/>
        <v>0</v>
      </c>
      <c r="D232" s="183">
        <f t="shared" ref="D232:E232" si="317">SUM(D233,D238,D239)</f>
        <v>0</v>
      </c>
      <c r="E232" s="184">
        <f t="shared" si="317"/>
        <v>0</v>
      </c>
      <c r="F232" s="185">
        <f>SUM(F233,F238,F239)</f>
        <v>0</v>
      </c>
      <c r="G232" s="183">
        <f t="shared" ref="G232:O232" si="318">SUM(G233,G238,G239)</f>
        <v>0</v>
      </c>
      <c r="H232" s="184">
        <f t="shared" si="318"/>
        <v>0</v>
      </c>
      <c r="I232" s="185">
        <f t="shared" si="318"/>
        <v>0</v>
      </c>
      <c r="J232" s="186">
        <f t="shared" si="318"/>
        <v>0</v>
      </c>
      <c r="K232" s="184">
        <f t="shared" si="318"/>
        <v>0</v>
      </c>
      <c r="L232" s="185">
        <f t="shared" si="318"/>
        <v>0</v>
      </c>
      <c r="M232" s="183">
        <f t="shared" si="318"/>
        <v>0</v>
      </c>
      <c r="N232" s="184">
        <f t="shared" si="318"/>
        <v>0</v>
      </c>
      <c r="O232" s="185">
        <f t="shared" si="318"/>
        <v>0</v>
      </c>
      <c r="P232" s="215"/>
    </row>
    <row r="233" spans="1:16" ht="25.5" hidden="1" thickTop="1" thickBot="1" x14ac:dyDescent="0.3">
      <c r="A233" s="352">
        <v>6320</v>
      </c>
      <c r="B233" s="82" t="s">
        <v>251</v>
      </c>
      <c r="C233" s="548">
        <f t="shared" si="291"/>
        <v>0</v>
      </c>
      <c r="D233" s="212">
        <f t="shared" ref="D233:E233" si="319">SUM(D234:D237)</f>
        <v>0</v>
      </c>
      <c r="E233" s="213">
        <f t="shared" si="319"/>
        <v>0</v>
      </c>
      <c r="F233" s="194">
        <f>SUM(F234:F237)</f>
        <v>0</v>
      </c>
      <c r="G233" s="212">
        <f t="shared" ref="G233:O233" si="320">SUM(G234:G237)</f>
        <v>0</v>
      </c>
      <c r="H233" s="213">
        <f t="shared" si="320"/>
        <v>0</v>
      </c>
      <c r="I233" s="194">
        <f t="shared" si="320"/>
        <v>0</v>
      </c>
      <c r="J233" s="214">
        <f t="shared" si="320"/>
        <v>0</v>
      </c>
      <c r="K233" s="213">
        <f t="shared" si="320"/>
        <v>0</v>
      </c>
      <c r="L233" s="194">
        <f t="shared" si="320"/>
        <v>0</v>
      </c>
      <c r="M233" s="212">
        <f t="shared" si="320"/>
        <v>0</v>
      </c>
      <c r="N233" s="213">
        <f t="shared" si="320"/>
        <v>0</v>
      </c>
      <c r="O233" s="194">
        <f t="shared" si="320"/>
        <v>0</v>
      </c>
      <c r="P233" s="196"/>
    </row>
    <row r="234" spans="1:16" ht="13.5" hidden="1" thickTop="1" thickBot="1" x14ac:dyDescent="0.3">
      <c r="A234" s="52">
        <v>6322</v>
      </c>
      <c r="B234" s="90" t="s">
        <v>252</v>
      </c>
      <c r="C234" s="536">
        <f t="shared" si="291"/>
        <v>0</v>
      </c>
      <c r="D234" s="197">
        <v>0</v>
      </c>
      <c r="E234" s="198"/>
      <c r="F234" s="199">
        <f t="shared" ref="F234:F239" si="321">D234+E234</f>
        <v>0</v>
      </c>
      <c r="G234" s="197"/>
      <c r="H234" s="198"/>
      <c r="I234" s="199">
        <f t="shared" ref="I234:I239" si="322">G234+H234</f>
        <v>0</v>
      </c>
      <c r="J234" s="200"/>
      <c r="K234" s="198"/>
      <c r="L234" s="199">
        <f t="shared" ref="L234:L239" si="323">J234+K234</f>
        <v>0</v>
      </c>
      <c r="M234" s="197"/>
      <c r="N234" s="198"/>
      <c r="O234" s="199">
        <f t="shared" ref="O234:O239" si="324">M234+N234</f>
        <v>0</v>
      </c>
      <c r="P234" s="201"/>
    </row>
    <row r="235" spans="1:16" ht="25.5" hidden="1" thickTop="1" thickBot="1" x14ac:dyDescent="0.3">
      <c r="A235" s="52">
        <v>6323</v>
      </c>
      <c r="B235" s="90" t="s">
        <v>253</v>
      </c>
      <c r="C235" s="536">
        <f t="shared" si="291"/>
        <v>0</v>
      </c>
      <c r="D235" s="197">
        <v>0</v>
      </c>
      <c r="E235" s="198"/>
      <c r="F235" s="199">
        <f t="shared" si="321"/>
        <v>0</v>
      </c>
      <c r="G235" s="197"/>
      <c r="H235" s="198"/>
      <c r="I235" s="199">
        <f t="shared" si="322"/>
        <v>0</v>
      </c>
      <c r="J235" s="200"/>
      <c r="K235" s="198"/>
      <c r="L235" s="199">
        <f t="shared" si="323"/>
        <v>0</v>
      </c>
      <c r="M235" s="197"/>
      <c r="N235" s="198"/>
      <c r="O235" s="199">
        <f t="shared" si="324"/>
        <v>0</v>
      </c>
      <c r="P235" s="201"/>
    </row>
    <row r="236" spans="1:16" ht="25.5" hidden="1" thickTop="1" thickBot="1" x14ac:dyDescent="0.3">
      <c r="A236" s="52">
        <v>6324</v>
      </c>
      <c r="B236" s="90" t="s">
        <v>254</v>
      </c>
      <c r="C236" s="536">
        <f t="shared" si="291"/>
        <v>0</v>
      </c>
      <c r="D236" s="197">
        <v>0</v>
      </c>
      <c r="E236" s="198"/>
      <c r="F236" s="199">
        <f t="shared" si="321"/>
        <v>0</v>
      </c>
      <c r="G236" s="197"/>
      <c r="H236" s="198"/>
      <c r="I236" s="199">
        <f t="shared" si="322"/>
        <v>0</v>
      </c>
      <c r="J236" s="200"/>
      <c r="K236" s="198"/>
      <c r="L236" s="199">
        <f t="shared" si="323"/>
        <v>0</v>
      </c>
      <c r="M236" s="197"/>
      <c r="N236" s="198"/>
      <c r="O236" s="199">
        <f t="shared" si="324"/>
        <v>0</v>
      </c>
      <c r="P236" s="201"/>
    </row>
    <row r="237" spans="1:16" ht="13.5" hidden="1" thickTop="1" thickBot="1" x14ac:dyDescent="0.3">
      <c r="A237" s="45">
        <v>6329</v>
      </c>
      <c r="B237" s="82" t="s">
        <v>255</v>
      </c>
      <c r="C237" s="535">
        <f t="shared" si="291"/>
        <v>0</v>
      </c>
      <c r="D237" s="192">
        <v>0</v>
      </c>
      <c r="E237" s="193"/>
      <c r="F237" s="194">
        <f t="shared" si="321"/>
        <v>0</v>
      </c>
      <c r="G237" s="192"/>
      <c r="H237" s="193"/>
      <c r="I237" s="194">
        <f t="shared" si="322"/>
        <v>0</v>
      </c>
      <c r="J237" s="195"/>
      <c r="K237" s="193"/>
      <c r="L237" s="194">
        <f t="shared" si="323"/>
        <v>0</v>
      </c>
      <c r="M237" s="192"/>
      <c r="N237" s="193"/>
      <c r="O237" s="194">
        <f t="shared" si="324"/>
        <v>0</v>
      </c>
      <c r="P237" s="196"/>
    </row>
    <row r="238" spans="1:16" ht="25.5" hidden="1" thickTop="1" thickBot="1" x14ac:dyDescent="0.3">
      <c r="A238" s="351">
        <v>6330</v>
      </c>
      <c r="B238" s="245" t="s">
        <v>256</v>
      </c>
      <c r="C238" s="548">
        <f t="shared" si="291"/>
        <v>0</v>
      </c>
      <c r="D238" s="231">
        <v>0</v>
      </c>
      <c r="E238" s="232"/>
      <c r="F238" s="233">
        <f t="shared" si="321"/>
        <v>0</v>
      </c>
      <c r="G238" s="231"/>
      <c r="H238" s="232"/>
      <c r="I238" s="233">
        <f t="shared" si="322"/>
        <v>0</v>
      </c>
      <c r="J238" s="234"/>
      <c r="K238" s="232"/>
      <c r="L238" s="233">
        <f t="shared" si="323"/>
        <v>0</v>
      </c>
      <c r="M238" s="231"/>
      <c r="N238" s="232"/>
      <c r="O238" s="233">
        <f t="shared" si="324"/>
        <v>0</v>
      </c>
      <c r="P238" s="229"/>
    </row>
    <row r="239" spans="1:16" ht="13.5" hidden="1" thickTop="1" thickBot="1" x14ac:dyDescent="0.3">
      <c r="A239" s="202">
        <v>6360</v>
      </c>
      <c r="B239" s="90" t="s">
        <v>257</v>
      </c>
      <c r="C239" s="536">
        <f t="shared" si="291"/>
        <v>0</v>
      </c>
      <c r="D239" s="197">
        <v>0</v>
      </c>
      <c r="E239" s="198"/>
      <c r="F239" s="199">
        <f t="shared" si="321"/>
        <v>0</v>
      </c>
      <c r="G239" s="197"/>
      <c r="H239" s="198"/>
      <c r="I239" s="199">
        <f t="shared" si="322"/>
        <v>0</v>
      </c>
      <c r="J239" s="200"/>
      <c r="K239" s="198"/>
      <c r="L239" s="199">
        <f t="shared" si="323"/>
        <v>0</v>
      </c>
      <c r="M239" s="197"/>
      <c r="N239" s="198"/>
      <c r="O239" s="199">
        <f t="shared" si="324"/>
        <v>0</v>
      </c>
      <c r="P239" s="201"/>
    </row>
    <row r="240" spans="1:16" ht="37.5" hidden="1" thickTop="1" thickBot="1" x14ac:dyDescent="0.3">
      <c r="A240" s="70">
        <v>6400</v>
      </c>
      <c r="B240" s="182" t="s">
        <v>258</v>
      </c>
      <c r="C240" s="534">
        <f t="shared" si="291"/>
        <v>0</v>
      </c>
      <c r="D240" s="183">
        <f t="shared" ref="D240:E240" si="325">SUM(D241,D245)</f>
        <v>0</v>
      </c>
      <c r="E240" s="184">
        <f t="shared" si="325"/>
        <v>0</v>
      </c>
      <c r="F240" s="185">
        <f>SUM(F241,F245)</f>
        <v>0</v>
      </c>
      <c r="G240" s="183">
        <f t="shared" ref="G240:O240" si="326">SUM(G241,G245)</f>
        <v>0</v>
      </c>
      <c r="H240" s="184">
        <f t="shared" si="326"/>
        <v>0</v>
      </c>
      <c r="I240" s="185">
        <f t="shared" si="326"/>
        <v>0</v>
      </c>
      <c r="J240" s="186">
        <f t="shared" si="326"/>
        <v>0</v>
      </c>
      <c r="K240" s="184">
        <f t="shared" si="326"/>
        <v>0</v>
      </c>
      <c r="L240" s="185">
        <f t="shared" si="326"/>
        <v>0</v>
      </c>
      <c r="M240" s="183">
        <f t="shared" si="326"/>
        <v>0</v>
      </c>
      <c r="N240" s="184">
        <f t="shared" si="326"/>
        <v>0</v>
      </c>
      <c r="O240" s="185">
        <f t="shared" si="326"/>
        <v>0</v>
      </c>
      <c r="P240" s="215"/>
    </row>
    <row r="241" spans="1:17" ht="25.5" hidden="1" thickTop="1" thickBot="1" x14ac:dyDescent="0.3">
      <c r="A241" s="352">
        <v>6410</v>
      </c>
      <c r="B241" s="82" t="s">
        <v>259</v>
      </c>
      <c r="C241" s="535">
        <f t="shared" si="291"/>
        <v>0</v>
      </c>
      <c r="D241" s="212">
        <f t="shared" ref="D241:E241" si="327">SUM(D242:D244)</f>
        <v>0</v>
      </c>
      <c r="E241" s="213">
        <f t="shared" si="327"/>
        <v>0</v>
      </c>
      <c r="F241" s="194">
        <f>SUM(F242:F244)</f>
        <v>0</v>
      </c>
      <c r="G241" s="212">
        <f t="shared" ref="G241:O241" si="328">SUM(G242:G244)</f>
        <v>0</v>
      </c>
      <c r="H241" s="213">
        <f t="shared" si="328"/>
        <v>0</v>
      </c>
      <c r="I241" s="194">
        <f t="shared" si="328"/>
        <v>0</v>
      </c>
      <c r="J241" s="214">
        <f t="shared" si="328"/>
        <v>0</v>
      </c>
      <c r="K241" s="213">
        <f t="shared" si="328"/>
        <v>0</v>
      </c>
      <c r="L241" s="194">
        <f t="shared" si="328"/>
        <v>0</v>
      </c>
      <c r="M241" s="212">
        <f t="shared" si="328"/>
        <v>0</v>
      </c>
      <c r="N241" s="213">
        <f t="shared" si="328"/>
        <v>0</v>
      </c>
      <c r="O241" s="194">
        <f t="shared" si="328"/>
        <v>0</v>
      </c>
      <c r="P241" s="227"/>
    </row>
    <row r="242" spans="1:17" ht="13.5" hidden="1" thickTop="1" thickBot="1" x14ac:dyDescent="0.3">
      <c r="A242" s="52">
        <v>6411</v>
      </c>
      <c r="B242" s="218" t="s">
        <v>260</v>
      </c>
      <c r="C242" s="536">
        <f t="shared" si="291"/>
        <v>0</v>
      </c>
      <c r="D242" s="197">
        <v>0</v>
      </c>
      <c r="E242" s="198"/>
      <c r="F242" s="199">
        <f t="shared" ref="F242:F244" si="329">D242+E242</f>
        <v>0</v>
      </c>
      <c r="G242" s="197"/>
      <c r="H242" s="198"/>
      <c r="I242" s="199">
        <f t="shared" ref="I242:I244" si="330">G242+H242</f>
        <v>0</v>
      </c>
      <c r="J242" s="200"/>
      <c r="K242" s="198"/>
      <c r="L242" s="199">
        <f t="shared" ref="L242:L244" si="331">J242+K242</f>
        <v>0</v>
      </c>
      <c r="M242" s="197"/>
      <c r="N242" s="198"/>
      <c r="O242" s="199">
        <f t="shared" ref="O242:O244" si="332">M242+N242</f>
        <v>0</v>
      </c>
      <c r="P242" s="201"/>
    </row>
    <row r="243" spans="1:17" ht="37.5" hidden="1" thickTop="1" thickBot="1" x14ac:dyDescent="0.3">
      <c r="A243" s="52">
        <v>6412</v>
      </c>
      <c r="B243" s="90" t="s">
        <v>261</v>
      </c>
      <c r="C243" s="536">
        <f t="shared" si="291"/>
        <v>0</v>
      </c>
      <c r="D243" s="197">
        <v>0</v>
      </c>
      <c r="E243" s="198"/>
      <c r="F243" s="199">
        <f t="shared" si="329"/>
        <v>0</v>
      </c>
      <c r="G243" s="197"/>
      <c r="H243" s="198"/>
      <c r="I243" s="199">
        <f t="shared" si="330"/>
        <v>0</v>
      </c>
      <c r="J243" s="200"/>
      <c r="K243" s="198"/>
      <c r="L243" s="199">
        <f t="shared" si="331"/>
        <v>0</v>
      </c>
      <c r="M243" s="197"/>
      <c r="N243" s="198"/>
      <c r="O243" s="199">
        <f t="shared" si="332"/>
        <v>0</v>
      </c>
      <c r="P243" s="201"/>
    </row>
    <row r="244" spans="1:17" ht="37.5" hidden="1" thickTop="1" thickBot="1" x14ac:dyDescent="0.3">
      <c r="A244" s="52">
        <v>6419</v>
      </c>
      <c r="B244" s="90" t="s">
        <v>262</v>
      </c>
      <c r="C244" s="536">
        <f t="shared" si="291"/>
        <v>0</v>
      </c>
      <c r="D244" s="197">
        <v>0</v>
      </c>
      <c r="E244" s="198"/>
      <c r="F244" s="199">
        <f t="shared" si="329"/>
        <v>0</v>
      </c>
      <c r="G244" s="197"/>
      <c r="H244" s="198"/>
      <c r="I244" s="199">
        <f t="shared" si="330"/>
        <v>0</v>
      </c>
      <c r="J244" s="200"/>
      <c r="K244" s="198"/>
      <c r="L244" s="199">
        <f t="shared" si="331"/>
        <v>0</v>
      </c>
      <c r="M244" s="197"/>
      <c r="N244" s="198"/>
      <c r="O244" s="199">
        <f t="shared" si="332"/>
        <v>0</v>
      </c>
      <c r="P244" s="201"/>
    </row>
    <row r="245" spans="1:17" ht="49.5" hidden="1" thickTop="1" thickBot="1" x14ac:dyDescent="0.3">
      <c r="A245" s="202">
        <v>6420</v>
      </c>
      <c r="B245" s="90" t="s">
        <v>263</v>
      </c>
      <c r="C245" s="536">
        <f t="shared" si="291"/>
        <v>0</v>
      </c>
      <c r="D245" s="203">
        <f t="shared" ref="D245:E245" si="333">SUM(D246:D249)</f>
        <v>0</v>
      </c>
      <c r="E245" s="204">
        <f t="shared" si="333"/>
        <v>0</v>
      </c>
      <c r="F245" s="199">
        <f>SUM(F246:F249)</f>
        <v>0</v>
      </c>
      <c r="G245" s="203">
        <f t="shared" ref="G245:H245" si="334">SUM(G246:G249)</f>
        <v>0</v>
      </c>
      <c r="H245" s="204">
        <f t="shared" si="334"/>
        <v>0</v>
      </c>
      <c r="I245" s="199">
        <f>SUM(I246:I249)</f>
        <v>0</v>
      </c>
      <c r="J245" s="205">
        <f t="shared" ref="J245:K245" si="335">SUM(J246:J249)</f>
        <v>0</v>
      </c>
      <c r="K245" s="204">
        <f t="shared" si="335"/>
        <v>0</v>
      </c>
      <c r="L245" s="199">
        <f>SUM(L246:L249)</f>
        <v>0</v>
      </c>
      <c r="M245" s="203">
        <f t="shared" ref="M245:O245" si="336">SUM(M246:M249)</f>
        <v>0</v>
      </c>
      <c r="N245" s="204">
        <f t="shared" si="336"/>
        <v>0</v>
      </c>
      <c r="O245" s="199">
        <f t="shared" si="336"/>
        <v>0</v>
      </c>
      <c r="P245" s="201"/>
    </row>
    <row r="246" spans="1:17" ht="37.5" hidden="1" thickTop="1" thickBot="1" x14ac:dyDescent="0.3">
      <c r="A246" s="52">
        <v>6421</v>
      </c>
      <c r="B246" s="90" t="s">
        <v>264</v>
      </c>
      <c r="C246" s="536">
        <f t="shared" si="291"/>
        <v>0</v>
      </c>
      <c r="D246" s="197">
        <v>0</v>
      </c>
      <c r="E246" s="198"/>
      <c r="F246" s="199">
        <f t="shared" ref="F246:F249" si="337">D246+E246</f>
        <v>0</v>
      </c>
      <c r="G246" s="197"/>
      <c r="H246" s="198"/>
      <c r="I246" s="199">
        <f t="shared" ref="I246:I249" si="338">G246+H246</f>
        <v>0</v>
      </c>
      <c r="J246" s="200"/>
      <c r="K246" s="198"/>
      <c r="L246" s="199">
        <f t="shared" ref="L246:L249" si="339">J246+K246</f>
        <v>0</v>
      </c>
      <c r="M246" s="197"/>
      <c r="N246" s="198"/>
      <c r="O246" s="199">
        <f t="shared" ref="O246:O249" si="340">M246+N246</f>
        <v>0</v>
      </c>
      <c r="P246" s="201"/>
    </row>
    <row r="247" spans="1:17" ht="13.5" hidden="1" thickTop="1" thickBot="1" x14ac:dyDescent="0.3">
      <c r="A247" s="52">
        <v>6422</v>
      </c>
      <c r="B247" s="90" t="s">
        <v>265</v>
      </c>
      <c r="C247" s="536">
        <f t="shared" si="291"/>
        <v>0</v>
      </c>
      <c r="D247" s="197">
        <v>0</v>
      </c>
      <c r="E247" s="198"/>
      <c r="F247" s="199">
        <f t="shared" si="337"/>
        <v>0</v>
      </c>
      <c r="G247" s="197"/>
      <c r="H247" s="198"/>
      <c r="I247" s="199">
        <f t="shared" si="338"/>
        <v>0</v>
      </c>
      <c r="J247" s="200"/>
      <c r="K247" s="198"/>
      <c r="L247" s="199">
        <f t="shared" si="339"/>
        <v>0</v>
      </c>
      <c r="M247" s="197"/>
      <c r="N247" s="198"/>
      <c r="O247" s="199">
        <f t="shared" si="340"/>
        <v>0</v>
      </c>
      <c r="P247" s="201"/>
    </row>
    <row r="248" spans="1:17" ht="13.5" hidden="1" customHeight="1" x14ac:dyDescent="0.3">
      <c r="A248" s="52">
        <v>6423</v>
      </c>
      <c r="B248" s="90" t="s">
        <v>266</v>
      </c>
      <c r="C248" s="536">
        <f t="shared" si="291"/>
        <v>0</v>
      </c>
      <c r="D248" s="197">
        <v>0</v>
      </c>
      <c r="E248" s="198"/>
      <c r="F248" s="199">
        <f t="shared" si="337"/>
        <v>0</v>
      </c>
      <c r="G248" s="197"/>
      <c r="H248" s="198"/>
      <c r="I248" s="199">
        <f t="shared" si="338"/>
        <v>0</v>
      </c>
      <c r="J248" s="200"/>
      <c r="K248" s="198"/>
      <c r="L248" s="199">
        <f t="shared" si="339"/>
        <v>0</v>
      </c>
      <c r="M248" s="197"/>
      <c r="N248" s="198"/>
      <c r="O248" s="199">
        <f t="shared" si="340"/>
        <v>0</v>
      </c>
      <c r="P248" s="201"/>
    </row>
    <row r="249" spans="1:17" ht="37.5" hidden="1" thickTop="1" thickBot="1" x14ac:dyDescent="0.3">
      <c r="A249" s="52">
        <v>6424</v>
      </c>
      <c r="B249" s="90" t="s">
        <v>267</v>
      </c>
      <c r="C249" s="536">
        <f t="shared" si="291"/>
        <v>0</v>
      </c>
      <c r="D249" s="197">
        <v>0</v>
      </c>
      <c r="E249" s="198"/>
      <c r="F249" s="199">
        <f t="shared" si="337"/>
        <v>0</v>
      </c>
      <c r="G249" s="197"/>
      <c r="H249" s="198"/>
      <c r="I249" s="199">
        <f t="shared" si="338"/>
        <v>0</v>
      </c>
      <c r="J249" s="200"/>
      <c r="K249" s="198"/>
      <c r="L249" s="199">
        <f t="shared" si="339"/>
        <v>0</v>
      </c>
      <c r="M249" s="197"/>
      <c r="N249" s="198"/>
      <c r="O249" s="199">
        <f t="shared" si="340"/>
        <v>0</v>
      </c>
      <c r="P249" s="201"/>
      <c r="Q249" s="246"/>
    </row>
    <row r="250" spans="1:17" ht="61.5" hidden="1" thickTop="1" thickBot="1" x14ac:dyDescent="0.3">
      <c r="A250" s="70">
        <v>6500</v>
      </c>
      <c r="B250" s="182" t="s">
        <v>268</v>
      </c>
      <c r="C250" s="538">
        <f t="shared" si="291"/>
        <v>0</v>
      </c>
      <c r="D250" s="220">
        <f t="shared" ref="D250:O250" si="341">SUM(D251)</f>
        <v>0</v>
      </c>
      <c r="E250" s="221">
        <f t="shared" si="341"/>
        <v>0</v>
      </c>
      <c r="F250" s="222">
        <f t="shared" si="341"/>
        <v>0</v>
      </c>
      <c r="G250" s="126">
        <f t="shared" si="341"/>
        <v>0</v>
      </c>
      <c r="H250" s="127">
        <f t="shared" si="341"/>
        <v>0</v>
      </c>
      <c r="I250" s="222">
        <f t="shared" si="341"/>
        <v>0</v>
      </c>
      <c r="J250" s="247">
        <f t="shared" si="341"/>
        <v>0</v>
      </c>
      <c r="K250" s="127">
        <f t="shared" si="341"/>
        <v>0</v>
      </c>
      <c r="L250" s="222">
        <f t="shared" si="341"/>
        <v>0</v>
      </c>
      <c r="M250" s="126">
        <f t="shared" si="341"/>
        <v>0</v>
      </c>
      <c r="N250" s="127">
        <f t="shared" si="341"/>
        <v>0</v>
      </c>
      <c r="O250" s="222">
        <f t="shared" si="341"/>
        <v>0</v>
      </c>
      <c r="P250" s="215"/>
      <c r="Q250" s="246"/>
    </row>
    <row r="251" spans="1:17" ht="49.5" hidden="1" thickTop="1" thickBot="1" x14ac:dyDescent="0.3">
      <c r="A251" s="52">
        <v>6510</v>
      </c>
      <c r="B251" s="90" t="s">
        <v>269</v>
      </c>
      <c r="C251" s="536">
        <f t="shared" si="291"/>
        <v>0</v>
      </c>
      <c r="D251" s="206">
        <v>0</v>
      </c>
      <c r="E251" s="207"/>
      <c r="F251" s="248">
        <f>D251+E251</f>
        <v>0</v>
      </c>
      <c r="G251" s="249"/>
      <c r="H251" s="250"/>
      <c r="I251" s="248">
        <f>G251+H251</f>
        <v>0</v>
      </c>
      <c r="J251" s="251"/>
      <c r="K251" s="250"/>
      <c r="L251" s="248">
        <f>J251+K251</f>
        <v>0</v>
      </c>
      <c r="M251" s="249"/>
      <c r="N251" s="250"/>
      <c r="O251" s="248">
        <f t="shared" ref="O251" si="342">M251+N251</f>
        <v>0</v>
      </c>
      <c r="P251" s="227"/>
      <c r="Q251" s="246"/>
    </row>
    <row r="252" spans="1:17" ht="49.5" hidden="1" thickTop="1" thickBot="1" x14ac:dyDescent="0.3">
      <c r="A252" s="252">
        <v>7000</v>
      </c>
      <c r="B252" s="252" t="s">
        <v>270</v>
      </c>
      <c r="C252" s="550">
        <f t="shared" si="291"/>
        <v>0</v>
      </c>
      <c r="D252" s="253">
        <f t="shared" ref="D252:E252" si="343">SUM(D253,D263)</f>
        <v>0</v>
      </c>
      <c r="E252" s="254">
        <f t="shared" si="343"/>
        <v>0</v>
      </c>
      <c r="F252" s="255">
        <f>SUM(F253,F263)</f>
        <v>0</v>
      </c>
      <c r="G252" s="253">
        <f t="shared" ref="G252:H252" si="344">SUM(G253,G263)</f>
        <v>0</v>
      </c>
      <c r="H252" s="254">
        <f t="shared" si="344"/>
        <v>0</v>
      </c>
      <c r="I252" s="255">
        <f>SUM(I253,I263)</f>
        <v>0</v>
      </c>
      <c r="J252" s="256">
        <f t="shared" ref="J252:K252" si="345">SUM(J253,J263)</f>
        <v>0</v>
      </c>
      <c r="K252" s="254">
        <f t="shared" si="345"/>
        <v>0</v>
      </c>
      <c r="L252" s="255">
        <f>SUM(L253,L263)</f>
        <v>0</v>
      </c>
      <c r="M252" s="253">
        <f t="shared" ref="M252:O252" si="346">SUM(M253,M263)</f>
        <v>0</v>
      </c>
      <c r="N252" s="254">
        <f t="shared" si="346"/>
        <v>0</v>
      </c>
      <c r="O252" s="255">
        <f t="shared" si="346"/>
        <v>0</v>
      </c>
      <c r="P252" s="257"/>
    </row>
    <row r="253" spans="1:17" ht="25.5" hidden="1" thickTop="1" thickBot="1" x14ac:dyDescent="0.3">
      <c r="A253" s="70">
        <v>7200</v>
      </c>
      <c r="B253" s="182" t="s">
        <v>271</v>
      </c>
      <c r="C253" s="534">
        <f t="shared" si="291"/>
        <v>0</v>
      </c>
      <c r="D253" s="183">
        <f t="shared" ref="D253:O253" si="347">SUM(D254,D255,D256,D257,D261,D262)</f>
        <v>0</v>
      </c>
      <c r="E253" s="184">
        <f t="shared" si="347"/>
        <v>0</v>
      </c>
      <c r="F253" s="185">
        <f t="shared" si="347"/>
        <v>0</v>
      </c>
      <c r="G253" s="183">
        <f t="shared" si="347"/>
        <v>0</v>
      </c>
      <c r="H253" s="184">
        <f t="shared" si="347"/>
        <v>0</v>
      </c>
      <c r="I253" s="185">
        <f t="shared" si="347"/>
        <v>0</v>
      </c>
      <c r="J253" s="186">
        <f t="shared" si="347"/>
        <v>0</v>
      </c>
      <c r="K253" s="184">
        <f t="shared" si="347"/>
        <v>0</v>
      </c>
      <c r="L253" s="185">
        <f t="shared" si="347"/>
        <v>0</v>
      </c>
      <c r="M253" s="183">
        <f t="shared" si="347"/>
        <v>0</v>
      </c>
      <c r="N253" s="184">
        <f t="shared" si="347"/>
        <v>0</v>
      </c>
      <c r="O253" s="185">
        <f t="shared" si="347"/>
        <v>0</v>
      </c>
      <c r="P253" s="187"/>
    </row>
    <row r="254" spans="1:17" ht="25.5" hidden="1" thickTop="1" thickBot="1" x14ac:dyDescent="0.3">
      <c r="A254" s="352">
        <v>7210</v>
      </c>
      <c r="B254" s="82" t="s">
        <v>272</v>
      </c>
      <c r="C254" s="535">
        <f t="shared" si="291"/>
        <v>0</v>
      </c>
      <c r="D254" s="192">
        <v>0</v>
      </c>
      <c r="E254" s="193"/>
      <c r="F254" s="194">
        <f t="shared" ref="F254:F256" si="348">D254+E254</f>
        <v>0</v>
      </c>
      <c r="G254" s="192"/>
      <c r="H254" s="193"/>
      <c r="I254" s="194">
        <f t="shared" ref="I254:I256" si="349">G254+H254</f>
        <v>0</v>
      </c>
      <c r="J254" s="195"/>
      <c r="K254" s="193"/>
      <c r="L254" s="194">
        <f t="shared" ref="L254:L256" si="350">J254+K254</f>
        <v>0</v>
      </c>
      <c r="M254" s="192"/>
      <c r="N254" s="193"/>
      <c r="O254" s="194">
        <f t="shared" ref="O254:O256" si="351">M254+N254</f>
        <v>0</v>
      </c>
      <c r="P254" s="196"/>
    </row>
    <row r="255" spans="1:17" s="246" customFormat="1" ht="37.5" hidden="1" thickTop="1" thickBot="1" x14ac:dyDescent="0.3">
      <c r="A255" s="202">
        <v>7220</v>
      </c>
      <c r="B255" s="90" t="s">
        <v>273</v>
      </c>
      <c r="C255" s="536">
        <f t="shared" si="291"/>
        <v>0</v>
      </c>
      <c r="D255" s="197">
        <v>0</v>
      </c>
      <c r="E255" s="198"/>
      <c r="F255" s="199">
        <f t="shared" si="348"/>
        <v>0</v>
      </c>
      <c r="G255" s="197"/>
      <c r="H255" s="198"/>
      <c r="I255" s="199">
        <f t="shared" si="349"/>
        <v>0</v>
      </c>
      <c r="J255" s="200"/>
      <c r="K255" s="198"/>
      <c r="L255" s="199">
        <f t="shared" si="350"/>
        <v>0</v>
      </c>
      <c r="M255" s="197"/>
      <c r="N255" s="198"/>
      <c r="O255" s="199">
        <f t="shared" si="351"/>
        <v>0</v>
      </c>
      <c r="P255" s="201"/>
    </row>
    <row r="256" spans="1:17" ht="25.5" hidden="1" thickTop="1" thickBot="1" x14ac:dyDescent="0.3">
      <c r="A256" s="202">
        <v>7230</v>
      </c>
      <c r="B256" s="90" t="s">
        <v>43</v>
      </c>
      <c r="C256" s="536">
        <f t="shared" si="291"/>
        <v>0</v>
      </c>
      <c r="D256" s="197">
        <v>0</v>
      </c>
      <c r="E256" s="198"/>
      <c r="F256" s="199">
        <f t="shared" si="348"/>
        <v>0</v>
      </c>
      <c r="G256" s="197"/>
      <c r="H256" s="198"/>
      <c r="I256" s="199">
        <f t="shared" si="349"/>
        <v>0</v>
      </c>
      <c r="J256" s="200"/>
      <c r="K256" s="198"/>
      <c r="L256" s="199">
        <f t="shared" si="350"/>
        <v>0</v>
      </c>
      <c r="M256" s="197"/>
      <c r="N256" s="198"/>
      <c r="O256" s="199">
        <f t="shared" si="351"/>
        <v>0</v>
      </c>
      <c r="P256" s="201"/>
    </row>
    <row r="257" spans="1:16" ht="25.5" hidden="1" thickTop="1" thickBot="1" x14ac:dyDescent="0.3">
      <c r="A257" s="202">
        <v>7240</v>
      </c>
      <c r="B257" s="90" t="s">
        <v>274</v>
      </c>
      <c r="C257" s="536">
        <f t="shared" si="291"/>
        <v>0</v>
      </c>
      <c r="D257" s="203">
        <f t="shared" ref="D257:K257" si="352">SUM(D258:D260)</f>
        <v>0</v>
      </c>
      <c r="E257" s="204">
        <f t="shared" si="352"/>
        <v>0</v>
      </c>
      <c r="F257" s="199">
        <f t="shared" si="352"/>
        <v>0</v>
      </c>
      <c r="G257" s="203">
        <f t="shared" si="352"/>
        <v>0</v>
      </c>
      <c r="H257" s="204">
        <f t="shared" si="352"/>
        <v>0</v>
      </c>
      <c r="I257" s="199">
        <f t="shared" si="352"/>
        <v>0</v>
      </c>
      <c r="J257" s="205">
        <f t="shared" si="352"/>
        <v>0</v>
      </c>
      <c r="K257" s="204">
        <f t="shared" si="352"/>
        <v>0</v>
      </c>
      <c r="L257" s="199">
        <f>SUM(L258:L260)</f>
        <v>0</v>
      </c>
      <c r="M257" s="203">
        <f t="shared" ref="M257:O257" si="353">SUM(M258:M260)</f>
        <v>0</v>
      </c>
      <c r="N257" s="204">
        <f t="shared" si="353"/>
        <v>0</v>
      </c>
      <c r="O257" s="199">
        <f t="shared" si="353"/>
        <v>0</v>
      </c>
      <c r="P257" s="201"/>
    </row>
    <row r="258" spans="1:16" ht="49.5" hidden="1" thickTop="1" thickBot="1" x14ac:dyDescent="0.3">
      <c r="A258" s="52">
        <v>7245</v>
      </c>
      <c r="B258" s="90" t="s">
        <v>275</v>
      </c>
      <c r="C258" s="536">
        <f t="shared" si="291"/>
        <v>0</v>
      </c>
      <c r="D258" s="197">
        <v>0</v>
      </c>
      <c r="E258" s="198"/>
      <c r="F258" s="199">
        <f t="shared" ref="F258:F262" si="354">D258+E258</f>
        <v>0</v>
      </c>
      <c r="G258" s="197"/>
      <c r="H258" s="198"/>
      <c r="I258" s="199">
        <f t="shared" ref="I258:I262" si="355">G258+H258</f>
        <v>0</v>
      </c>
      <c r="J258" s="200"/>
      <c r="K258" s="198"/>
      <c r="L258" s="199">
        <f t="shared" ref="L258:L262" si="356">J258+K258</f>
        <v>0</v>
      </c>
      <c r="M258" s="197"/>
      <c r="N258" s="198"/>
      <c r="O258" s="199">
        <f t="shared" ref="O258:O262" si="357">M258+N258</f>
        <v>0</v>
      </c>
      <c r="P258" s="201"/>
    </row>
    <row r="259" spans="1:16" ht="84.75" hidden="1" customHeight="1" x14ac:dyDescent="0.3">
      <c r="A259" s="52">
        <v>7246</v>
      </c>
      <c r="B259" s="90" t="s">
        <v>276</v>
      </c>
      <c r="C259" s="536">
        <f t="shared" si="291"/>
        <v>0</v>
      </c>
      <c r="D259" s="197">
        <v>0</v>
      </c>
      <c r="E259" s="198"/>
      <c r="F259" s="199">
        <f t="shared" si="354"/>
        <v>0</v>
      </c>
      <c r="G259" s="197"/>
      <c r="H259" s="198"/>
      <c r="I259" s="199">
        <f t="shared" si="355"/>
        <v>0</v>
      </c>
      <c r="J259" s="200"/>
      <c r="K259" s="198"/>
      <c r="L259" s="199">
        <f t="shared" si="356"/>
        <v>0</v>
      </c>
      <c r="M259" s="197"/>
      <c r="N259" s="198"/>
      <c r="O259" s="199">
        <f t="shared" si="357"/>
        <v>0</v>
      </c>
      <c r="P259" s="201"/>
    </row>
    <row r="260" spans="1:16" ht="37.5" hidden="1" thickTop="1" thickBot="1" x14ac:dyDescent="0.3">
      <c r="A260" s="52">
        <v>7247</v>
      </c>
      <c r="B260" s="90" t="s">
        <v>277</v>
      </c>
      <c r="C260" s="536">
        <f t="shared" si="291"/>
        <v>0</v>
      </c>
      <c r="D260" s="197">
        <v>0</v>
      </c>
      <c r="E260" s="198"/>
      <c r="F260" s="199">
        <f t="shared" si="354"/>
        <v>0</v>
      </c>
      <c r="G260" s="197"/>
      <c r="H260" s="198"/>
      <c r="I260" s="199">
        <f t="shared" si="355"/>
        <v>0</v>
      </c>
      <c r="J260" s="200"/>
      <c r="K260" s="198"/>
      <c r="L260" s="199">
        <f t="shared" si="356"/>
        <v>0</v>
      </c>
      <c r="M260" s="197"/>
      <c r="N260" s="198"/>
      <c r="O260" s="199">
        <f t="shared" si="357"/>
        <v>0</v>
      </c>
      <c r="P260" s="201"/>
    </row>
    <row r="261" spans="1:16" ht="25.5" hidden="1" thickTop="1" thickBot="1" x14ac:dyDescent="0.3">
      <c r="A261" s="202">
        <v>7260</v>
      </c>
      <c r="B261" s="90" t="s">
        <v>278</v>
      </c>
      <c r="C261" s="536">
        <f t="shared" si="291"/>
        <v>0</v>
      </c>
      <c r="D261" s="197">
        <v>0</v>
      </c>
      <c r="E261" s="198"/>
      <c r="F261" s="199">
        <f t="shared" si="354"/>
        <v>0</v>
      </c>
      <c r="G261" s="197"/>
      <c r="H261" s="198"/>
      <c r="I261" s="199">
        <f t="shared" si="355"/>
        <v>0</v>
      </c>
      <c r="J261" s="200"/>
      <c r="K261" s="198"/>
      <c r="L261" s="199">
        <f t="shared" si="356"/>
        <v>0</v>
      </c>
      <c r="M261" s="197"/>
      <c r="N261" s="198"/>
      <c r="O261" s="199">
        <f t="shared" si="357"/>
        <v>0</v>
      </c>
      <c r="P261" s="201"/>
    </row>
    <row r="262" spans="1:16" ht="61.5" hidden="1" thickTop="1" thickBot="1" x14ac:dyDescent="0.3">
      <c r="A262" s="202">
        <v>7270</v>
      </c>
      <c r="B262" s="90" t="s">
        <v>279</v>
      </c>
      <c r="C262" s="536">
        <f t="shared" si="291"/>
        <v>0</v>
      </c>
      <c r="D262" s="197">
        <v>0</v>
      </c>
      <c r="E262" s="198"/>
      <c r="F262" s="199">
        <f t="shared" si="354"/>
        <v>0</v>
      </c>
      <c r="G262" s="197"/>
      <c r="H262" s="198"/>
      <c r="I262" s="199">
        <f t="shared" si="355"/>
        <v>0</v>
      </c>
      <c r="J262" s="200"/>
      <c r="K262" s="198"/>
      <c r="L262" s="199">
        <f t="shared" si="356"/>
        <v>0</v>
      </c>
      <c r="M262" s="197"/>
      <c r="N262" s="198"/>
      <c r="O262" s="199">
        <f t="shared" si="357"/>
        <v>0</v>
      </c>
      <c r="P262" s="201"/>
    </row>
    <row r="263" spans="1:16" ht="13.5" hidden="1" thickTop="1" thickBot="1" x14ac:dyDescent="0.3">
      <c r="A263" s="138">
        <v>7700</v>
      </c>
      <c r="B263" s="108" t="s">
        <v>280</v>
      </c>
      <c r="C263" s="538">
        <f t="shared" si="291"/>
        <v>0</v>
      </c>
      <c r="D263" s="220">
        <f t="shared" ref="D263:O263" si="358">D264</f>
        <v>0</v>
      </c>
      <c r="E263" s="221">
        <f t="shared" si="358"/>
        <v>0</v>
      </c>
      <c r="F263" s="222">
        <f t="shared" si="358"/>
        <v>0</v>
      </c>
      <c r="G263" s="220">
        <f t="shared" si="358"/>
        <v>0</v>
      </c>
      <c r="H263" s="221">
        <f t="shared" si="358"/>
        <v>0</v>
      </c>
      <c r="I263" s="222">
        <f t="shared" si="358"/>
        <v>0</v>
      </c>
      <c r="J263" s="223">
        <f t="shared" si="358"/>
        <v>0</v>
      </c>
      <c r="K263" s="221">
        <f t="shared" si="358"/>
        <v>0</v>
      </c>
      <c r="L263" s="222">
        <f t="shared" si="358"/>
        <v>0</v>
      </c>
      <c r="M263" s="220">
        <f t="shared" si="358"/>
        <v>0</v>
      </c>
      <c r="N263" s="221">
        <f t="shared" si="358"/>
        <v>0</v>
      </c>
      <c r="O263" s="222">
        <f t="shared" si="358"/>
        <v>0</v>
      </c>
      <c r="P263" s="215"/>
    </row>
    <row r="264" spans="1:16" ht="13.5" hidden="1" thickTop="1" thickBot="1" x14ac:dyDescent="0.3">
      <c r="A264" s="188">
        <v>7720</v>
      </c>
      <c r="B264" s="82" t="s">
        <v>281</v>
      </c>
      <c r="C264" s="537">
        <f t="shared" si="291"/>
        <v>0</v>
      </c>
      <c r="D264" s="249">
        <v>0</v>
      </c>
      <c r="E264" s="250"/>
      <c r="F264" s="248">
        <f>D264+E264</f>
        <v>0</v>
      </c>
      <c r="G264" s="249"/>
      <c r="H264" s="250"/>
      <c r="I264" s="248">
        <f>G264+H264</f>
        <v>0</v>
      </c>
      <c r="J264" s="251"/>
      <c r="K264" s="250"/>
      <c r="L264" s="248">
        <f>J264+K264</f>
        <v>0</v>
      </c>
      <c r="M264" s="249"/>
      <c r="N264" s="250"/>
      <c r="O264" s="248">
        <f t="shared" ref="O264" si="359">M264+N264</f>
        <v>0</v>
      </c>
      <c r="P264" s="227"/>
    </row>
    <row r="265" spans="1:16" ht="13.5" hidden="1" thickTop="1" thickBot="1" x14ac:dyDescent="0.3">
      <c r="A265" s="258">
        <v>9000</v>
      </c>
      <c r="B265" s="259" t="s">
        <v>282</v>
      </c>
      <c r="C265" s="551">
        <f t="shared" si="291"/>
        <v>0</v>
      </c>
      <c r="D265" s="260">
        <f t="shared" ref="D265:O266" si="360">D266</f>
        <v>0</v>
      </c>
      <c r="E265" s="261">
        <f t="shared" si="360"/>
        <v>0</v>
      </c>
      <c r="F265" s="262">
        <f t="shared" si="360"/>
        <v>0</v>
      </c>
      <c r="G265" s="260">
        <f t="shared" si="360"/>
        <v>0</v>
      </c>
      <c r="H265" s="261">
        <f t="shared" si="360"/>
        <v>0</v>
      </c>
      <c r="I265" s="262">
        <f>I266</f>
        <v>0</v>
      </c>
      <c r="J265" s="263">
        <f t="shared" si="360"/>
        <v>0</v>
      </c>
      <c r="K265" s="261">
        <f t="shared" si="360"/>
        <v>0</v>
      </c>
      <c r="L265" s="262">
        <f t="shared" si="360"/>
        <v>0</v>
      </c>
      <c r="M265" s="260">
        <f t="shared" si="360"/>
        <v>0</v>
      </c>
      <c r="N265" s="261">
        <f t="shared" si="360"/>
        <v>0</v>
      </c>
      <c r="O265" s="262">
        <f t="shared" si="360"/>
        <v>0</v>
      </c>
      <c r="P265" s="264"/>
    </row>
    <row r="266" spans="1:16" ht="25.5" hidden="1" thickTop="1" thickBot="1" x14ac:dyDescent="0.3">
      <c r="A266" s="265">
        <v>9200</v>
      </c>
      <c r="B266" s="90" t="s">
        <v>283</v>
      </c>
      <c r="C266" s="542">
        <f t="shared" si="291"/>
        <v>0</v>
      </c>
      <c r="D266" s="148">
        <f t="shared" si="360"/>
        <v>0</v>
      </c>
      <c r="E266" s="149">
        <f t="shared" si="360"/>
        <v>0</v>
      </c>
      <c r="F266" s="189">
        <f t="shared" si="360"/>
        <v>0</v>
      </c>
      <c r="G266" s="148">
        <f t="shared" si="360"/>
        <v>0</v>
      </c>
      <c r="H266" s="149">
        <f t="shared" si="360"/>
        <v>0</v>
      </c>
      <c r="I266" s="189">
        <f t="shared" si="360"/>
        <v>0</v>
      </c>
      <c r="J266" s="190">
        <f t="shared" si="360"/>
        <v>0</v>
      </c>
      <c r="K266" s="149">
        <f t="shared" si="360"/>
        <v>0</v>
      </c>
      <c r="L266" s="189">
        <f t="shared" si="360"/>
        <v>0</v>
      </c>
      <c r="M266" s="148">
        <f t="shared" si="360"/>
        <v>0</v>
      </c>
      <c r="N266" s="149">
        <f t="shared" si="360"/>
        <v>0</v>
      </c>
      <c r="O266" s="189">
        <f t="shared" si="360"/>
        <v>0</v>
      </c>
      <c r="P266" s="191"/>
    </row>
    <row r="267" spans="1:16" ht="25.5" hidden="1" thickTop="1" thickBot="1" x14ac:dyDescent="0.3">
      <c r="A267" s="266">
        <v>9260</v>
      </c>
      <c r="B267" s="90" t="s">
        <v>284</v>
      </c>
      <c r="C267" s="542">
        <f t="shared" si="291"/>
        <v>0</v>
      </c>
      <c r="D267" s="148">
        <f t="shared" ref="D267:O267" si="361">SUM(D268)</f>
        <v>0</v>
      </c>
      <c r="E267" s="149">
        <f t="shared" si="361"/>
        <v>0</v>
      </c>
      <c r="F267" s="189">
        <f t="shared" si="361"/>
        <v>0</v>
      </c>
      <c r="G267" s="148">
        <f t="shared" si="361"/>
        <v>0</v>
      </c>
      <c r="H267" s="149">
        <f t="shared" si="361"/>
        <v>0</v>
      </c>
      <c r="I267" s="189">
        <f t="shared" si="361"/>
        <v>0</v>
      </c>
      <c r="J267" s="190">
        <f t="shared" si="361"/>
        <v>0</v>
      </c>
      <c r="K267" s="149">
        <f t="shared" si="361"/>
        <v>0</v>
      </c>
      <c r="L267" s="189">
        <f t="shared" si="361"/>
        <v>0</v>
      </c>
      <c r="M267" s="148">
        <f t="shared" si="361"/>
        <v>0</v>
      </c>
      <c r="N267" s="149">
        <f t="shared" si="361"/>
        <v>0</v>
      </c>
      <c r="O267" s="189">
        <f t="shared" si="361"/>
        <v>0</v>
      </c>
      <c r="P267" s="191"/>
    </row>
    <row r="268" spans="1:16" ht="87" hidden="1" customHeight="1" x14ac:dyDescent="0.3">
      <c r="A268" s="267">
        <v>9263</v>
      </c>
      <c r="B268" s="90" t="s">
        <v>285</v>
      </c>
      <c r="C268" s="542">
        <f t="shared" si="291"/>
        <v>0</v>
      </c>
      <c r="D268" s="206">
        <v>0</v>
      </c>
      <c r="E268" s="207"/>
      <c r="F268" s="189">
        <f>D268+E268</f>
        <v>0</v>
      </c>
      <c r="G268" s="206"/>
      <c r="H268" s="207"/>
      <c r="I268" s="189">
        <f>G268+H268</f>
        <v>0</v>
      </c>
      <c r="J268" s="208"/>
      <c r="K268" s="207"/>
      <c r="L268" s="189">
        <f>J268+K268</f>
        <v>0</v>
      </c>
      <c r="M268" s="206"/>
      <c r="N268" s="207"/>
      <c r="O268" s="189">
        <f t="shared" ref="O268" si="362">M268+N268</f>
        <v>0</v>
      </c>
      <c r="P268" s="191"/>
    </row>
    <row r="269" spans="1:16" ht="13.5" hidden="1" thickTop="1" thickBot="1" x14ac:dyDescent="0.3">
      <c r="A269" s="218"/>
      <c r="B269" s="90" t="s">
        <v>286</v>
      </c>
      <c r="C269" s="536">
        <f t="shared" si="291"/>
        <v>0</v>
      </c>
      <c r="D269" s="203">
        <f t="shared" ref="D269:E269" si="363">SUM(D270:D271)</f>
        <v>0</v>
      </c>
      <c r="E269" s="204">
        <f t="shared" si="363"/>
        <v>0</v>
      </c>
      <c r="F269" s="199">
        <f>SUM(F270:F271)</f>
        <v>0</v>
      </c>
      <c r="G269" s="203">
        <f t="shared" ref="G269:H269" si="364">SUM(G270:G271)</f>
        <v>0</v>
      </c>
      <c r="H269" s="204">
        <f t="shared" si="364"/>
        <v>0</v>
      </c>
      <c r="I269" s="199">
        <f>SUM(I270:I271)</f>
        <v>0</v>
      </c>
      <c r="J269" s="205">
        <f t="shared" ref="J269:K269" si="365">SUM(J270:J271)</f>
        <v>0</v>
      </c>
      <c r="K269" s="204">
        <f t="shared" si="365"/>
        <v>0</v>
      </c>
      <c r="L269" s="199">
        <f>SUM(L270:L271)</f>
        <v>0</v>
      </c>
      <c r="M269" s="203">
        <f t="shared" ref="M269:O269" si="366">SUM(M270:M271)</f>
        <v>0</v>
      </c>
      <c r="N269" s="204">
        <f t="shared" si="366"/>
        <v>0</v>
      </c>
      <c r="O269" s="199">
        <f t="shared" si="366"/>
        <v>0</v>
      </c>
      <c r="P269" s="201"/>
    </row>
    <row r="270" spans="1:16" ht="13.5" hidden="1" thickTop="1" thickBot="1" x14ac:dyDescent="0.3">
      <c r="A270" s="218" t="s">
        <v>287</v>
      </c>
      <c r="B270" s="52" t="s">
        <v>288</v>
      </c>
      <c r="C270" s="536">
        <f t="shared" si="291"/>
        <v>0</v>
      </c>
      <c r="D270" s="197">
        <v>0</v>
      </c>
      <c r="E270" s="198"/>
      <c r="F270" s="199">
        <f t="shared" ref="F270:F271" si="367">D270+E270</f>
        <v>0</v>
      </c>
      <c r="G270" s="197"/>
      <c r="H270" s="198"/>
      <c r="I270" s="199">
        <f t="shared" ref="I270:I271" si="368">G270+H270</f>
        <v>0</v>
      </c>
      <c r="J270" s="200"/>
      <c r="K270" s="198"/>
      <c r="L270" s="199">
        <f t="shared" ref="L270:L271" si="369">J270+K270</f>
        <v>0</v>
      </c>
      <c r="M270" s="197"/>
      <c r="N270" s="198"/>
      <c r="O270" s="199">
        <f t="shared" ref="O270:O271" si="370">M270+N270</f>
        <v>0</v>
      </c>
      <c r="P270" s="201"/>
    </row>
    <row r="271" spans="1:16" ht="25.5" hidden="1" thickTop="1" thickBot="1" x14ac:dyDescent="0.3">
      <c r="A271" s="218" t="s">
        <v>289</v>
      </c>
      <c r="B271" s="268" t="s">
        <v>290</v>
      </c>
      <c r="C271" s="535">
        <f t="shared" si="291"/>
        <v>0</v>
      </c>
      <c r="D271" s="192">
        <v>0</v>
      </c>
      <c r="E271" s="193"/>
      <c r="F271" s="194">
        <f t="shared" si="367"/>
        <v>0</v>
      </c>
      <c r="G271" s="192"/>
      <c r="H271" s="193"/>
      <c r="I271" s="194">
        <f t="shared" si="368"/>
        <v>0</v>
      </c>
      <c r="J271" s="195"/>
      <c r="K271" s="193"/>
      <c r="L271" s="194">
        <f t="shared" si="369"/>
        <v>0</v>
      </c>
      <c r="M271" s="192"/>
      <c r="N271" s="193"/>
      <c r="O271" s="194">
        <f t="shared" si="370"/>
        <v>0</v>
      </c>
      <c r="P271" s="196"/>
    </row>
    <row r="272" spans="1:16" ht="13.5" hidden="1" thickTop="1" thickBot="1" x14ac:dyDescent="0.3">
      <c r="A272" s="269"/>
      <c r="B272" s="269" t="s">
        <v>291</v>
      </c>
      <c r="C272" s="552">
        <f t="shared" si="291"/>
        <v>0</v>
      </c>
      <c r="D272" s="270">
        <f t="shared" ref="D272:O272" si="371">SUM(D269,D265,D252,D211,D182,D174,D160,D75,D53)</f>
        <v>0</v>
      </c>
      <c r="E272" s="271">
        <f t="shared" si="371"/>
        <v>0</v>
      </c>
      <c r="F272" s="272">
        <f t="shared" si="371"/>
        <v>0</v>
      </c>
      <c r="G272" s="270">
        <f t="shared" si="371"/>
        <v>0</v>
      </c>
      <c r="H272" s="271">
        <f t="shared" si="371"/>
        <v>0</v>
      </c>
      <c r="I272" s="272">
        <f t="shared" si="371"/>
        <v>0</v>
      </c>
      <c r="J272" s="273">
        <f t="shared" si="371"/>
        <v>0</v>
      </c>
      <c r="K272" s="271">
        <f t="shared" si="371"/>
        <v>0</v>
      </c>
      <c r="L272" s="272">
        <f t="shared" si="371"/>
        <v>0</v>
      </c>
      <c r="M272" s="270">
        <f t="shared" si="371"/>
        <v>0</v>
      </c>
      <c r="N272" s="271">
        <f t="shared" si="371"/>
        <v>0</v>
      </c>
      <c r="O272" s="272">
        <f t="shared" si="371"/>
        <v>0</v>
      </c>
      <c r="P272" s="274"/>
    </row>
    <row r="273" spans="1:16" s="29" customFormat="1" ht="13.5" thickTop="1" thickBot="1" x14ac:dyDescent="0.3">
      <c r="A273" s="1008" t="s">
        <v>292</v>
      </c>
      <c r="B273" s="1009"/>
      <c r="C273" s="553">
        <f t="shared" si="291"/>
        <v>309246</v>
      </c>
      <c r="D273" s="275">
        <f t="shared" ref="D273:F273" si="372">SUM(D24,D25,D41,D43)-D51</f>
        <v>324957</v>
      </c>
      <c r="E273" s="276">
        <f t="shared" si="372"/>
        <v>-15711</v>
      </c>
      <c r="F273" s="277">
        <f t="shared" si="372"/>
        <v>309246</v>
      </c>
      <c r="G273" s="275">
        <f>SUM(G24,G25,G43)-G51</f>
        <v>0</v>
      </c>
      <c r="H273" s="276">
        <f t="shared" ref="H273:I273" si="373">SUM(H24,H25,H43)-H51</f>
        <v>0</v>
      </c>
      <c r="I273" s="277">
        <f t="shared" si="373"/>
        <v>0</v>
      </c>
      <c r="J273" s="278">
        <f t="shared" ref="J273:K273" si="374">(J26+J43)-J51</f>
        <v>0</v>
      </c>
      <c r="K273" s="276">
        <f t="shared" si="374"/>
        <v>0</v>
      </c>
      <c r="L273" s="277">
        <f>(L26+L43)-L51</f>
        <v>0</v>
      </c>
      <c r="M273" s="275">
        <f t="shared" ref="M273:O273" si="375">M45-M51</f>
        <v>0</v>
      </c>
      <c r="N273" s="276">
        <f t="shared" si="375"/>
        <v>0</v>
      </c>
      <c r="O273" s="277">
        <f t="shared" si="375"/>
        <v>0</v>
      </c>
      <c r="P273" s="279"/>
    </row>
    <row r="274" spans="1:16" s="29" customFormat="1" ht="12.75" thickTop="1" x14ac:dyDescent="0.25">
      <c r="A274" s="1010" t="s">
        <v>293</v>
      </c>
      <c r="B274" s="1011"/>
      <c r="C274" s="554">
        <f t="shared" si="291"/>
        <v>-309246</v>
      </c>
      <c r="D274" s="280">
        <f t="shared" ref="D274:O274" si="376">SUM(D275,D276)-D283+D284</f>
        <v>-324957</v>
      </c>
      <c r="E274" s="281">
        <f t="shared" si="376"/>
        <v>15711</v>
      </c>
      <c r="F274" s="282">
        <f t="shared" si="376"/>
        <v>-309246</v>
      </c>
      <c r="G274" s="280">
        <f t="shared" si="376"/>
        <v>0</v>
      </c>
      <c r="H274" s="281">
        <f t="shared" si="376"/>
        <v>0</v>
      </c>
      <c r="I274" s="282">
        <f t="shared" si="376"/>
        <v>0</v>
      </c>
      <c r="J274" s="283">
        <f t="shared" si="376"/>
        <v>0</v>
      </c>
      <c r="K274" s="281">
        <f t="shared" si="376"/>
        <v>0</v>
      </c>
      <c r="L274" s="282">
        <f t="shared" si="376"/>
        <v>0</v>
      </c>
      <c r="M274" s="280">
        <f t="shared" si="376"/>
        <v>0</v>
      </c>
      <c r="N274" s="281">
        <f t="shared" si="376"/>
        <v>0</v>
      </c>
      <c r="O274" s="282">
        <f t="shared" si="376"/>
        <v>0</v>
      </c>
      <c r="P274" s="284"/>
    </row>
    <row r="275" spans="1:16" s="29" customFormat="1" ht="12.75" hidden="1" thickBot="1" x14ac:dyDescent="0.3">
      <c r="A275" s="157" t="s">
        <v>294</v>
      </c>
      <c r="B275" s="157" t="s">
        <v>295</v>
      </c>
      <c r="C275" s="544">
        <f t="shared" si="291"/>
        <v>0</v>
      </c>
      <c r="D275" s="158">
        <f t="shared" ref="D275:O275" si="377">D21-D269</f>
        <v>0</v>
      </c>
      <c r="E275" s="158">
        <f t="shared" si="377"/>
        <v>0</v>
      </c>
      <c r="F275" s="158">
        <f t="shared" si="377"/>
        <v>0</v>
      </c>
      <c r="G275" s="158">
        <f t="shared" si="377"/>
        <v>0</v>
      </c>
      <c r="H275" s="158">
        <f t="shared" si="377"/>
        <v>0</v>
      </c>
      <c r="I275" s="158">
        <f t="shared" si="377"/>
        <v>0</v>
      </c>
      <c r="J275" s="158">
        <f t="shared" si="377"/>
        <v>0</v>
      </c>
      <c r="K275" s="158">
        <f t="shared" si="377"/>
        <v>0</v>
      </c>
      <c r="L275" s="544">
        <f t="shared" si="377"/>
        <v>0</v>
      </c>
      <c r="M275" s="158">
        <f t="shared" si="377"/>
        <v>0</v>
      </c>
      <c r="N275" s="158">
        <f t="shared" si="377"/>
        <v>0</v>
      </c>
      <c r="O275" s="544">
        <f t="shared" si="377"/>
        <v>0</v>
      </c>
      <c r="P275" s="563"/>
    </row>
    <row r="276" spans="1:16" s="29" customFormat="1" hidden="1" x14ac:dyDescent="0.25">
      <c r="A276" s="285" t="s">
        <v>296</v>
      </c>
      <c r="B276" s="285" t="s">
        <v>297</v>
      </c>
      <c r="C276" s="554">
        <f t="shared" si="291"/>
        <v>0</v>
      </c>
      <c r="D276" s="280">
        <f t="shared" ref="D276:O276" si="378">SUM(D277,D279,D281)-SUM(D278,D280,D282)</f>
        <v>0</v>
      </c>
      <c r="E276" s="281">
        <f t="shared" si="378"/>
        <v>0</v>
      </c>
      <c r="F276" s="282">
        <f t="shared" si="378"/>
        <v>0</v>
      </c>
      <c r="G276" s="280">
        <f t="shared" si="378"/>
        <v>0</v>
      </c>
      <c r="H276" s="281">
        <f t="shared" si="378"/>
        <v>0</v>
      </c>
      <c r="I276" s="282">
        <f t="shared" si="378"/>
        <v>0</v>
      </c>
      <c r="J276" s="283">
        <f t="shared" si="378"/>
        <v>0</v>
      </c>
      <c r="K276" s="281">
        <f t="shared" si="378"/>
        <v>0</v>
      </c>
      <c r="L276" s="282">
        <f t="shared" si="378"/>
        <v>0</v>
      </c>
      <c r="M276" s="280">
        <f t="shared" si="378"/>
        <v>0</v>
      </c>
      <c r="N276" s="281">
        <f t="shared" si="378"/>
        <v>0</v>
      </c>
      <c r="O276" s="282">
        <f t="shared" si="378"/>
        <v>0</v>
      </c>
      <c r="P276" s="284"/>
    </row>
    <row r="277" spans="1:16" hidden="1" x14ac:dyDescent="0.25">
      <c r="A277" s="286" t="s">
        <v>298</v>
      </c>
      <c r="B277" s="147" t="s">
        <v>299</v>
      </c>
      <c r="C277" s="537">
        <f t="shared" ref="C277:C284" si="379">F277+I277+L277+O277</f>
        <v>0</v>
      </c>
      <c r="D277" s="249">
        <v>0</v>
      </c>
      <c r="E277" s="250"/>
      <c r="F277" s="248">
        <f t="shared" ref="F277:F284" si="380">D277+E277</f>
        <v>0</v>
      </c>
      <c r="G277" s="249"/>
      <c r="H277" s="250"/>
      <c r="I277" s="248">
        <f t="shared" ref="I277:I284" si="381">G277+H277</f>
        <v>0</v>
      </c>
      <c r="J277" s="251"/>
      <c r="K277" s="250"/>
      <c r="L277" s="248">
        <f t="shared" ref="L277:L284" si="382">J277+K277</f>
        <v>0</v>
      </c>
      <c r="M277" s="249"/>
      <c r="N277" s="250"/>
      <c r="O277" s="248">
        <f t="shared" ref="O277:O284" si="383">M277+N277</f>
        <v>0</v>
      </c>
      <c r="P277" s="227"/>
    </row>
    <row r="278" spans="1:16" ht="24" hidden="1" x14ac:dyDescent="0.25">
      <c r="A278" s="218" t="s">
        <v>300</v>
      </c>
      <c r="B278" s="51" t="s">
        <v>301</v>
      </c>
      <c r="C278" s="536">
        <f t="shared" si="379"/>
        <v>0</v>
      </c>
      <c r="D278" s="197">
        <v>0</v>
      </c>
      <c r="E278" s="198"/>
      <c r="F278" s="199">
        <f t="shared" si="380"/>
        <v>0</v>
      </c>
      <c r="G278" s="197"/>
      <c r="H278" s="198"/>
      <c r="I278" s="199">
        <f t="shared" si="381"/>
        <v>0</v>
      </c>
      <c r="J278" s="200"/>
      <c r="K278" s="198"/>
      <c r="L278" s="199">
        <f t="shared" si="382"/>
        <v>0</v>
      </c>
      <c r="M278" s="197"/>
      <c r="N278" s="198"/>
      <c r="O278" s="199">
        <f t="shared" si="383"/>
        <v>0</v>
      </c>
      <c r="P278" s="201"/>
    </row>
    <row r="279" spans="1:16" hidden="1" x14ac:dyDescent="0.25">
      <c r="A279" s="218" t="s">
        <v>302</v>
      </c>
      <c r="B279" s="51" t="s">
        <v>303</v>
      </c>
      <c r="C279" s="536">
        <f t="shared" si="379"/>
        <v>0</v>
      </c>
      <c r="D279" s="197">
        <v>0</v>
      </c>
      <c r="E279" s="198"/>
      <c r="F279" s="199">
        <f t="shared" si="380"/>
        <v>0</v>
      </c>
      <c r="G279" s="197"/>
      <c r="H279" s="198"/>
      <c r="I279" s="199">
        <f t="shared" si="381"/>
        <v>0</v>
      </c>
      <c r="J279" s="200"/>
      <c r="K279" s="198"/>
      <c r="L279" s="199">
        <f t="shared" si="382"/>
        <v>0</v>
      </c>
      <c r="M279" s="197"/>
      <c r="N279" s="198"/>
      <c r="O279" s="199">
        <f t="shared" si="383"/>
        <v>0</v>
      </c>
      <c r="P279" s="201"/>
    </row>
    <row r="280" spans="1:16" ht="24" hidden="1" x14ac:dyDescent="0.25">
      <c r="A280" s="218" t="s">
        <v>304</v>
      </c>
      <c r="B280" s="51" t="s">
        <v>305</v>
      </c>
      <c r="C280" s="536">
        <f t="shared" si="379"/>
        <v>0</v>
      </c>
      <c r="D280" s="197">
        <v>0</v>
      </c>
      <c r="E280" s="198"/>
      <c r="F280" s="199">
        <f t="shared" si="380"/>
        <v>0</v>
      </c>
      <c r="G280" s="197"/>
      <c r="H280" s="198"/>
      <c r="I280" s="199">
        <f t="shared" si="381"/>
        <v>0</v>
      </c>
      <c r="J280" s="200"/>
      <c r="K280" s="198"/>
      <c r="L280" s="199">
        <f t="shared" si="382"/>
        <v>0</v>
      </c>
      <c r="M280" s="197"/>
      <c r="N280" s="198"/>
      <c r="O280" s="199">
        <f t="shared" si="383"/>
        <v>0</v>
      </c>
      <c r="P280" s="201"/>
    </row>
    <row r="281" spans="1:16" hidden="1" x14ac:dyDescent="0.25">
      <c r="A281" s="218" t="s">
        <v>306</v>
      </c>
      <c r="B281" s="51" t="s">
        <v>307</v>
      </c>
      <c r="C281" s="536">
        <f t="shared" si="379"/>
        <v>0</v>
      </c>
      <c r="D281" s="197">
        <v>0</v>
      </c>
      <c r="E281" s="198"/>
      <c r="F281" s="199">
        <f t="shared" si="380"/>
        <v>0</v>
      </c>
      <c r="G281" s="197"/>
      <c r="H281" s="198"/>
      <c r="I281" s="199">
        <f t="shared" si="381"/>
        <v>0</v>
      </c>
      <c r="J281" s="200"/>
      <c r="K281" s="198"/>
      <c r="L281" s="199">
        <f t="shared" si="382"/>
        <v>0</v>
      </c>
      <c r="M281" s="197"/>
      <c r="N281" s="198"/>
      <c r="O281" s="199">
        <f t="shared" si="383"/>
        <v>0</v>
      </c>
      <c r="P281" s="201"/>
    </row>
    <row r="282" spans="1:16" ht="24" hidden="1" x14ac:dyDescent="0.25">
      <c r="A282" s="287" t="s">
        <v>308</v>
      </c>
      <c r="B282" s="288" t="s">
        <v>309</v>
      </c>
      <c r="C282" s="548">
        <f t="shared" si="379"/>
        <v>0</v>
      </c>
      <c r="D282" s="231">
        <v>0</v>
      </c>
      <c r="E282" s="232"/>
      <c r="F282" s="233">
        <f t="shared" si="380"/>
        <v>0</v>
      </c>
      <c r="G282" s="231"/>
      <c r="H282" s="232"/>
      <c r="I282" s="233">
        <f t="shared" si="381"/>
        <v>0</v>
      </c>
      <c r="J282" s="234"/>
      <c r="K282" s="232"/>
      <c r="L282" s="233">
        <f t="shared" si="382"/>
        <v>0</v>
      </c>
      <c r="M282" s="231"/>
      <c r="N282" s="232"/>
      <c r="O282" s="233">
        <f t="shared" si="383"/>
        <v>0</v>
      </c>
      <c r="P282" s="229"/>
    </row>
    <row r="283" spans="1:16" s="29" customFormat="1" ht="13.5" hidden="1" thickTop="1" thickBot="1" x14ac:dyDescent="0.3">
      <c r="A283" s="289" t="s">
        <v>310</v>
      </c>
      <c r="B283" s="289" t="s">
        <v>311</v>
      </c>
      <c r="C283" s="553">
        <f t="shared" si="379"/>
        <v>0</v>
      </c>
      <c r="D283" s="290">
        <v>0</v>
      </c>
      <c r="E283" s="291"/>
      <c r="F283" s="277">
        <f t="shared" si="380"/>
        <v>0</v>
      </c>
      <c r="G283" s="290"/>
      <c r="H283" s="291"/>
      <c r="I283" s="277">
        <f t="shared" si="381"/>
        <v>0</v>
      </c>
      <c r="J283" s="292"/>
      <c r="K283" s="291"/>
      <c r="L283" s="277">
        <f t="shared" si="382"/>
        <v>0</v>
      </c>
      <c r="M283" s="290"/>
      <c r="N283" s="291"/>
      <c r="O283" s="277">
        <f t="shared" si="383"/>
        <v>0</v>
      </c>
      <c r="P283" s="279"/>
    </row>
    <row r="284" spans="1:16" s="29" customFormat="1" ht="48" x14ac:dyDescent="0.25">
      <c r="A284" s="285" t="s">
        <v>312</v>
      </c>
      <c r="B284" s="293" t="s">
        <v>313</v>
      </c>
      <c r="C284" s="554">
        <f t="shared" si="379"/>
        <v>-309246</v>
      </c>
      <c r="D284" s="294">
        <v>-324957</v>
      </c>
      <c r="E284" s="295">
        <v>15711</v>
      </c>
      <c r="F284" s="282">
        <f t="shared" si="380"/>
        <v>-309246</v>
      </c>
      <c r="G284" s="224"/>
      <c r="H284" s="225"/>
      <c r="I284" s="185">
        <f t="shared" si="381"/>
        <v>0</v>
      </c>
      <c r="J284" s="226"/>
      <c r="K284" s="225"/>
      <c r="L284" s="185">
        <f t="shared" si="382"/>
        <v>0</v>
      </c>
      <c r="M284" s="224"/>
      <c r="N284" s="225"/>
      <c r="O284" s="185">
        <f t="shared" si="383"/>
        <v>0</v>
      </c>
      <c r="P284" s="209"/>
    </row>
    <row r="285" spans="1:16" x14ac:dyDescent="0.25">
      <c r="A285" s="2"/>
      <c r="B285" s="2"/>
      <c r="C285" s="2"/>
      <c r="D285" s="2"/>
      <c r="E285" s="2"/>
      <c r="F285" s="2"/>
      <c r="G285" s="2"/>
      <c r="H285" s="2"/>
      <c r="I285" s="2"/>
      <c r="J285" s="2"/>
      <c r="K285" s="2"/>
      <c r="L285" s="2"/>
      <c r="M285" s="2"/>
      <c r="N285" s="2"/>
      <c r="O285" s="2"/>
      <c r="P285" s="2"/>
    </row>
    <row r="286" spans="1:16" x14ac:dyDescent="0.25">
      <c r="A286" s="2"/>
      <c r="B286" s="2"/>
      <c r="C286" s="2"/>
      <c r="D286" s="2"/>
      <c r="E286" s="2"/>
      <c r="F286" s="2"/>
      <c r="G286" s="2"/>
      <c r="H286" s="2"/>
      <c r="I286" s="2"/>
      <c r="J286" s="2"/>
      <c r="K286" s="2"/>
      <c r="L286" s="2"/>
      <c r="M286" s="2"/>
      <c r="N286" s="2"/>
      <c r="O286" s="2"/>
      <c r="P286" s="2"/>
    </row>
    <row r="287" spans="1:16" x14ac:dyDescent="0.25">
      <c r="A287" s="2"/>
      <c r="B287" s="2"/>
      <c r="C287" s="2"/>
      <c r="D287" s="2"/>
      <c r="E287" s="2"/>
      <c r="F287" s="2"/>
      <c r="G287" s="2"/>
      <c r="H287" s="2"/>
      <c r="I287" s="2"/>
      <c r="J287" s="2"/>
      <c r="K287" s="2"/>
      <c r="L287" s="2"/>
      <c r="M287" s="2"/>
      <c r="N287" s="2"/>
      <c r="O287" s="2"/>
      <c r="P287" s="2"/>
    </row>
    <row r="288" spans="1:16" x14ac:dyDescent="0.25">
      <c r="A288" s="2"/>
      <c r="B288" s="2"/>
      <c r="C288" s="2"/>
      <c r="D288" s="2"/>
      <c r="E288" s="2"/>
      <c r="F288" s="2"/>
      <c r="G288" s="2"/>
      <c r="H288" s="2"/>
      <c r="I288" s="2"/>
      <c r="J288" s="2"/>
      <c r="K288" s="2"/>
      <c r="L288" s="2"/>
      <c r="M288" s="2"/>
      <c r="N288" s="2"/>
      <c r="O288" s="2"/>
      <c r="P288" s="2"/>
    </row>
    <row r="289" spans="1:16" x14ac:dyDescent="0.25">
      <c r="A289" s="2"/>
      <c r="B289" s="2"/>
      <c r="C289" s="2"/>
      <c r="D289" s="2"/>
      <c r="E289" s="2"/>
      <c r="F289" s="2"/>
      <c r="G289" s="2"/>
      <c r="H289" s="2"/>
      <c r="I289" s="2"/>
      <c r="J289" s="2"/>
      <c r="K289" s="2"/>
      <c r="L289" s="2"/>
      <c r="M289" s="2"/>
      <c r="N289" s="2"/>
      <c r="O289" s="2"/>
      <c r="P289" s="2"/>
    </row>
    <row r="290" spans="1:16" x14ac:dyDescent="0.25">
      <c r="A290" s="2"/>
      <c r="B290" s="2"/>
      <c r="C290" s="2"/>
      <c r="D290" s="2"/>
      <c r="E290" s="2"/>
      <c r="F290" s="2"/>
      <c r="G290" s="2"/>
      <c r="H290" s="2"/>
      <c r="I290" s="2"/>
      <c r="J290" s="2"/>
      <c r="K290" s="2"/>
      <c r="L290" s="2"/>
      <c r="M290" s="2"/>
      <c r="N290" s="2"/>
      <c r="O290" s="2"/>
      <c r="P290" s="2"/>
    </row>
    <row r="291" spans="1:16" x14ac:dyDescent="0.25">
      <c r="A291" s="2"/>
      <c r="B291" s="2"/>
      <c r="C291" s="2"/>
      <c r="D291" s="2"/>
      <c r="E291" s="2"/>
      <c r="F291" s="2"/>
      <c r="G291" s="2"/>
      <c r="H291" s="2"/>
      <c r="I291" s="2"/>
      <c r="J291" s="2"/>
      <c r="K291" s="2"/>
      <c r="L291" s="2"/>
      <c r="M291" s="2"/>
      <c r="N291" s="2"/>
      <c r="O291" s="2"/>
      <c r="P291" s="2"/>
    </row>
    <row r="292" spans="1:16" x14ac:dyDescent="0.25">
      <c r="A292" s="2"/>
      <c r="B292" s="2"/>
      <c r="C292" s="2"/>
      <c r="D292" s="2"/>
      <c r="E292" s="2"/>
      <c r="F292" s="2"/>
      <c r="G292" s="2"/>
      <c r="H292" s="2"/>
      <c r="I292" s="2"/>
      <c r="J292" s="2"/>
      <c r="K292" s="2"/>
      <c r="L292" s="2"/>
      <c r="M292" s="2"/>
      <c r="N292" s="2"/>
      <c r="O292" s="2"/>
      <c r="P292" s="2"/>
    </row>
    <row r="293" spans="1:16" x14ac:dyDescent="0.25">
      <c r="A293" s="2"/>
      <c r="B293" s="2"/>
      <c r="C293" s="2"/>
      <c r="D293" s="2"/>
      <c r="E293" s="2"/>
      <c r="F293" s="2"/>
      <c r="G293" s="2"/>
      <c r="H293" s="2"/>
      <c r="I293" s="2"/>
      <c r="J293" s="2"/>
      <c r="K293" s="2"/>
      <c r="L293" s="2"/>
      <c r="M293" s="2"/>
      <c r="N293" s="2"/>
      <c r="O293" s="2"/>
      <c r="P293" s="2"/>
    </row>
    <row r="294" spans="1:16" x14ac:dyDescent="0.25">
      <c r="A294" s="2"/>
      <c r="B294" s="2"/>
      <c r="C294" s="2"/>
      <c r="D294" s="2"/>
      <c r="E294" s="2"/>
      <c r="F294" s="2"/>
      <c r="G294" s="2"/>
      <c r="H294" s="2"/>
      <c r="I294" s="2"/>
      <c r="J294" s="2"/>
      <c r="K294" s="2"/>
      <c r="L294" s="2"/>
      <c r="M294" s="2"/>
      <c r="N294" s="2"/>
      <c r="O294" s="2"/>
      <c r="P294" s="2"/>
    </row>
    <row r="295" spans="1:16" x14ac:dyDescent="0.25">
      <c r="A295" s="2"/>
      <c r="B295" s="2"/>
      <c r="C295" s="2"/>
      <c r="D295" s="2"/>
      <c r="E295" s="2"/>
      <c r="F295" s="2"/>
      <c r="G295" s="2"/>
      <c r="H295" s="2"/>
      <c r="I295" s="2"/>
      <c r="J295" s="2"/>
      <c r="K295" s="2"/>
      <c r="L295" s="2"/>
      <c r="M295" s="2"/>
      <c r="N295" s="2"/>
      <c r="O295" s="2"/>
      <c r="P295" s="2"/>
    </row>
    <row r="296" spans="1:16" x14ac:dyDescent="0.25">
      <c r="A296" s="2"/>
      <c r="B296" s="2"/>
      <c r="C296" s="2"/>
      <c r="D296" s="2"/>
      <c r="E296" s="2"/>
      <c r="F296" s="2"/>
      <c r="G296" s="2"/>
      <c r="H296" s="2"/>
      <c r="I296" s="2"/>
      <c r="J296" s="2"/>
      <c r="K296" s="2"/>
      <c r="L296" s="2"/>
      <c r="M296" s="2"/>
      <c r="N296" s="2"/>
      <c r="O296" s="2"/>
      <c r="P296" s="2"/>
    </row>
    <row r="297" spans="1:16" x14ac:dyDescent="0.25">
      <c r="A297" s="2"/>
      <c r="B297" s="2"/>
      <c r="C297" s="2"/>
      <c r="D297" s="2"/>
      <c r="E297" s="2"/>
      <c r="F297" s="2"/>
      <c r="G297" s="2"/>
      <c r="H297" s="2"/>
      <c r="I297" s="2"/>
      <c r="J297" s="2"/>
      <c r="K297" s="2"/>
      <c r="L297" s="2"/>
      <c r="M297" s="2"/>
      <c r="N297" s="2"/>
      <c r="O297" s="2"/>
      <c r="P297" s="2"/>
    </row>
    <row r="298" spans="1:16" x14ac:dyDescent="0.25">
      <c r="A298" s="2"/>
      <c r="B298" s="2"/>
      <c r="C298" s="2"/>
      <c r="D298" s="2"/>
      <c r="E298" s="2"/>
      <c r="F298" s="2"/>
      <c r="G298" s="2"/>
      <c r="H298" s="2"/>
      <c r="I298" s="2"/>
      <c r="J298" s="2"/>
      <c r="K298" s="2"/>
      <c r="L298" s="2"/>
      <c r="M298" s="2"/>
      <c r="N298" s="2"/>
      <c r="O298" s="2"/>
      <c r="P298" s="2"/>
    </row>
    <row r="299" spans="1:16" x14ac:dyDescent="0.25">
      <c r="A299" s="2"/>
      <c r="B299" s="2"/>
      <c r="C299" s="2"/>
      <c r="D299" s="2"/>
      <c r="E299" s="2"/>
      <c r="F299" s="2"/>
      <c r="G299" s="2"/>
      <c r="H299" s="2"/>
      <c r="I299" s="2"/>
      <c r="J299" s="2"/>
      <c r="K299" s="2"/>
      <c r="L299" s="2"/>
      <c r="M299" s="2"/>
      <c r="N299" s="2"/>
      <c r="O299" s="2"/>
      <c r="P299" s="2"/>
    </row>
    <row r="300" spans="1:16" x14ac:dyDescent="0.25">
      <c r="A300" s="2"/>
      <c r="B300" s="2"/>
      <c r="C300" s="2"/>
      <c r="D300" s="2"/>
      <c r="E300" s="2"/>
      <c r="F300" s="2"/>
      <c r="G300" s="2"/>
      <c r="H300" s="2"/>
      <c r="I300" s="2"/>
      <c r="J300" s="2"/>
      <c r="K300" s="2"/>
      <c r="L300" s="2"/>
      <c r="M300" s="2"/>
      <c r="N300" s="2"/>
      <c r="O300" s="2"/>
      <c r="P300" s="2"/>
    </row>
    <row r="301" spans="1:16" x14ac:dyDescent="0.25">
      <c r="A301" s="2"/>
      <c r="B301" s="2"/>
      <c r="C301" s="2"/>
      <c r="D301" s="2"/>
      <c r="E301" s="2"/>
      <c r="F301" s="2"/>
      <c r="G301" s="2"/>
      <c r="H301" s="2"/>
      <c r="I301" s="2"/>
      <c r="J301" s="2"/>
      <c r="K301" s="2"/>
      <c r="L301" s="2"/>
      <c r="M301" s="2"/>
      <c r="N301" s="2"/>
      <c r="O301" s="2"/>
      <c r="P301" s="2"/>
    </row>
    <row r="302" spans="1:16" x14ac:dyDescent="0.25">
      <c r="A302" s="2"/>
      <c r="B302" s="2"/>
      <c r="C302" s="2"/>
      <c r="D302" s="2"/>
      <c r="E302" s="2"/>
      <c r="F302" s="2"/>
      <c r="G302" s="2"/>
      <c r="H302" s="2"/>
      <c r="I302" s="2"/>
      <c r="J302" s="2"/>
      <c r="K302" s="2"/>
      <c r="L302" s="2"/>
      <c r="M302" s="2"/>
      <c r="N302" s="2"/>
      <c r="O302" s="2"/>
      <c r="P302" s="2"/>
    </row>
  </sheetData>
  <sheetProtection algorithmName="SHA-512" hashValue="iqCY6p0Iz/6S/D3OqCf5RQyWjKdUIsiWoWh9RjSmpPnn+C/F3u0BlLZgOvhIDupQIuIpTbzWf+cqaYURl7Th7A==" saltValue="0XcopdImU85oEdk9WLWRsA==" spinCount="100000" sheet="1" objects="1" scenarios="1" formatCells="0" formatColumns="0" formatRows="0" sort="0"/>
  <autoFilter ref="A18:P284">
    <filterColumn colId="2">
      <filters>
        <filter val="-309 246"/>
        <filter val="309 246"/>
      </filters>
    </filterColumn>
  </autoFilter>
  <mergeCells count="31">
    <mergeCell ref="C7:P7"/>
    <mergeCell ref="A2:P2"/>
    <mergeCell ref="C3:P3"/>
    <mergeCell ref="C4:P4"/>
    <mergeCell ref="C5:P5"/>
    <mergeCell ref="C6:P6"/>
    <mergeCell ref="C13:P13"/>
    <mergeCell ref="P16:P17"/>
    <mergeCell ref="M16:M17"/>
    <mergeCell ref="N16:N17"/>
    <mergeCell ref="O16:O17"/>
    <mergeCell ref="C8:P8"/>
    <mergeCell ref="C9:P9"/>
    <mergeCell ref="C10:P10"/>
    <mergeCell ref="C11:P11"/>
    <mergeCell ref="C12:P12"/>
    <mergeCell ref="A273:B273"/>
    <mergeCell ref="A274:B274"/>
    <mergeCell ref="J16:J17"/>
    <mergeCell ref="K16:K17"/>
    <mergeCell ref="L16:L17"/>
    <mergeCell ref="A15:A17"/>
    <mergeCell ref="B15:B17"/>
    <mergeCell ref="C15:P15"/>
    <mergeCell ref="C16:C17"/>
    <mergeCell ref="D16:D17"/>
    <mergeCell ref="E16:E17"/>
    <mergeCell ref="F16:F17"/>
    <mergeCell ref="G16:G17"/>
    <mergeCell ref="H16:H17"/>
    <mergeCell ref="I16:I17"/>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14.pielikums Jūrmalas pilsētas domes
2020.gada 23.jūlija saistošajiem noteikumiem Nr.18
(protokols Nr.10, 20.punkts)
 </firstHeader>
    <firstFooter>&amp;L&amp;9&amp;D; &amp;T&amp;R&amp;9&amp;P (&amp;N)</first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301"/>
  <sheetViews>
    <sheetView showGridLines="0" view="pageLayout" zoomScaleNormal="100" workbookViewId="0">
      <selection activeCell="S4" sqref="S4"/>
    </sheetView>
  </sheetViews>
  <sheetFormatPr defaultRowHeight="12" outlineLevelCol="1" x14ac:dyDescent="0.25"/>
  <cols>
    <col min="1" max="1" width="10.85546875" style="296" customWidth="1"/>
    <col min="2" max="2" width="28" style="296" customWidth="1"/>
    <col min="3" max="3" width="8" style="296" customWidth="1"/>
    <col min="4" max="5" width="8.7109375" style="296" hidden="1" customWidth="1" outlineLevel="1"/>
    <col min="6" max="6" width="8.7109375" style="296" customWidth="1" collapsed="1"/>
    <col min="7" max="8" width="8.7109375" style="296" hidden="1" customWidth="1" outlineLevel="1"/>
    <col min="9" max="9" width="8.7109375" style="296" customWidth="1" collapsed="1"/>
    <col min="10" max="11" width="8.28515625" style="296" hidden="1" customWidth="1" outlineLevel="1"/>
    <col min="12" max="12" width="8.28515625" style="296" customWidth="1" collapsed="1"/>
    <col min="13" max="14" width="7.42578125" style="296" hidden="1" customWidth="1" outlineLevel="1"/>
    <col min="15" max="15" width="7" style="296" customWidth="1" collapsed="1"/>
    <col min="16" max="16" width="26.7109375" style="296" hidden="1" customWidth="1" outlineLevel="1"/>
    <col min="17" max="17" width="9.140625" style="2" collapsed="1"/>
    <col min="18" max="16384" width="9.140625" style="2"/>
  </cols>
  <sheetData>
    <row r="1" spans="1:17" x14ac:dyDescent="0.25">
      <c r="A1" s="1"/>
      <c r="B1" s="1"/>
      <c r="C1" s="1"/>
      <c r="D1" s="1"/>
      <c r="E1" s="1"/>
      <c r="F1" s="1"/>
      <c r="G1" s="1"/>
      <c r="H1" s="1"/>
      <c r="I1" s="1"/>
      <c r="J1" s="1"/>
      <c r="K1" s="1"/>
      <c r="L1" s="1"/>
      <c r="M1" s="1"/>
      <c r="N1" s="1"/>
      <c r="O1" s="528" t="s">
        <v>1117</v>
      </c>
      <c r="P1" s="1"/>
    </row>
    <row r="2" spans="1:17" ht="35.25" customHeight="1" x14ac:dyDescent="0.25">
      <c r="A2" s="993" t="s">
        <v>1</v>
      </c>
      <c r="B2" s="994"/>
      <c r="C2" s="994"/>
      <c r="D2" s="994"/>
      <c r="E2" s="994"/>
      <c r="F2" s="994"/>
      <c r="G2" s="994"/>
      <c r="H2" s="994"/>
      <c r="I2" s="994"/>
      <c r="J2" s="994"/>
      <c r="K2" s="994"/>
      <c r="L2" s="994"/>
      <c r="M2" s="994"/>
      <c r="N2" s="994"/>
      <c r="O2" s="994"/>
      <c r="P2" s="995"/>
      <c r="Q2" s="565"/>
    </row>
    <row r="3" spans="1:17" ht="12.75" customHeight="1" x14ac:dyDescent="0.25">
      <c r="A3" s="3" t="s">
        <v>2</v>
      </c>
      <c r="B3" s="4"/>
      <c r="C3" s="991" t="s">
        <v>1118</v>
      </c>
      <c r="D3" s="991"/>
      <c r="E3" s="991"/>
      <c r="F3" s="991"/>
      <c r="G3" s="991"/>
      <c r="H3" s="991"/>
      <c r="I3" s="991"/>
      <c r="J3" s="991"/>
      <c r="K3" s="991"/>
      <c r="L3" s="991"/>
      <c r="M3" s="991"/>
      <c r="N3" s="991"/>
      <c r="O3" s="991"/>
      <c r="P3" s="992"/>
      <c r="Q3" s="565"/>
    </row>
    <row r="4" spans="1:17" ht="12.75" customHeight="1" x14ac:dyDescent="0.25">
      <c r="A4" s="3" t="s">
        <v>4</v>
      </c>
      <c r="B4" s="4"/>
      <c r="C4" s="991" t="s">
        <v>1119</v>
      </c>
      <c r="D4" s="991"/>
      <c r="E4" s="991"/>
      <c r="F4" s="991"/>
      <c r="G4" s="991"/>
      <c r="H4" s="991"/>
      <c r="I4" s="991"/>
      <c r="J4" s="991"/>
      <c r="K4" s="991"/>
      <c r="L4" s="991"/>
      <c r="M4" s="991"/>
      <c r="N4" s="991"/>
      <c r="O4" s="991"/>
      <c r="P4" s="992"/>
      <c r="Q4" s="565"/>
    </row>
    <row r="5" spans="1:17" ht="12.75" customHeight="1" x14ac:dyDescent="0.25">
      <c r="A5" s="5" t="s">
        <v>6</v>
      </c>
      <c r="B5" s="6"/>
      <c r="C5" s="996" t="s">
        <v>1120</v>
      </c>
      <c r="D5" s="996"/>
      <c r="E5" s="996"/>
      <c r="F5" s="996"/>
      <c r="G5" s="996"/>
      <c r="H5" s="996"/>
      <c r="I5" s="996"/>
      <c r="J5" s="996"/>
      <c r="K5" s="996"/>
      <c r="L5" s="996"/>
      <c r="M5" s="996"/>
      <c r="N5" s="996"/>
      <c r="O5" s="996"/>
      <c r="P5" s="997"/>
      <c r="Q5" s="565"/>
    </row>
    <row r="6" spans="1:17" ht="12.75" customHeight="1" x14ac:dyDescent="0.25">
      <c r="A6" s="5" t="s">
        <v>8</v>
      </c>
      <c r="B6" s="6"/>
      <c r="C6" s="996" t="s">
        <v>1121</v>
      </c>
      <c r="D6" s="996"/>
      <c r="E6" s="996"/>
      <c r="F6" s="996"/>
      <c r="G6" s="996"/>
      <c r="H6" s="996"/>
      <c r="I6" s="996"/>
      <c r="J6" s="996"/>
      <c r="K6" s="996"/>
      <c r="L6" s="996"/>
      <c r="M6" s="996"/>
      <c r="N6" s="996"/>
      <c r="O6" s="996"/>
      <c r="P6" s="997"/>
      <c r="Q6" s="565"/>
    </row>
    <row r="7" spans="1:17" ht="26.25" customHeight="1" x14ac:dyDescent="0.25">
      <c r="A7" s="5" t="s">
        <v>10</v>
      </c>
      <c r="B7" s="6"/>
      <c r="C7" s="991" t="s">
        <v>1130</v>
      </c>
      <c r="D7" s="991"/>
      <c r="E7" s="991"/>
      <c r="F7" s="991"/>
      <c r="G7" s="991"/>
      <c r="H7" s="991"/>
      <c r="I7" s="991"/>
      <c r="J7" s="991"/>
      <c r="K7" s="991"/>
      <c r="L7" s="991"/>
      <c r="M7" s="991"/>
      <c r="N7" s="991"/>
      <c r="O7" s="991"/>
      <c r="P7" s="992"/>
      <c r="Q7" s="565"/>
    </row>
    <row r="8" spans="1:17" ht="12.75" customHeight="1" x14ac:dyDescent="0.25">
      <c r="A8" s="7" t="s">
        <v>12</v>
      </c>
      <c r="B8" s="6"/>
      <c r="C8" s="1006"/>
      <c r="D8" s="1006"/>
      <c r="E8" s="1006"/>
      <c r="F8" s="1006"/>
      <c r="G8" s="1006"/>
      <c r="H8" s="1006"/>
      <c r="I8" s="1006"/>
      <c r="J8" s="1006"/>
      <c r="K8" s="1006"/>
      <c r="L8" s="1006"/>
      <c r="M8" s="1006"/>
      <c r="N8" s="1006"/>
      <c r="O8" s="1006"/>
      <c r="P8" s="1007"/>
      <c r="Q8" s="565"/>
    </row>
    <row r="9" spans="1:17" ht="12.75" customHeight="1" x14ac:dyDescent="0.25">
      <c r="A9" s="5"/>
      <c r="B9" s="6" t="s">
        <v>13</v>
      </c>
      <c r="C9" s="996" t="s">
        <v>1122</v>
      </c>
      <c r="D9" s="996"/>
      <c r="E9" s="996"/>
      <c r="F9" s="996"/>
      <c r="G9" s="996"/>
      <c r="H9" s="996"/>
      <c r="I9" s="996"/>
      <c r="J9" s="996"/>
      <c r="K9" s="996"/>
      <c r="L9" s="996"/>
      <c r="M9" s="996"/>
      <c r="N9" s="996"/>
      <c r="O9" s="996"/>
      <c r="P9" s="997"/>
      <c r="Q9" s="565"/>
    </row>
    <row r="10" spans="1:17" ht="12.75" customHeight="1" x14ac:dyDescent="0.25">
      <c r="A10" s="5"/>
      <c r="B10" s="6" t="s">
        <v>15</v>
      </c>
      <c r="C10" s="996" t="s">
        <v>1123</v>
      </c>
      <c r="D10" s="996"/>
      <c r="E10" s="996"/>
      <c r="F10" s="996"/>
      <c r="G10" s="996"/>
      <c r="H10" s="996"/>
      <c r="I10" s="996"/>
      <c r="J10" s="996"/>
      <c r="K10" s="996"/>
      <c r="L10" s="996"/>
      <c r="M10" s="996"/>
      <c r="N10" s="996"/>
      <c r="O10" s="996"/>
      <c r="P10" s="997"/>
      <c r="Q10" s="565"/>
    </row>
    <row r="11" spans="1:17" ht="12.75" customHeight="1" x14ac:dyDescent="0.25">
      <c r="A11" s="5"/>
      <c r="B11" s="6" t="s">
        <v>16</v>
      </c>
      <c r="C11" s="1006"/>
      <c r="D11" s="1006"/>
      <c r="E11" s="1006"/>
      <c r="F11" s="1006"/>
      <c r="G11" s="1006"/>
      <c r="H11" s="1006"/>
      <c r="I11" s="1006"/>
      <c r="J11" s="1006"/>
      <c r="K11" s="1006"/>
      <c r="L11" s="1006"/>
      <c r="M11" s="1006"/>
      <c r="N11" s="1006"/>
      <c r="O11" s="1006"/>
      <c r="P11" s="1007"/>
      <c r="Q11" s="565"/>
    </row>
    <row r="12" spans="1:17" ht="12.75" customHeight="1" x14ac:dyDescent="0.25">
      <c r="A12" s="5"/>
      <c r="B12" s="6" t="s">
        <v>17</v>
      </c>
      <c r="C12" s="996" t="s">
        <v>1124</v>
      </c>
      <c r="D12" s="996"/>
      <c r="E12" s="996"/>
      <c r="F12" s="996"/>
      <c r="G12" s="996"/>
      <c r="H12" s="996"/>
      <c r="I12" s="996"/>
      <c r="J12" s="996"/>
      <c r="K12" s="996"/>
      <c r="L12" s="996"/>
      <c r="M12" s="996"/>
      <c r="N12" s="996"/>
      <c r="O12" s="996"/>
      <c r="P12" s="997"/>
      <c r="Q12" s="565"/>
    </row>
    <row r="13" spans="1:17" ht="12.75" customHeight="1" x14ac:dyDescent="0.25">
      <c r="A13" s="5"/>
      <c r="B13" s="6" t="s">
        <v>19</v>
      </c>
      <c r="C13" s="996"/>
      <c r="D13" s="996"/>
      <c r="E13" s="996"/>
      <c r="F13" s="996"/>
      <c r="G13" s="996"/>
      <c r="H13" s="996"/>
      <c r="I13" s="996"/>
      <c r="J13" s="996"/>
      <c r="K13" s="996"/>
      <c r="L13" s="996"/>
      <c r="M13" s="996"/>
      <c r="N13" s="996"/>
      <c r="O13" s="996"/>
      <c r="P13" s="997"/>
      <c r="Q13" s="565"/>
    </row>
    <row r="14" spans="1:17" ht="12.75" customHeight="1" x14ac:dyDescent="0.25">
      <c r="A14" s="8"/>
      <c r="B14" s="9"/>
      <c r="C14" s="10"/>
      <c r="D14" s="10"/>
      <c r="E14" s="10"/>
      <c r="F14" s="10"/>
      <c r="G14" s="10"/>
      <c r="H14" s="10"/>
      <c r="I14" s="10"/>
      <c r="J14" s="10"/>
      <c r="K14" s="10"/>
      <c r="L14" s="10"/>
      <c r="M14" s="10"/>
      <c r="N14" s="10"/>
      <c r="O14" s="10"/>
      <c r="P14" s="11"/>
      <c r="Q14" s="565"/>
    </row>
    <row r="15" spans="1:17" s="12" customFormat="1" ht="12.75" customHeight="1" x14ac:dyDescent="0.25">
      <c r="A15" s="1014" t="s">
        <v>20</v>
      </c>
      <c r="B15" s="1016" t="s">
        <v>21</v>
      </c>
      <c r="C15" s="1019" t="s">
        <v>22</v>
      </c>
      <c r="D15" s="1020"/>
      <c r="E15" s="1020"/>
      <c r="F15" s="1020"/>
      <c r="G15" s="1020"/>
      <c r="H15" s="1020"/>
      <c r="I15" s="1020"/>
      <c r="J15" s="1020"/>
      <c r="K15" s="1020"/>
      <c r="L15" s="1020"/>
      <c r="M15" s="1020"/>
      <c r="N15" s="1020"/>
      <c r="O15" s="1020"/>
      <c r="P15" s="1021"/>
      <c r="Q15" s="566"/>
    </row>
    <row r="16" spans="1:17" s="12" customFormat="1" ht="12.75" customHeight="1" x14ac:dyDescent="0.25">
      <c r="A16" s="1015"/>
      <c r="B16" s="1017"/>
      <c r="C16" s="1022" t="s">
        <v>23</v>
      </c>
      <c r="D16" s="1024" t="s">
        <v>24</v>
      </c>
      <c r="E16" s="1026" t="s">
        <v>25</v>
      </c>
      <c r="F16" s="1028" t="s">
        <v>26</v>
      </c>
      <c r="G16" s="1000" t="s">
        <v>27</v>
      </c>
      <c r="H16" s="1002" t="s">
        <v>28</v>
      </c>
      <c r="I16" s="1030" t="s">
        <v>29</v>
      </c>
      <c r="J16" s="1000" t="s">
        <v>30</v>
      </c>
      <c r="K16" s="1002" t="s">
        <v>31</v>
      </c>
      <c r="L16" s="1012" t="s">
        <v>32</v>
      </c>
      <c r="M16" s="1000" t="s">
        <v>33</v>
      </c>
      <c r="N16" s="1002" t="s">
        <v>34</v>
      </c>
      <c r="O16" s="1004" t="s">
        <v>35</v>
      </c>
      <c r="P16" s="998" t="s">
        <v>36</v>
      </c>
      <c r="Q16" s="566"/>
    </row>
    <row r="17" spans="1:17" s="13" customFormat="1" ht="61.5" customHeight="1" thickBot="1" x14ac:dyDescent="0.3">
      <c r="A17" s="999"/>
      <c r="B17" s="1018"/>
      <c r="C17" s="1023"/>
      <c r="D17" s="1025"/>
      <c r="E17" s="1027"/>
      <c r="F17" s="1029"/>
      <c r="G17" s="1001"/>
      <c r="H17" s="1003"/>
      <c r="I17" s="1031"/>
      <c r="J17" s="1001"/>
      <c r="K17" s="1003"/>
      <c r="L17" s="1013"/>
      <c r="M17" s="1001"/>
      <c r="N17" s="1003"/>
      <c r="O17" s="1005"/>
      <c r="P17" s="999"/>
      <c r="Q17" s="353"/>
    </row>
    <row r="18" spans="1:17" s="13" customFormat="1" ht="9.75" customHeight="1" thickTop="1" x14ac:dyDescent="0.25">
      <c r="A18" s="14" t="s">
        <v>37</v>
      </c>
      <c r="B18" s="14">
        <v>2</v>
      </c>
      <c r="C18" s="14">
        <v>8</v>
      </c>
      <c r="D18" s="15"/>
      <c r="E18" s="16"/>
      <c r="F18" s="17">
        <v>9</v>
      </c>
      <c r="G18" s="15"/>
      <c r="H18" s="16"/>
      <c r="I18" s="17">
        <v>10</v>
      </c>
      <c r="J18" s="18"/>
      <c r="K18" s="16"/>
      <c r="L18" s="17">
        <v>11</v>
      </c>
      <c r="M18" s="15"/>
      <c r="N18" s="16"/>
      <c r="O18" s="17"/>
      <c r="P18" s="19">
        <v>12</v>
      </c>
    </row>
    <row r="19" spans="1:17" s="29" customFormat="1" hidden="1" x14ac:dyDescent="0.25">
      <c r="A19" s="20"/>
      <c r="B19" s="21" t="s">
        <v>38</v>
      </c>
      <c r="C19" s="170"/>
      <c r="D19" s="22"/>
      <c r="E19" s="23"/>
      <c r="F19" s="24"/>
      <c r="G19" s="25"/>
      <c r="H19" s="26"/>
      <c r="I19" s="24"/>
      <c r="J19" s="27"/>
      <c r="K19" s="26"/>
      <c r="L19" s="24"/>
      <c r="M19" s="25"/>
      <c r="N19" s="26"/>
      <c r="O19" s="24"/>
      <c r="P19" s="28"/>
    </row>
    <row r="20" spans="1:17" s="29" customFormat="1" ht="12.75" thickBot="1" x14ac:dyDescent="0.3">
      <c r="A20" s="30"/>
      <c r="B20" s="31" t="s">
        <v>39</v>
      </c>
      <c r="C20" s="529">
        <f>F20+I20+L20+O20</f>
        <v>967694</v>
      </c>
      <c r="D20" s="32">
        <f t="shared" ref="D20:E20" si="0">SUM(D21,D24,D25,D41,D43)</f>
        <v>680073</v>
      </c>
      <c r="E20" s="33">
        <f t="shared" si="0"/>
        <v>1735</v>
      </c>
      <c r="F20" s="34">
        <f>SUM(F21,F24,F25,F41,F43)</f>
        <v>681808</v>
      </c>
      <c r="G20" s="32">
        <f t="shared" ref="G20:H20" si="1">SUM(G21,G24,G43)</f>
        <v>242164</v>
      </c>
      <c r="H20" s="33">
        <f t="shared" si="1"/>
        <v>12182</v>
      </c>
      <c r="I20" s="34">
        <f>SUM(I21,I24,I43)</f>
        <v>254346</v>
      </c>
      <c r="J20" s="35">
        <f t="shared" ref="J20:K20" si="2">SUM(J21,J26,J43)</f>
        <v>31540</v>
      </c>
      <c r="K20" s="33">
        <f t="shared" si="2"/>
        <v>0</v>
      </c>
      <c r="L20" s="34">
        <f>SUM(L21,L26,L43)</f>
        <v>31540</v>
      </c>
      <c r="M20" s="32">
        <f t="shared" ref="M20:O20" si="3">SUM(M21,M45)</f>
        <v>0</v>
      </c>
      <c r="N20" s="33">
        <f t="shared" si="3"/>
        <v>0</v>
      </c>
      <c r="O20" s="34">
        <f t="shared" si="3"/>
        <v>0</v>
      </c>
      <c r="P20" s="36"/>
    </row>
    <row r="21" spans="1:17" ht="12.75" thickTop="1" x14ac:dyDescent="0.25">
      <c r="A21" s="37"/>
      <c r="B21" s="38" t="s">
        <v>40</v>
      </c>
      <c r="C21" s="530">
        <f t="shared" ref="C21:C84" si="4">F21+I21+L21+O21</f>
        <v>2646</v>
      </c>
      <c r="D21" s="39">
        <f t="shared" ref="D21:E21" si="5">SUM(D22:D23)</f>
        <v>0</v>
      </c>
      <c r="E21" s="40">
        <f t="shared" si="5"/>
        <v>0</v>
      </c>
      <c r="F21" s="41">
        <f>SUM(F22:F23)</f>
        <v>0</v>
      </c>
      <c r="G21" s="39">
        <f t="shared" ref="G21:H21" si="6">SUM(G22:G23)</f>
        <v>0</v>
      </c>
      <c r="H21" s="40">
        <f t="shared" si="6"/>
        <v>0</v>
      </c>
      <c r="I21" s="41">
        <f>SUM(I22:I23)</f>
        <v>0</v>
      </c>
      <c r="J21" s="42">
        <f t="shared" ref="J21:K21" si="7">SUM(J22:J23)</f>
        <v>2646</v>
      </c>
      <c r="K21" s="40">
        <f t="shared" si="7"/>
        <v>0</v>
      </c>
      <c r="L21" s="41">
        <f>SUM(L22:L23)</f>
        <v>2646</v>
      </c>
      <c r="M21" s="39">
        <f t="shared" ref="M21:O21" si="8">SUM(M22:M23)</f>
        <v>0</v>
      </c>
      <c r="N21" s="40">
        <f t="shared" si="8"/>
        <v>0</v>
      </c>
      <c r="O21" s="41">
        <f t="shared" si="8"/>
        <v>0</v>
      </c>
      <c r="P21" s="43"/>
    </row>
    <row r="22" spans="1:17" hidden="1" x14ac:dyDescent="0.25">
      <c r="A22" s="44"/>
      <c r="B22" s="45" t="s">
        <v>41</v>
      </c>
      <c r="C22" s="531">
        <f t="shared" si="4"/>
        <v>0</v>
      </c>
      <c r="D22" s="46"/>
      <c r="E22" s="47"/>
      <c r="F22" s="48">
        <f>D22+E22</f>
        <v>0</v>
      </c>
      <c r="G22" s="46"/>
      <c r="H22" s="47"/>
      <c r="I22" s="48">
        <f>G22+H22</f>
        <v>0</v>
      </c>
      <c r="J22" s="49"/>
      <c r="K22" s="47"/>
      <c r="L22" s="48">
        <f>J22+K22</f>
        <v>0</v>
      </c>
      <c r="M22" s="46"/>
      <c r="N22" s="47"/>
      <c r="O22" s="48">
        <f>M22+N22</f>
        <v>0</v>
      </c>
      <c r="P22" s="50"/>
    </row>
    <row r="23" spans="1:17" x14ac:dyDescent="0.25">
      <c r="A23" s="51"/>
      <c r="B23" s="52" t="s">
        <v>42</v>
      </c>
      <c r="C23" s="555">
        <f t="shared" si="4"/>
        <v>2646</v>
      </c>
      <c r="D23" s="397"/>
      <c r="E23" s="398"/>
      <c r="F23" s="399">
        <f t="shared" ref="F23:F25" si="9">D23+E23</f>
        <v>0</v>
      </c>
      <c r="G23" s="397"/>
      <c r="H23" s="398"/>
      <c r="I23" s="399">
        <f t="shared" ref="I23:I24" si="10">G23+H23</f>
        <v>0</v>
      </c>
      <c r="J23" s="400">
        <v>2646</v>
      </c>
      <c r="K23" s="398"/>
      <c r="L23" s="399">
        <f>J23+K23</f>
        <v>2646</v>
      </c>
      <c r="M23" s="397"/>
      <c r="N23" s="398"/>
      <c r="O23" s="399">
        <f>M23+N23</f>
        <v>0</v>
      </c>
      <c r="P23" s="795"/>
    </row>
    <row r="24" spans="1:17" s="796" customFormat="1" ht="29.25" customHeight="1" thickBot="1" x14ac:dyDescent="0.3">
      <c r="A24" s="58">
        <v>19300</v>
      </c>
      <c r="B24" s="58" t="s">
        <v>43</v>
      </c>
      <c r="C24" s="533">
        <f>F24+I24</f>
        <v>936154</v>
      </c>
      <c r="D24" s="59">
        <v>680073</v>
      </c>
      <c r="E24" s="62">
        <v>1735</v>
      </c>
      <c r="F24" s="61">
        <f t="shared" si="9"/>
        <v>681808</v>
      </c>
      <c r="G24" s="59">
        <v>242164</v>
      </c>
      <c r="H24" s="62">
        <v>12182</v>
      </c>
      <c r="I24" s="61">
        <f t="shared" si="10"/>
        <v>254346</v>
      </c>
      <c r="J24" s="63" t="s">
        <v>44</v>
      </c>
      <c r="K24" s="64" t="s">
        <v>44</v>
      </c>
      <c r="L24" s="67" t="s">
        <v>44</v>
      </c>
      <c r="M24" s="65" t="s">
        <v>44</v>
      </c>
      <c r="N24" s="66" t="s">
        <v>44</v>
      </c>
      <c r="O24" s="67" t="s">
        <v>44</v>
      </c>
      <c r="P24" s="799" t="s">
        <v>1125</v>
      </c>
    </row>
    <row r="25" spans="1:17" s="29" customFormat="1" ht="24.75" hidden="1" thickTop="1" x14ac:dyDescent="0.25">
      <c r="A25" s="69"/>
      <c r="B25" s="70" t="s">
        <v>45</v>
      </c>
      <c r="C25" s="534">
        <f>F25</f>
        <v>0</v>
      </c>
      <c r="D25" s="71"/>
      <c r="E25" s="72"/>
      <c r="F25" s="73">
        <f t="shared" si="9"/>
        <v>0</v>
      </c>
      <c r="G25" s="74" t="s">
        <v>44</v>
      </c>
      <c r="H25" s="75" t="s">
        <v>44</v>
      </c>
      <c r="I25" s="76" t="s">
        <v>44</v>
      </c>
      <c r="J25" s="77" t="s">
        <v>44</v>
      </c>
      <c r="K25" s="78" t="s">
        <v>44</v>
      </c>
      <c r="L25" s="76" t="s">
        <v>44</v>
      </c>
      <c r="M25" s="79" t="s">
        <v>44</v>
      </c>
      <c r="N25" s="78" t="s">
        <v>44</v>
      </c>
      <c r="O25" s="76" t="s">
        <v>44</v>
      </c>
      <c r="P25" s="80"/>
    </row>
    <row r="26" spans="1:17" s="29" customFormat="1" ht="36.75" thickTop="1" x14ac:dyDescent="0.25">
      <c r="A26" s="70">
        <v>21300</v>
      </c>
      <c r="B26" s="70" t="s">
        <v>46</v>
      </c>
      <c r="C26" s="534">
        <f>L26</f>
        <v>28894</v>
      </c>
      <c r="D26" s="79" t="s">
        <v>44</v>
      </c>
      <c r="E26" s="78" t="s">
        <v>44</v>
      </c>
      <c r="F26" s="76" t="s">
        <v>44</v>
      </c>
      <c r="G26" s="79" t="s">
        <v>44</v>
      </c>
      <c r="H26" s="78" t="s">
        <v>44</v>
      </c>
      <c r="I26" s="76" t="s">
        <v>44</v>
      </c>
      <c r="J26" s="77">
        <f t="shared" ref="J26:K26" si="11">SUM(J27,J31,J33,J36)</f>
        <v>28894</v>
      </c>
      <c r="K26" s="78">
        <f t="shared" si="11"/>
        <v>0</v>
      </c>
      <c r="L26" s="185">
        <f>SUM(L27,L31,L33,L36)</f>
        <v>28894</v>
      </c>
      <c r="M26" s="79" t="s">
        <v>44</v>
      </c>
      <c r="N26" s="78" t="s">
        <v>44</v>
      </c>
      <c r="O26" s="76" t="s">
        <v>44</v>
      </c>
      <c r="P26" s="80"/>
    </row>
    <row r="27" spans="1:17" s="29" customFormat="1" ht="24" hidden="1" x14ac:dyDescent="0.25">
      <c r="A27" s="81">
        <v>21350</v>
      </c>
      <c r="B27" s="70" t="s">
        <v>47</v>
      </c>
      <c r="C27" s="534">
        <f>L27</f>
        <v>0</v>
      </c>
      <c r="D27" s="79" t="s">
        <v>44</v>
      </c>
      <c r="E27" s="78" t="s">
        <v>44</v>
      </c>
      <c r="F27" s="76" t="s">
        <v>44</v>
      </c>
      <c r="G27" s="79" t="s">
        <v>44</v>
      </c>
      <c r="H27" s="78" t="s">
        <v>44</v>
      </c>
      <c r="I27" s="76" t="s">
        <v>44</v>
      </c>
      <c r="J27" s="77">
        <f t="shared" ref="J27:K27" si="12">SUM(J28:J30)</f>
        <v>0</v>
      </c>
      <c r="K27" s="78">
        <f t="shared" si="12"/>
        <v>0</v>
      </c>
      <c r="L27" s="185">
        <f>SUM(L28:L30)</f>
        <v>0</v>
      </c>
      <c r="M27" s="79" t="s">
        <v>44</v>
      </c>
      <c r="N27" s="78" t="s">
        <v>44</v>
      </c>
      <c r="O27" s="76" t="s">
        <v>44</v>
      </c>
      <c r="P27" s="80"/>
    </row>
    <row r="28" spans="1:17" hidden="1" x14ac:dyDescent="0.25">
      <c r="A28" s="44">
        <v>21351</v>
      </c>
      <c r="B28" s="82" t="s">
        <v>48</v>
      </c>
      <c r="C28" s="535">
        <f t="shared" ref="C28:C40" si="13">L28</f>
        <v>0</v>
      </c>
      <c r="D28" s="83" t="s">
        <v>44</v>
      </c>
      <c r="E28" s="84" t="s">
        <v>44</v>
      </c>
      <c r="F28" s="85" t="s">
        <v>44</v>
      </c>
      <c r="G28" s="83" t="s">
        <v>44</v>
      </c>
      <c r="H28" s="84" t="s">
        <v>44</v>
      </c>
      <c r="I28" s="85" t="s">
        <v>44</v>
      </c>
      <c r="J28" s="86"/>
      <c r="K28" s="87"/>
      <c r="L28" s="194">
        <f t="shared" ref="L28:L30" si="14">J28+K28</f>
        <v>0</v>
      </c>
      <c r="M28" s="88" t="s">
        <v>44</v>
      </c>
      <c r="N28" s="87" t="s">
        <v>44</v>
      </c>
      <c r="O28" s="85" t="s">
        <v>44</v>
      </c>
      <c r="P28" s="89"/>
    </row>
    <row r="29" spans="1:17" hidden="1" x14ac:dyDescent="0.25">
      <c r="A29" s="51">
        <v>21352</v>
      </c>
      <c r="B29" s="90" t="s">
        <v>49</v>
      </c>
      <c r="C29" s="536">
        <f t="shared" si="13"/>
        <v>0</v>
      </c>
      <c r="D29" s="91" t="s">
        <v>44</v>
      </c>
      <c r="E29" s="92" t="s">
        <v>44</v>
      </c>
      <c r="F29" s="93" t="s">
        <v>44</v>
      </c>
      <c r="G29" s="91" t="s">
        <v>44</v>
      </c>
      <c r="H29" s="92" t="s">
        <v>44</v>
      </c>
      <c r="I29" s="93" t="s">
        <v>44</v>
      </c>
      <c r="J29" s="94"/>
      <c r="K29" s="95"/>
      <c r="L29" s="199">
        <f t="shared" si="14"/>
        <v>0</v>
      </c>
      <c r="M29" s="96" t="s">
        <v>44</v>
      </c>
      <c r="N29" s="95" t="s">
        <v>44</v>
      </c>
      <c r="O29" s="93" t="s">
        <v>44</v>
      </c>
      <c r="P29" s="97"/>
    </row>
    <row r="30" spans="1:17" ht="24" hidden="1" x14ac:dyDescent="0.25">
      <c r="A30" s="51">
        <v>21359</v>
      </c>
      <c r="B30" s="90" t="s">
        <v>50</v>
      </c>
      <c r="C30" s="536">
        <f t="shared" si="13"/>
        <v>0</v>
      </c>
      <c r="D30" s="91" t="s">
        <v>44</v>
      </c>
      <c r="E30" s="92" t="s">
        <v>44</v>
      </c>
      <c r="F30" s="93" t="s">
        <v>44</v>
      </c>
      <c r="G30" s="91" t="s">
        <v>44</v>
      </c>
      <c r="H30" s="92" t="s">
        <v>44</v>
      </c>
      <c r="I30" s="93" t="s">
        <v>44</v>
      </c>
      <c r="J30" s="94"/>
      <c r="K30" s="95"/>
      <c r="L30" s="199">
        <f t="shared" si="14"/>
        <v>0</v>
      </c>
      <c r="M30" s="96" t="s">
        <v>44</v>
      </c>
      <c r="N30" s="95" t="s">
        <v>44</v>
      </c>
      <c r="O30" s="93" t="s">
        <v>44</v>
      </c>
      <c r="P30" s="97"/>
    </row>
    <row r="31" spans="1:17" s="29" customFormat="1" ht="36" hidden="1" x14ac:dyDescent="0.25">
      <c r="A31" s="81">
        <v>21370</v>
      </c>
      <c r="B31" s="70" t="s">
        <v>51</v>
      </c>
      <c r="C31" s="534">
        <f t="shared" si="13"/>
        <v>0</v>
      </c>
      <c r="D31" s="79" t="s">
        <v>44</v>
      </c>
      <c r="E31" s="78" t="s">
        <v>44</v>
      </c>
      <c r="F31" s="76" t="s">
        <v>44</v>
      </c>
      <c r="G31" s="79" t="s">
        <v>44</v>
      </c>
      <c r="H31" s="78" t="s">
        <v>44</v>
      </c>
      <c r="I31" s="76" t="s">
        <v>44</v>
      </c>
      <c r="J31" s="77">
        <f t="shared" ref="J31:K31" si="15">SUM(J32)</f>
        <v>0</v>
      </c>
      <c r="K31" s="78">
        <f t="shared" si="15"/>
        <v>0</v>
      </c>
      <c r="L31" s="185">
        <f>SUM(L32)</f>
        <v>0</v>
      </c>
      <c r="M31" s="79" t="s">
        <v>44</v>
      </c>
      <c r="N31" s="78" t="s">
        <v>44</v>
      </c>
      <c r="O31" s="76" t="s">
        <v>44</v>
      </c>
      <c r="P31" s="80"/>
    </row>
    <row r="32" spans="1:17" ht="36" hidden="1" x14ac:dyDescent="0.25">
      <c r="A32" s="98">
        <v>21379</v>
      </c>
      <c r="B32" s="99" t="s">
        <v>52</v>
      </c>
      <c r="C32" s="537">
        <f t="shared" si="13"/>
        <v>0</v>
      </c>
      <c r="D32" s="100" t="s">
        <v>44</v>
      </c>
      <c r="E32" s="101" t="s">
        <v>44</v>
      </c>
      <c r="F32" s="102" t="s">
        <v>44</v>
      </c>
      <c r="G32" s="100" t="s">
        <v>44</v>
      </c>
      <c r="H32" s="101" t="s">
        <v>44</v>
      </c>
      <c r="I32" s="102" t="s">
        <v>44</v>
      </c>
      <c r="J32" s="103"/>
      <c r="K32" s="104"/>
      <c r="L32" s="248">
        <f>J32+K32</f>
        <v>0</v>
      </c>
      <c r="M32" s="105" t="s">
        <v>44</v>
      </c>
      <c r="N32" s="104" t="s">
        <v>44</v>
      </c>
      <c r="O32" s="102" t="s">
        <v>44</v>
      </c>
      <c r="P32" s="106"/>
    </row>
    <row r="33" spans="1:16" s="29" customFormat="1" hidden="1" x14ac:dyDescent="0.25">
      <c r="A33" s="81">
        <v>21380</v>
      </c>
      <c r="B33" s="70" t="s">
        <v>53</v>
      </c>
      <c r="C33" s="534">
        <f t="shared" si="13"/>
        <v>0</v>
      </c>
      <c r="D33" s="79" t="s">
        <v>44</v>
      </c>
      <c r="E33" s="78" t="s">
        <v>44</v>
      </c>
      <c r="F33" s="76" t="s">
        <v>44</v>
      </c>
      <c r="G33" s="79" t="s">
        <v>44</v>
      </c>
      <c r="H33" s="78" t="s">
        <v>44</v>
      </c>
      <c r="I33" s="76" t="s">
        <v>44</v>
      </c>
      <c r="J33" s="77">
        <f t="shared" ref="J33:K33" si="16">SUM(J34:J35)</f>
        <v>0</v>
      </c>
      <c r="K33" s="78">
        <f t="shared" si="16"/>
        <v>0</v>
      </c>
      <c r="L33" s="185">
        <f>SUM(L34:L35)</f>
        <v>0</v>
      </c>
      <c r="M33" s="79" t="s">
        <v>44</v>
      </c>
      <c r="N33" s="78" t="s">
        <v>44</v>
      </c>
      <c r="O33" s="76" t="s">
        <v>44</v>
      </c>
      <c r="P33" s="80"/>
    </row>
    <row r="34" spans="1:16" hidden="1" x14ac:dyDescent="0.25">
      <c r="A34" s="45">
        <v>21381</v>
      </c>
      <c r="B34" s="82" t="s">
        <v>54</v>
      </c>
      <c r="C34" s="535">
        <f t="shared" si="13"/>
        <v>0</v>
      </c>
      <c r="D34" s="83" t="s">
        <v>44</v>
      </c>
      <c r="E34" s="84" t="s">
        <v>44</v>
      </c>
      <c r="F34" s="85" t="s">
        <v>44</v>
      </c>
      <c r="G34" s="83" t="s">
        <v>44</v>
      </c>
      <c r="H34" s="84" t="s">
        <v>44</v>
      </c>
      <c r="I34" s="85" t="s">
        <v>44</v>
      </c>
      <c r="J34" s="86"/>
      <c r="K34" s="87"/>
      <c r="L34" s="194">
        <f t="shared" ref="L34:L35" si="17">J34+K34</f>
        <v>0</v>
      </c>
      <c r="M34" s="88" t="s">
        <v>44</v>
      </c>
      <c r="N34" s="87" t="s">
        <v>44</v>
      </c>
      <c r="O34" s="85" t="s">
        <v>44</v>
      </c>
      <c r="P34" s="89"/>
    </row>
    <row r="35" spans="1:16" ht="24" hidden="1" x14ac:dyDescent="0.25">
      <c r="A35" s="52">
        <v>21383</v>
      </c>
      <c r="B35" s="90" t="s">
        <v>55</v>
      </c>
      <c r="C35" s="536">
        <f t="shared" si="13"/>
        <v>0</v>
      </c>
      <c r="D35" s="91" t="s">
        <v>44</v>
      </c>
      <c r="E35" s="92" t="s">
        <v>44</v>
      </c>
      <c r="F35" s="93" t="s">
        <v>44</v>
      </c>
      <c r="G35" s="91" t="s">
        <v>44</v>
      </c>
      <c r="H35" s="92" t="s">
        <v>44</v>
      </c>
      <c r="I35" s="93" t="s">
        <v>44</v>
      </c>
      <c r="J35" s="94"/>
      <c r="K35" s="95"/>
      <c r="L35" s="199">
        <f t="shared" si="17"/>
        <v>0</v>
      </c>
      <c r="M35" s="96" t="s">
        <v>44</v>
      </c>
      <c r="N35" s="95" t="s">
        <v>44</v>
      </c>
      <c r="O35" s="93" t="s">
        <v>44</v>
      </c>
      <c r="P35" s="97"/>
    </row>
    <row r="36" spans="1:16" s="29" customFormat="1" ht="25.5" customHeight="1" x14ac:dyDescent="0.25">
      <c r="A36" s="81">
        <v>21390</v>
      </c>
      <c r="B36" s="70" t="s">
        <v>56</v>
      </c>
      <c r="C36" s="534">
        <f t="shared" si="13"/>
        <v>28894</v>
      </c>
      <c r="D36" s="79" t="s">
        <v>44</v>
      </c>
      <c r="E36" s="78" t="s">
        <v>44</v>
      </c>
      <c r="F36" s="76" t="s">
        <v>44</v>
      </c>
      <c r="G36" s="79" t="s">
        <v>44</v>
      </c>
      <c r="H36" s="78" t="s">
        <v>44</v>
      </c>
      <c r="I36" s="76" t="s">
        <v>44</v>
      </c>
      <c r="J36" s="77">
        <f t="shared" ref="J36:K36" si="18">SUM(J37:J40)</f>
        <v>28894</v>
      </c>
      <c r="K36" s="78">
        <f t="shared" si="18"/>
        <v>0</v>
      </c>
      <c r="L36" s="185">
        <f>SUM(L37:L40)</f>
        <v>28894</v>
      </c>
      <c r="M36" s="79" t="s">
        <v>44</v>
      </c>
      <c r="N36" s="78" t="s">
        <v>44</v>
      </c>
      <c r="O36" s="76" t="s">
        <v>44</v>
      </c>
      <c r="P36" s="80"/>
    </row>
    <row r="37" spans="1:16" ht="24" hidden="1" x14ac:dyDescent="0.25">
      <c r="A37" s="45">
        <v>21391</v>
      </c>
      <c r="B37" s="82" t="s">
        <v>57</v>
      </c>
      <c r="C37" s="535">
        <f t="shared" si="13"/>
        <v>0</v>
      </c>
      <c r="D37" s="83" t="s">
        <v>44</v>
      </c>
      <c r="E37" s="84" t="s">
        <v>44</v>
      </c>
      <c r="F37" s="85" t="s">
        <v>44</v>
      </c>
      <c r="G37" s="83" t="s">
        <v>44</v>
      </c>
      <c r="H37" s="84" t="s">
        <v>44</v>
      </c>
      <c r="I37" s="85" t="s">
        <v>44</v>
      </c>
      <c r="J37" s="86"/>
      <c r="K37" s="87"/>
      <c r="L37" s="194">
        <f t="shared" ref="L37:L40" si="19">J37+K37</f>
        <v>0</v>
      </c>
      <c r="M37" s="88" t="s">
        <v>44</v>
      </c>
      <c r="N37" s="87" t="s">
        <v>44</v>
      </c>
      <c r="O37" s="85" t="s">
        <v>44</v>
      </c>
      <c r="P37" s="89"/>
    </row>
    <row r="38" spans="1:16" hidden="1" x14ac:dyDescent="0.25">
      <c r="A38" s="52">
        <v>21393</v>
      </c>
      <c r="B38" s="90" t="s">
        <v>58</v>
      </c>
      <c r="C38" s="536">
        <f t="shared" si="13"/>
        <v>0</v>
      </c>
      <c r="D38" s="91" t="s">
        <v>44</v>
      </c>
      <c r="E38" s="92" t="s">
        <v>44</v>
      </c>
      <c r="F38" s="93" t="s">
        <v>44</v>
      </c>
      <c r="G38" s="91" t="s">
        <v>44</v>
      </c>
      <c r="H38" s="92" t="s">
        <v>44</v>
      </c>
      <c r="I38" s="93" t="s">
        <v>44</v>
      </c>
      <c r="J38" s="94"/>
      <c r="K38" s="95"/>
      <c r="L38" s="199">
        <f t="shared" si="19"/>
        <v>0</v>
      </c>
      <c r="M38" s="96" t="s">
        <v>44</v>
      </c>
      <c r="N38" s="95" t="s">
        <v>44</v>
      </c>
      <c r="O38" s="93" t="s">
        <v>44</v>
      </c>
      <c r="P38" s="97"/>
    </row>
    <row r="39" spans="1:16" hidden="1" x14ac:dyDescent="0.25">
      <c r="A39" s="52">
        <v>21395</v>
      </c>
      <c r="B39" s="90" t="s">
        <v>59</v>
      </c>
      <c r="C39" s="536">
        <f t="shared" si="13"/>
        <v>0</v>
      </c>
      <c r="D39" s="91" t="s">
        <v>44</v>
      </c>
      <c r="E39" s="92" t="s">
        <v>44</v>
      </c>
      <c r="F39" s="93" t="s">
        <v>44</v>
      </c>
      <c r="G39" s="91" t="s">
        <v>44</v>
      </c>
      <c r="H39" s="92" t="s">
        <v>44</v>
      </c>
      <c r="I39" s="93" t="s">
        <v>44</v>
      </c>
      <c r="J39" s="94"/>
      <c r="K39" s="95"/>
      <c r="L39" s="199">
        <f t="shared" si="19"/>
        <v>0</v>
      </c>
      <c r="M39" s="96" t="s">
        <v>44</v>
      </c>
      <c r="N39" s="95" t="s">
        <v>44</v>
      </c>
      <c r="O39" s="93" t="s">
        <v>44</v>
      </c>
      <c r="P39" s="97"/>
    </row>
    <row r="40" spans="1:16" ht="24" x14ac:dyDescent="0.25">
      <c r="A40" s="107">
        <v>21399</v>
      </c>
      <c r="B40" s="108" t="s">
        <v>60</v>
      </c>
      <c r="C40" s="538">
        <f t="shared" si="13"/>
        <v>28894</v>
      </c>
      <c r="D40" s="109" t="s">
        <v>44</v>
      </c>
      <c r="E40" s="110" t="s">
        <v>44</v>
      </c>
      <c r="F40" s="111" t="s">
        <v>44</v>
      </c>
      <c r="G40" s="109" t="s">
        <v>44</v>
      </c>
      <c r="H40" s="110" t="s">
        <v>44</v>
      </c>
      <c r="I40" s="111" t="s">
        <v>44</v>
      </c>
      <c r="J40" s="112">
        <v>28894</v>
      </c>
      <c r="K40" s="113"/>
      <c r="L40" s="222">
        <f t="shared" si="19"/>
        <v>28894</v>
      </c>
      <c r="M40" s="114" t="s">
        <v>44</v>
      </c>
      <c r="N40" s="113" t="s">
        <v>44</v>
      </c>
      <c r="O40" s="111" t="s">
        <v>44</v>
      </c>
      <c r="P40" s="115"/>
    </row>
    <row r="41" spans="1:16" s="29" customFormat="1" ht="26.25" hidden="1" customHeight="1" x14ac:dyDescent="0.25">
      <c r="A41" s="116">
        <v>21420</v>
      </c>
      <c r="B41" s="117" t="s">
        <v>61</v>
      </c>
      <c r="C41" s="539">
        <f>F41</f>
        <v>0</v>
      </c>
      <c r="D41" s="118">
        <f t="shared" ref="D41:E41" si="20">SUM(D42)</f>
        <v>0</v>
      </c>
      <c r="E41" s="119">
        <f t="shared" si="20"/>
        <v>0</v>
      </c>
      <c r="F41" s="120">
        <f>SUM(F42)</f>
        <v>0</v>
      </c>
      <c r="G41" s="118" t="s">
        <v>44</v>
      </c>
      <c r="H41" s="119" t="s">
        <v>44</v>
      </c>
      <c r="I41" s="121" t="s">
        <v>44</v>
      </c>
      <c r="J41" s="122" t="s">
        <v>44</v>
      </c>
      <c r="K41" s="123" t="s">
        <v>44</v>
      </c>
      <c r="L41" s="121" t="s">
        <v>44</v>
      </c>
      <c r="M41" s="124" t="s">
        <v>44</v>
      </c>
      <c r="N41" s="123" t="s">
        <v>44</v>
      </c>
      <c r="O41" s="121" t="s">
        <v>44</v>
      </c>
      <c r="P41" s="125"/>
    </row>
    <row r="42" spans="1:16" s="29" customFormat="1" ht="26.25" hidden="1" customHeight="1" x14ac:dyDescent="0.25">
      <c r="A42" s="107">
        <v>21429</v>
      </c>
      <c r="B42" s="108" t="s">
        <v>62</v>
      </c>
      <c r="C42" s="538">
        <f>F42</f>
        <v>0</v>
      </c>
      <c r="D42" s="126"/>
      <c r="E42" s="127"/>
      <c r="F42" s="128">
        <f>D42+E42</f>
        <v>0</v>
      </c>
      <c r="G42" s="129" t="s">
        <v>44</v>
      </c>
      <c r="H42" s="130" t="s">
        <v>44</v>
      </c>
      <c r="I42" s="111" t="s">
        <v>44</v>
      </c>
      <c r="J42" s="131" t="s">
        <v>44</v>
      </c>
      <c r="K42" s="110" t="s">
        <v>44</v>
      </c>
      <c r="L42" s="111" t="s">
        <v>44</v>
      </c>
      <c r="M42" s="109" t="s">
        <v>44</v>
      </c>
      <c r="N42" s="110" t="s">
        <v>44</v>
      </c>
      <c r="O42" s="111" t="s">
        <v>44</v>
      </c>
      <c r="P42" s="115"/>
    </row>
    <row r="43" spans="1:16" s="29" customFormat="1" ht="24" hidden="1" x14ac:dyDescent="0.25">
      <c r="A43" s="81">
        <v>21490</v>
      </c>
      <c r="B43" s="70" t="s">
        <v>63</v>
      </c>
      <c r="C43" s="540">
        <f>F43+I43+L43</f>
        <v>0</v>
      </c>
      <c r="D43" s="132">
        <f t="shared" ref="D43:E43" si="21">D44</f>
        <v>0</v>
      </c>
      <c r="E43" s="133">
        <f t="shared" si="21"/>
        <v>0</v>
      </c>
      <c r="F43" s="73">
        <f>F44</f>
        <v>0</v>
      </c>
      <c r="G43" s="132">
        <f t="shared" ref="G43:L43" si="22">G44</f>
        <v>0</v>
      </c>
      <c r="H43" s="133">
        <f t="shared" si="22"/>
        <v>0</v>
      </c>
      <c r="I43" s="73">
        <f t="shared" si="22"/>
        <v>0</v>
      </c>
      <c r="J43" s="134">
        <f t="shared" si="22"/>
        <v>0</v>
      </c>
      <c r="K43" s="133">
        <f t="shared" si="22"/>
        <v>0</v>
      </c>
      <c r="L43" s="73">
        <f t="shared" si="22"/>
        <v>0</v>
      </c>
      <c r="M43" s="79" t="s">
        <v>44</v>
      </c>
      <c r="N43" s="78" t="s">
        <v>44</v>
      </c>
      <c r="O43" s="76" t="s">
        <v>44</v>
      </c>
      <c r="P43" s="80"/>
    </row>
    <row r="44" spans="1:16" s="29" customFormat="1" ht="24" hidden="1" x14ac:dyDescent="0.25">
      <c r="A44" s="52">
        <v>21499</v>
      </c>
      <c r="B44" s="90" t="s">
        <v>64</v>
      </c>
      <c r="C44" s="541">
        <f>F44+I44+L44</f>
        <v>0</v>
      </c>
      <c r="D44" s="135"/>
      <c r="E44" s="136"/>
      <c r="F44" s="48">
        <f>D44+E44</f>
        <v>0</v>
      </c>
      <c r="G44" s="46"/>
      <c r="H44" s="47"/>
      <c r="I44" s="48">
        <f>G44+H44</f>
        <v>0</v>
      </c>
      <c r="J44" s="86"/>
      <c r="K44" s="87"/>
      <c r="L44" s="48">
        <f>J44+K44</f>
        <v>0</v>
      </c>
      <c r="M44" s="105" t="s">
        <v>44</v>
      </c>
      <c r="N44" s="104" t="s">
        <v>44</v>
      </c>
      <c r="O44" s="102" t="s">
        <v>44</v>
      </c>
      <c r="P44" s="106"/>
    </row>
    <row r="45" spans="1:16" ht="12.75" hidden="1" customHeight="1" x14ac:dyDescent="0.25">
      <c r="A45" s="137">
        <v>23000</v>
      </c>
      <c r="B45" s="138" t="s">
        <v>65</v>
      </c>
      <c r="C45" s="540">
        <f>O45</f>
        <v>0</v>
      </c>
      <c r="D45" s="139" t="s">
        <v>44</v>
      </c>
      <c r="E45" s="140" t="s">
        <v>44</v>
      </c>
      <c r="F45" s="111" t="s">
        <v>44</v>
      </c>
      <c r="G45" s="109" t="s">
        <v>44</v>
      </c>
      <c r="H45" s="110" t="s">
        <v>44</v>
      </c>
      <c r="I45" s="111" t="s">
        <v>44</v>
      </c>
      <c r="J45" s="131" t="s">
        <v>44</v>
      </c>
      <c r="K45" s="110" t="s">
        <v>44</v>
      </c>
      <c r="L45" s="111" t="s">
        <v>44</v>
      </c>
      <c r="M45" s="139">
        <f t="shared" ref="M45:O45" si="23">SUM(M46:M47)</f>
        <v>0</v>
      </c>
      <c r="N45" s="140">
        <f t="shared" si="23"/>
        <v>0</v>
      </c>
      <c r="O45" s="128">
        <f t="shared" si="23"/>
        <v>0</v>
      </c>
      <c r="P45" s="141"/>
    </row>
    <row r="46" spans="1:16" ht="24" hidden="1" x14ac:dyDescent="0.25">
      <c r="A46" s="142">
        <v>23410</v>
      </c>
      <c r="B46" s="143" t="s">
        <v>66</v>
      </c>
      <c r="C46" s="539">
        <f t="shared" ref="C46:C47" si="24">O46</f>
        <v>0</v>
      </c>
      <c r="D46" s="118" t="s">
        <v>44</v>
      </c>
      <c r="E46" s="119" t="s">
        <v>44</v>
      </c>
      <c r="F46" s="121" t="s">
        <v>44</v>
      </c>
      <c r="G46" s="124" t="s">
        <v>44</v>
      </c>
      <c r="H46" s="123" t="s">
        <v>44</v>
      </c>
      <c r="I46" s="121" t="s">
        <v>44</v>
      </c>
      <c r="J46" s="122" t="s">
        <v>44</v>
      </c>
      <c r="K46" s="123" t="s">
        <v>44</v>
      </c>
      <c r="L46" s="121" t="s">
        <v>44</v>
      </c>
      <c r="M46" s="144"/>
      <c r="N46" s="145"/>
      <c r="O46" s="120">
        <f t="shared" ref="O46:O47" si="25">M46+N46</f>
        <v>0</v>
      </c>
      <c r="P46" s="146"/>
    </row>
    <row r="47" spans="1:16" ht="24" hidden="1" x14ac:dyDescent="0.25">
      <c r="A47" s="142">
        <v>23510</v>
      </c>
      <c r="B47" s="143" t="s">
        <v>67</v>
      </c>
      <c r="C47" s="539">
        <f t="shared" si="24"/>
        <v>0</v>
      </c>
      <c r="D47" s="118" t="s">
        <v>44</v>
      </c>
      <c r="E47" s="119" t="s">
        <v>44</v>
      </c>
      <c r="F47" s="121" t="s">
        <v>44</v>
      </c>
      <c r="G47" s="124" t="s">
        <v>44</v>
      </c>
      <c r="H47" s="123" t="s">
        <v>44</v>
      </c>
      <c r="I47" s="121" t="s">
        <v>44</v>
      </c>
      <c r="J47" s="122" t="s">
        <v>44</v>
      </c>
      <c r="K47" s="123" t="s">
        <v>44</v>
      </c>
      <c r="L47" s="121" t="s">
        <v>44</v>
      </c>
      <c r="M47" s="144"/>
      <c r="N47" s="145"/>
      <c r="O47" s="120">
        <f t="shared" si="25"/>
        <v>0</v>
      </c>
      <c r="P47" s="146"/>
    </row>
    <row r="48" spans="1:16" hidden="1" x14ac:dyDescent="0.25">
      <c r="A48" s="147"/>
      <c r="B48" s="143"/>
      <c r="C48" s="542"/>
      <c r="D48" s="148"/>
      <c r="E48" s="149"/>
      <c r="F48" s="121"/>
      <c r="G48" s="124"/>
      <c r="H48" s="123"/>
      <c r="I48" s="121"/>
      <c r="J48" s="122"/>
      <c r="K48" s="123"/>
      <c r="L48" s="120"/>
      <c r="M48" s="118"/>
      <c r="N48" s="119"/>
      <c r="O48" s="120"/>
      <c r="P48" s="146"/>
    </row>
    <row r="49" spans="1:16" s="29" customFormat="1" hidden="1" x14ac:dyDescent="0.25">
      <c r="A49" s="150"/>
      <c r="B49" s="151" t="s">
        <v>68</v>
      </c>
      <c r="C49" s="543"/>
      <c r="D49" s="152"/>
      <c r="E49" s="153"/>
      <c r="F49" s="154"/>
      <c r="G49" s="152"/>
      <c r="H49" s="153"/>
      <c r="I49" s="154"/>
      <c r="J49" s="155"/>
      <c r="K49" s="153"/>
      <c r="L49" s="154"/>
      <c r="M49" s="152"/>
      <c r="N49" s="153"/>
      <c r="O49" s="154"/>
      <c r="P49" s="156"/>
    </row>
    <row r="50" spans="1:16" s="29" customFormat="1" ht="12.75" thickBot="1" x14ac:dyDescent="0.3">
      <c r="A50" s="157"/>
      <c r="B50" s="30" t="s">
        <v>69</v>
      </c>
      <c r="C50" s="544">
        <f t="shared" si="4"/>
        <v>967694</v>
      </c>
      <c r="D50" s="158">
        <f t="shared" ref="D50:E50" si="26">SUM(D51,D269)</f>
        <v>680073</v>
      </c>
      <c r="E50" s="159">
        <f t="shared" si="26"/>
        <v>1735</v>
      </c>
      <c r="F50" s="160">
        <f>SUM(F51,F269)</f>
        <v>681808</v>
      </c>
      <c r="G50" s="158">
        <f t="shared" ref="G50:O50" si="27">SUM(G51,G269)</f>
        <v>242164</v>
      </c>
      <c r="H50" s="159">
        <f t="shared" si="27"/>
        <v>12182</v>
      </c>
      <c r="I50" s="160">
        <f t="shared" si="27"/>
        <v>254346</v>
      </c>
      <c r="J50" s="161">
        <f t="shared" si="27"/>
        <v>31540</v>
      </c>
      <c r="K50" s="159">
        <f t="shared" si="27"/>
        <v>0</v>
      </c>
      <c r="L50" s="160">
        <f t="shared" si="27"/>
        <v>31540</v>
      </c>
      <c r="M50" s="158">
        <f t="shared" si="27"/>
        <v>0</v>
      </c>
      <c r="N50" s="159">
        <f t="shared" si="27"/>
        <v>0</v>
      </c>
      <c r="O50" s="160">
        <f t="shared" si="27"/>
        <v>0</v>
      </c>
      <c r="P50" s="162"/>
    </row>
    <row r="51" spans="1:16" s="29" customFormat="1" ht="36.75" thickTop="1" x14ac:dyDescent="0.25">
      <c r="A51" s="163"/>
      <c r="B51" s="164" t="s">
        <v>70</v>
      </c>
      <c r="C51" s="545">
        <f t="shared" si="4"/>
        <v>967694</v>
      </c>
      <c r="D51" s="165">
        <f t="shared" ref="D51:E51" si="28">SUM(D52,D181)</f>
        <v>680073</v>
      </c>
      <c r="E51" s="166">
        <f t="shared" si="28"/>
        <v>1735</v>
      </c>
      <c r="F51" s="167">
        <f>SUM(F52,F181)</f>
        <v>681808</v>
      </c>
      <c r="G51" s="165">
        <f t="shared" ref="G51:H51" si="29">SUM(G52,G181)</f>
        <v>242164</v>
      </c>
      <c r="H51" s="166">
        <f t="shared" si="29"/>
        <v>12182</v>
      </c>
      <c r="I51" s="167">
        <f>SUM(I52,I181)</f>
        <v>254346</v>
      </c>
      <c r="J51" s="168">
        <f t="shared" ref="J51:K51" si="30">SUM(J52,J181)</f>
        <v>31540</v>
      </c>
      <c r="K51" s="166">
        <f t="shared" si="30"/>
        <v>0</v>
      </c>
      <c r="L51" s="167">
        <f>SUM(L52,L181)</f>
        <v>31540</v>
      </c>
      <c r="M51" s="165">
        <f t="shared" ref="M51:O51" si="31">SUM(M52,M181)</f>
        <v>0</v>
      </c>
      <c r="N51" s="166">
        <f t="shared" si="31"/>
        <v>0</v>
      </c>
      <c r="O51" s="167">
        <f t="shared" si="31"/>
        <v>0</v>
      </c>
      <c r="P51" s="169"/>
    </row>
    <row r="52" spans="1:16" s="29" customFormat="1" ht="24" x14ac:dyDescent="0.25">
      <c r="A52" s="170"/>
      <c r="B52" s="20" t="s">
        <v>71</v>
      </c>
      <c r="C52" s="546">
        <f t="shared" si="4"/>
        <v>963299</v>
      </c>
      <c r="D52" s="171">
        <f t="shared" ref="D52:E52" si="32">SUM(D53,D75,D160,D174)</f>
        <v>677136</v>
      </c>
      <c r="E52" s="172">
        <f t="shared" si="32"/>
        <v>1735</v>
      </c>
      <c r="F52" s="173">
        <f>SUM(F53,F75,F160,F174)</f>
        <v>678871</v>
      </c>
      <c r="G52" s="171">
        <f t="shared" ref="G52:H52" si="33">SUM(G53,G75,G160,G174)</f>
        <v>240706</v>
      </c>
      <c r="H52" s="172">
        <f t="shared" si="33"/>
        <v>12182</v>
      </c>
      <c r="I52" s="173">
        <f>SUM(I53,I75,I160,I174)</f>
        <v>252888</v>
      </c>
      <c r="J52" s="174">
        <f t="shared" ref="J52:K52" si="34">SUM(J53,J75,J160,J174)</f>
        <v>31540</v>
      </c>
      <c r="K52" s="172">
        <f t="shared" si="34"/>
        <v>0</v>
      </c>
      <c r="L52" s="173">
        <f>SUM(L53,L75,L160,L174)</f>
        <v>31540</v>
      </c>
      <c r="M52" s="171">
        <f t="shared" ref="M52:O52" si="35">SUM(M53,M75,M160,M174)</f>
        <v>0</v>
      </c>
      <c r="N52" s="172">
        <f t="shared" si="35"/>
        <v>0</v>
      </c>
      <c r="O52" s="173">
        <f t="shared" si="35"/>
        <v>0</v>
      </c>
      <c r="P52" s="175"/>
    </row>
    <row r="53" spans="1:16" s="29" customFormat="1" x14ac:dyDescent="0.25">
      <c r="A53" s="176">
        <v>1000</v>
      </c>
      <c r="B53" s="176" t="s">
        <v>72</v>
      </c>
      <c r="C53" s="547">
        <f t="shared" si="4"/>
        <v>599578</v>
      </c>
      <c r="D53" s="177">
        <f t="shared" ref="D53:E53" si="36">SUM(D54,D67)</f>
        <v>349645</v>
      </c>
      <c r="E53" s="178">
        <f t="shared" si="36"/>
        <v>1735</v>
      </c>
      <c r="F53" s="179">
        <f>SUM(F54,F67)</f>
        <v>351380</v>
      </c>
      <c r="G53" s="177">
        <f t="shared" ref="G53:H53" si="37">SUM(G54,G67)</f>
        <v>236016</v>
      </c>
      <c r="H53" s="178">
        <f t="shared" si="37"/>
        <v>12182</v>
      </c>
      <c r="I53" s="179">
        <f>SUM(I54,I67)</f>
        <v>248198</v>
      </c>
      <c r="J53" s="180">
        <f t="shared" ref="J53:K53" si="38">SUM(J54,J67)</f>
        <v>0</v>
      </c>
      <c r="K53" s="178">
        <f t="shared" si="38"/>
        <v>0</v>
      </c>
      <c r="L53" s="179">
        <f>SUM(L54,L67)</f>
        <v>0</v>
      </c>
      <c r="M53" s="177">
        <f t="shared" ref="M53:O53" si="39">SUM(M54,M67)</f>
        <v>0</v>
      </c>
      <c r="N53" s="178">
        <f t="shared" si="39"/>
        <v>0</v>
      </c>
      <c r="O53" s="179">
        <f t="shared" si="39"/>
        <v>0</v>
      </c>
      <c r="P53" s="181"/>
    </row>
    <row r="54" spans="1:16" x14ac:dyDescent="0.25">
      <c r="A54" s="70">
        <v>1100</v>
      </c>
      <c r="B54" s="182" t="s">
        <v>73</v>
      </c>
      <c r="C54" s="534">
        <f t="shared" si="4"/>
        <v>453013</v>
      </c>
      <c r="D54" s="183">
        <f t="shared" ref="D54:E54" si="40">SUM(D55,D58,D66)</f>
        <v>252281</v>
      </c>
      <c r="E54" s="184">
        <f t="shared" si="40"/>
        <v>1430</v>
      </c>
      <c r="F54" s="185">
        <f>SUM(F55,F58,F66)</f>
        <v>253711</v>
      </c>
      <c r="G54" s="183">
        <f t="shared" ref="G54:H54" si="41">SUM(G55,G58,G66)</f>
        <v>189260</v>
      </c>
      <c r="H54" s="184">
        <f t="shared" si="41"/>
        <v>10042</v>
      </c>
      <c r="I54" s="185">
        <f>SUM(I55,I58,I66)</f>
        <v>199302</v>
      </c>
      <c r="J54" s="186">
        <f t="shared" ref="J54:K54" si="42">SUM(J55,J58,J66)</f>
        <v>0</v>
      </c>
      <c r="K54" s="184">
        <f t="shared" si="42"/>
        <v>0</v>
      </c>
      <c r="L54" s="185">
        <f>SUM(L55,L58,L66)</f>
        <v>0</v>
      </c>
      <c r="M54" s="183">
        <f t="shared" ref="M54:O54" si="43">SUM(M55,M58,M66)</f>
        <v>0</v>
      </c>
      <c r="N54" s="184">
        <f t="shared" si="43"/>
        <v>0</v>
      </c>
      <c r="O54" s="185">
        <f t="shared" si="43"/>
        <v>0</v>
      </c>
      <c r="P54" s="187"/>
    </row>
    <row r="55" spans="1:16" x14ac:dyDescent="0.25">
      <c r="A55" s="188">
        <v>1110</v>
      </c>
      <c r="B55" s="143" t="s">
        <v>74</v>
      </c>
      <c r="C55" s="542">
        <f t="shared" si="4"/>
        <v>440666</v>
      </c>
      <c r="D55" s="148">
        <f t="shared" ref="D55:E55" si="44">SUM(D56:D57)</f>
        <v>239934</v>
      </c>
      <c r="E55" s="149">
        <f t="shared" si="44"/>
        <v>1430</v>
      </c>
      <c r="F55" s="189">
        <f>SUM(F56:F57)</f>
        <v>241364</v>
      </c>
      <c r="G55" s="148">
        <f t="shared" ref="G55:H55" si="45">SUM(G56:G57)</f>
        <v>189260</v>
      </c>
      <c r="H55" s="149">
        <f t="shared" si="45"/>
        <v>10042</v>
      </c>
      <c r="I55" s="189">
        <f>SUM(I56:I57)</f>
        <v>199302</v>
      </c>
      <c r="J55" s="190">
        <f t="shared" ref="J55:K55" si="46">SUM(J56:J57)</f>
        <v>0</v>
      </c>
      <c r="K55" s="149">
        <f t="shared" si="46"/>
        <v>0</v>
      </c>
      <c r="L55" s="189">
        <f>SUM(L56:L57)</f>
        <v>0</v>
      </c>
      <c r="M55" s="148">
        <f t="shared" ref="M55:O55" si="47">SUM(M56:M57)</f>
        <v>0</v>
      </c>
      <c r="N55" s="149">
        <f t="shared" si="47"/>
        <v>0</v>
      </c>
      <c r="O55" s="189">
        <f t="shared" si="47"/>
        <v>0</v>
      </c>
      <c r="P55" s="191"/>
    </row>
    <row r="56" spans="1:16" hidden="1" x14ac:dyDescent="0.25">
      <c r="A56" s="45">
        <v>1111</v>
      </c>
      <c r="B56" s="82" t="s">
        <v>75</v>
      </c>
      <c r="C56" s="535">
        <f t="shared" si="4"/>
        <v>0</v>
      </c>
      <c r="D56" s="192"/>
      <c r="E56" s="193"/>
      <c r="F56" s="194">
        <f t="shared" ref="F56:F57" si="48">D56+E56</f>
        <v>0</v>
      </c>
      <c r="G56" s="192"/>
      <c r="H56" s="193"/>
      <c r="I56" s="194">
        <f t="shared" ref="I56:I57" si="49">G56+H56</f>
        <v>0</v>
      </c>
      <c r="J56" s="195"/>
      <c r="K56" s="193"/>
      <c r="L56" s="194">
        <f t="shared" ref="L56:L57" si="50">J56+K56</f>
        <v>0</v>
      </c>
      <c r="M56" s="192"/>
      <c r="N56" s="193"/>
      <c r="O56" s="194">
        <f t="shared" ref="O56:O57" si="51">M56+N56</f>
        <v>0</v>
      </c>
      <c r="P56" s="196"/>
    </row>
    <row r="57" spans="1:16" s="797" customFormat="1" ht="24.75" customHeight="1" x14ac:dyDescent="0.25">
      <c r="A57" s="52">
        <v>1119</v>
      </c>
      <c r="B57" s="90" t="s">
        <v>76</v>
      </c>
      <c r="C57" s="536">
        <f t="shared" si="4"/>
        <v>440666</v>
      </c>
      <c r="D57" s="197">
        <v>239934</v>
      </c>
      <c r="E57" s="198">
        <v>1430</v>
      </c>
      <c r="F57" s="199">
        <f t="shared" si="48"/>
        <v>241364</v>
      </c>
      <c r="G57" s="197">
        <v>189260</v>
      </c>
      <c r="H57" s="198">
        <v>10042</v>
      </c>
      <c r="I57" s="199">
        <f t="shared" si="49"/>
        <v>199302</v>
      </c>
      <c r="J57" s="200"/>
      <c r="K57" s="198"/>
      <c r="L57" s="199">
        <f t="shared" si="50"/>
        <v>0</v>
      </c>
      <c r="M57" s="197"/>
      <c r="N57" s="198"/>
      <c r="O57" s="199">
        <f t="shared" si="51"/>
        <v>0</v>
      </c>
      <c r="P57" s="211" t="s">
        <v>1126</v>
      </c>
    </row>
    <row r="58" spans="1:16" x14ac:dyDescent="0.25">
      <c r="A58" s="202">
        <v>1140</v>
      </c>
      <c r="B58" s="90" t="s">
        <v>77</v>
      </c>
      <c r="C58" s="536">
        <f t="shared" si="4"/>
        <v>12347</v>
      </c>
      <c r="D58" s="203">
        <f t="shared" ref="D58:E58" si="52">SUM(D59:D65)</f>
        <v>12347</v>
      </c>
      <c r="E58" s="204">
        <f t="shared" si="52"/>
        <v>0</v>
      </c>
      <c r="F58" s="199">
        <f>SUM(F59:F65)</f>
        <v>12347</v>
      </c>
      <c r="G58" s="203">
        <f t="shared" ref="G58:H58" si="53">SUM(G59:G65)</f>
        <v>0</v>
      </c>
      <c r="H58" s="204">
        <f t="shared" si="53"/>
        <v>0</v>
      </c>
      <c r="I58" s="199">
        <f>SUM(I59:I65)</f>
        <v>0</v>
      </c>
      <c r="J58" s="205">
        <f t="shared" ref="J58:K58" si="54">SUM(J59:J65)</f>
        <v>0</v>
      </c>
      <c r="K58" s="204">
        <f t="shared" si="54"/>
        <v>0</v>
      </c>
      <c r="L58" s="199">
        <f>SUM(L59:L65)</f>
        <v>0</v>
      </c>
      <c r="M58" s="203">
        <f t="shared" ref="M58:O58" si="55">SUM(M59:M65)</f>
        <v>0</v>
      </c>
      <c r="N58" s="204">
        <f t="shared" si="55"/>
        <v>0</v>
      </c>
      <c r="O58" s="199">
        <f t="shared" si="55"/>
        <v>0</v>
      </c>
      <c r="P58" s="201"/>
    </row>
    <row r="59" spans="1:16" x14ac:dyDescent="0.25">
      <c r="A59" s="52">
        <v>1141</v>
      </c>
      <c r="B59" s="90" t="s">
        <v>78</v>
      </c>
      <c r="C59" s="536">
        <f t="shared" si="4"/>
        <v>2815</v>
      </c>
      <c r="D59" s="197">
        <v>2815</v>
      </c>
      <c r="E59" s="198"/>
      <c r="F59" s="199">
        <f t="shared" ref="F59:F66" si="56">D59+E59</f>
        <v>2815</v>
      </c>
      <c r="G59" s="197"/>
      <c r="H59" s="198"/>
      <c r="I59" s="199">
        <f t="shared" ref="I59:I66" si="57">G59+H59</f>
        <v>0</v>
      </c>
      <c r="J59" s="200"/>
      <c r="K59" s="198"/>
      <c r="L59" s="199">
        <f t="shared" ref="L59:L66" si="58">J59+K59</f>
        <v>0</v>
      </c>
      <c r="M59" s="197"/>
      <c r="N59" s="198"/>
      <c r="O59" s="199">
        <f t="shared" ref="O59:O66" si="59">M59+N59</f>
        <v>0</v>
      </c>
      <c r="P59" s="201"/>
    </row>
    <row r="60" spans="1:16" ht="24.75" customHeight="1" x14ac:dyDescent="0.25">
      <c r="A60" s="52">
        <v>1142</v>
      </c>
      <c r="B60" s="90" t="s">
        <v>79</v>
      </c>
      <c r="C60" s="536">
        <f t="shared" si="4"/>
        <v>928</v>
      </c>
      <c r="D60" s="197">
        <v>928</v>
      </c>
      <c r="E60" s="198"/>
      <c r="F60" s="199">
        <f t="shared" si="56"/>
        <v>928</v>
      </c>
      <c r="G60" s="197"/>
      <c r="H60" s="198"/>
      <c r="I60" s="199">
        <f t="shared" si="57"/>
        <v>0</v>
      </c>
      <c r="J60" s="200"/>
      <c r="K60" s="198"/>
      <c r="L60" s="199">
        <f t="shared" si="58"/>
        <v>0</v>
      </c>
      <c r="M60" s="197"/>
      <c r="N60" s="198"/>
      <c r="O60" s="199">
        <f t="shared" si="59"/>
        <v>0</v>
      </c>
      <c r="P60" s="201"/>
    </row>
    <row r="61" spans="1:16" ht="24" hidden="1" x14ac:dyDescent="0.25">
      <c r="A61" s="52">
        <v>1145</v>
      </c>
      <c r="B61" s="90" t="s">
        <v>80</v>
      </c>
      <c r="C61" s="536">
        <f t="shared" si="4"/>
        <v>0</v>
      </c>
      <c r="D61" s="197"/>
      <c r="E61" s="198"/>
      <c r="F61" s="199">
        <f t="shared" si="56"/>
        <v>0</v>
      </c>
      <c r="G61" s="197"/>
      <c r="H61" s="198"/>
      <c r="I61" s="199">
        <f t="shared" si="57"/>
        <v>0</v>
      </c>
      <c r="J61" s="200"/>
      <c r="K61" s="198"/>
      <c r="L61" s="199">
        <f t="shared" si="58"/>
        <v>0</v>
      </c>
      <c r="M61" s="197"/>
      <c r="N61" s="198"/>
      <c r="O61" s="199">
        <f t="shared" si="59"/>
        <v>0</v>
      </c>
      <c r="P61" s="201"/>
    </row>
    <row r="62" spans="1:16" ht="27.75" hidden="1" customHeight="1" x14ac:dyDescent="0.25">
      <c r="A62" s="52">
        <v>1146</v>
      </c>
      <c r="B62" s="90" t="s">
        <v>81</v>
      </c>
      <c r="C62" s="536">
        <f t="shared" si="4"/>
        <v>0</v>
      </c>
      <c r="D62" s="197"/>
      <c r="E62" s="198"/>
      <c r="F62" s="199">
        <f t="shared" si="56"/>
        <v>0</v>
      </c>
      <c r="G62" s="197"/>
      <c r="H62" s="198"/>
      <c r="I62" s="199">
        <f t="shared" si="57"/>
        <v>0</v>
      </c>
      <c r="J62" s="200"/>
      <c r="K62" s="198"/>
      <c r="L62" s="199">
        <f t="shared" si="58"/>
        <v>0</v>
      </c>
      <c r="M62" s="197"/>
      <c r="N62" s="198"/>
      <c r="O62" s="199">
        <f t="shared" si="59"/>
        <v>0</v>
      </c>
      <c r="P62" s="201"/>
    </row>
    <row r="63" spans="1:16" x14ac:dyDescent="0.25">
      <c r="A63" s="52">
        <v>1147</v>
      </c>
      <c r="B63" s="90" t="s">
        <v>82</v>
      </c>
      <c r="C63" s="536">
        <f t="shared" si="4"/>
        <v>4254</v>
      </c>
      <c r="D63" s="197">
        <v>4254</v>
      </c>
      <c r="E63" s="198"/>
      <c r="F63" s="199">
        <f t="shared" si="56"/>
        <v>4254</v>
      </c>
      <c r="G63" s="197"/>
      <c r="H63" s="198"/>
      <c r="I63" s="199">
        <f t="shared" si="57"/>
        <v>0</v>
      </c>
      <c r="J63" s="200"/>
      <c r="K63" s="198"/>
      <c r="L63" s="199">
        <f t="shared" si="58"/>
        <v>0</v>
      </c>
      <c r="M63" s="197"/>
      <c r="N63" s="198"/>
      <c r="O63" s="199">
        <f t="shared" si="59"/>
        <v>0</v>
      </c>
      <c r="P63" s="201"/>
    </row>
    <row r="64" spans="1:16" ht="23.25" customHeight="1" x14ac:dyDescent="0.25">
      <c r="A64" s="52">
        <v>1148</v>
      </c>
      <c r="B64" s="90" t="s">
        <v>83</v>
      </c>
      <c r="C64" s="536">
        <f t="shared" si="4"/>
        <v>4350</v>
      </c>
      <c r="D64" s="197">
        <v>4350</v>
      </c>
      <c r="E64" s="198"/>
      <c r="F64" s="199">
        <f t="shared" si="56"/>
        <v>4350</v>
      </c>
      <c r="G64" s="197"/>
      <c r="H64" s="198"/>
      <c r="I64" s="199">
        <f t="shared" si="57"/>
        <v>0</v>
      </c>
      <c r="J64" s="200"/>
      <c r="K64" s="198"/>
      <c r="L64" s="199">
        <f t="shared" si="58"/>
        <v>0</v>
      </c>
      <c r="M64" s="197"/>
      <c r="N64" s="198"/>
      <c r="O64" s="199">
        <f t="shared" si="59"/>
        <v>0</v>
      </c>
      <c r="P64" s="211"/>
    </row>
    <row r="65" spans="1:16" ht="18.75" hidden="1" customHeight="1" x14ac:dyDescent="0.25">
      <c r="A65" s="52">
        <v>1149</v>
      </c>
      <c r="B65" s="90" t="s">
        <v>84</v>
      </c>
      <c r="C65" s="536">
        <f t="shared" si="4"/>
        <v>0</v>
      </c>
      <c r="D65" s="197"/>
      <c r="E65" s="198"/>
      <c r="F65" s="199">
        <f t="shared" si="56"/>
        <v>0</v>
      </c>
      <c r="G65" s="197"/>
      <c r="H65" s="198"/>
      <c r="I65" s="199">
        <f t="shared" si="57"/>
        <v>0</v>
      </c>
      <c r="J65" s="200"/>
      <c r="K65" s="198"/>
      <c r="L65" s="199">
        <f t="shared" si="58"/>
        <v>0</v>
      </c>
      <c r="M65" s="197"/>
      <c r="N65" s="198"/>
      <c r="O65" s="199">
        <f t="shared" si="59"/>
        <v>0</v>
      </c>
      <c r="P65" s="201"/>
    </row>
    <row r="66" spans="1:16" ht="36" hidden="1" x14ac:dyDescent="0.25">
      <c r="A66" s="188">
        <v>1150</v>
      </c>
      <c r="B66" s="143" t="s">
        <v>85</v>
      </c>
      <c r="C66" s="542">
        <f t="shared" si="4"/>
        <v>0</v>
      </c>
      <c r="D66" s="206"/>
      <c r="E66" s="207"/>
      <c r="F66" s="189">
        <f t="shared" si="56"/>
        <v>0</v>
      </c>
      <c r="G66" s="206"/>
      <c r="H66" s="207"/>
      <c r="I66" s="189">
        <f t="shared" si="57"/>
        <v>0</v>
      </c>
      <c r="J66" s="208"/>
      <c r="K66" s="207"/>
      <c r="L66" s="189">
        <f t="shared" si="58"/>
        <v>0</v>
      </c>
      <c r="M66" s="206"/>
      <c r="N66" s="207"/>
      <c r="O66" s="189">
        <f t="shared" si="59"/>
        <v>0</v>
      </c>
      <c r="P66" s="191"/>
    </row>
    <row r="67" spans="1:16" ht="36" x14ac:dyDescent="0.25">
      <c r="A67" s="70">
        <v>1200</v>
      </c>
      <c r="B67" s="182" t="s">
        <v>86</v>
      </c>
      <c r="C67" s="534">
        <f t="shared" si="4"/>
        <v>146565</v>
      </c>
      <c r="D67" s="183">
        <f t="shared" ref="D67:E67" si="60">SUM(D68:D69)</f>
        <v>97364</v>
      </c>
      <c r="E67" s="184">
        <f t="shared" si="60"/>
        <v>305</v>
      </c>
      <c r="F67" s="185">
        <f>SUM(F68:F69)</f>
        <v>97669</v>
      </c>
      <c r="G67" s="183">
        <f t="shared" ref="G67:H67" si="61">SUM(G68:G69)</f>
        <v>46756</v>
      </c>
      <c r="H67" s="184">
        <f t="shared" si="61"/>
        <v>2140</v>
      </c>
      <c r="I67" s="185">
        <f>SUM(I68:I69)</f>
        <v>48896</v>
      </c>
      <c r="J67" s="186">
        <f t="shared" ref="J67:K67" si="62">SUM(J68:J69)</f>
        <v>0</v>
      </c>
      <c r="K67" s="184">
        <f t="shared" si="62"/>
        <v>0</v>
      </c>
      <c r="L67" s="185">
        <f>SUM(L68:L69)</f>
        <v>0</v>
      </c>
      <c r="M67" s="183">
        <f t="shared" ref="M67:O67" si="63">SUM(M68:M69)</f>
        <v>0</v>
      </c>
      <c r="N67" s="184">
        <f t="shared" si="63"/>
        <v>0</v>
      </c>
      <c r="O67" s="185">
        <f t="shared" si="63"/>
        <v>0</v>
      </c>
      <c r="P67" s="209"/>
    </row>
    <row r="68" spans="1:16" s="797" customFormat="1" ht="29.25" customHeight="1" x14ac:dyDescent="0.25">
      <c r="A68" s="496">
        <v>1210</v>
      </c>
      <c r="B68" s="82" t="s">
        <v>87</v>
      </c>
      <c r="C68" s="535">
        <f t="shared" si="4"/>
        <v>113420</v>
      </c>
      <c r="D68" s="192">
        <v>65159</v>
      </c>
      <c r="E68" s="193">
        <v>305</v>
      </c>
      <c r="F68" s="194">
        <f>D68+E68</f>
        <v>65464</v>
      </c>
      <c r="G68" s="192">
        <v>45816</v>
      </c>
      <c r="H68" s="193">
        <v>2140</v>
      </c>
      <c r="I68" s="194">
        <f>G68+H68</f>
        <v>47956</v>
      </c>
      <c r="J68" s="195"/>
      <c r="K68" s="193"/>
      <c r="L68" s="194">
        <f>J68+K68</f>
        <v>0</v>
      </c>
      <c r="M68" s="192"/>
      <c r="N68" s="193"/>
      <c r="O68" s="194">
        <f t="shared" ref="O68" si="64">M68+N68</f>
        <v>0</v>
      </c>
      <c r="P68" s="800" t="s">
        <v>1127</v>
      </c>
    </row>
    <row r="69" spans="1:16" ht="24" x14ac:dyDescent="0.25">
      <c r="A69" s="202">
        <v>1220</v>
      </c>
      <c r="B69" s="90" t="s">
        <v>88</v>
      </c>
      <c r="C69" s="536">
        <f t="shared" si="4"/>
        <v>33145</v>
      </c>
      <c r="D69" s="203">
        <f t="shared" ref="D69:E69" si="65">SUM(D70:D74)</f>
        <v>32205</v>
      </c>
      <c r="E69" s="204">
        <f t="shared" si="65"/>
        <v>0</v>
      </c>
      <c r="F69" s="199">
        <f>SUM(F70:F74)</f>
        <v>32205</v>
      </c>
      <c r="G69" s="203">
        <f t="shared" ref="G69:H69" si="66">SUM(G70:G74)</f>
        <v>940</v>
      </c>
      <c r="H69" s="204">
        <f t="shared" si="66"/>
        <v>0</v>
      </c>
      <c r="I69" s="199">
        <f>SUM(I70:I74)</f>
        <v>940</v>
      </c>
      <c r="J69" s="205">
        <f t="shared" ref="J69:K69" si="67">SUM(J70:J74)</f>
        <v>0</v>
      </c>
      <c r="K69" s="204">
        <f t="shared" si="67"/>
        <v>0</v>
      </c>
      <c r="L69" s="199">
        <f>SUM(L70:L74)</f>
        <v>0</v>
      </c>
      <c r="M69" s="203">
        <f t="shared" ref="M69:O69" si="68">SUM(M70:M74)</f>
        <v>0</v>
      </c>
      <c r="N69" s="204">
        <f t="shared" si="68"/>
        <v>0</v>
      </c>
      <c r="O69" s="199">
        <f t="shared" si="68"/>
        <v>0</v>
      </c>
      <c r="P69" s="201"/>
    </row>
    <row r="70" spans="1:16" s="797" customFormat="1" ht="60" customHeight="1" x14ac:dyDescent="0.25">
      <c r="A70" s="52">
        <v>1221</v>
      </c>
      <c r="B70" s="90" t="s">
        <v>89</v>
      </c>
      <c r="C70" s="536">
        <f t="shared" si="4"/>
        <v>18888</v>
      </c>
      <c r="D70" s="197">
        <v>18198</v>
      </c>
      <c r="E70" s="198">
        <v>-250</v>
      </c>
      <c r="F70" s="199">
        <f t="shared" ref="F70:F74" si="69">D70+E70</f>
        <v>17948</v>
      </c>
      <c r="G70" s="197">
        <v>940</v>
      </c>
      <c r="H70" s="198"/>
      <c r="I70" s="199">
        <f t="shared" ref="I70:I74" si="70">G70+H70</f>
        <v>940</v>
      </c>
      <c r="J70" s="200"/>
      <c r="K70" s="198"/>
      <c r="L70" s="199">
        <f t="shared" ref="L70:L74" si="71">J70+K70</f>
        <v>0</v>
      </c>
      <c r="M70" s="197"/>
      <c r="N70" s="198"/>
      <c r="O70" s="199">
        <f t="shared" ref="O70:O74" si="72">M70+N70</f>
        <v>0</v>
      </c>
      <c r="P70" s="211" t="s">
        <v>1128</v>
      </c>
    </row>
    <row r="71" spans="1:16" hidden="1" x14ac:dyDescent="0.25">
      <c r="A71" s="52">
        <v>1223</v>
      </c>
      <c r="B71" s="90" t="s">
        <v>90</v>
      </c>
      <c r="C71" s="536">
        <f t="shared" si="4"/>
        <v>0</v>
      </c>
      <c r="D71" s="197"/>
      <c r="E71" s="198"/>
      <c r="F71" s="199">
        <f t="shared" si="69"/>
        <v>0</v>
      </c>
      <c r="G71" s="197"/>
      <c r="H71" s="198"/>
      <c r="I71" s="199">
        <f t="shared" si="70"/>
        <v>0</v>
      </c>
      <c r="J71" s="200"/>
      <c r="K71" s="198"/>
      <c r="L71" s="199">
        <f t="shared" si="71"/>
        <v>0</v>
      </c>
      <c r="M71" s="197"/>
      <c r="N71" s="198"/>
      <c r="O71" s="199">
        <f t="shared" si="72"/>
        <v>0</v>
      </c>
      <c r="P71" s="201"/>
    </row>
    <row r="72" spans="1:16" ht="24" hidden="1" x14ac:dyDescent="0.25">
      <c r="A72" s="52">
        <v>1225</v>
      </c>
      <c r="B72" s="90" t="s">
        <v>91</v>
      </c>
      <c r="C72" s="536">
        <f t="shared" si="4"/>
        <v>0</v>
      </c>
      <c r="D72" s="197"/>
      <c r="E72" s="198"/>
      <c r="F72" s="199">
        <f t="shared" si="69"/>
        <v>0</v>
      </c>
      <c r="G72" s="197"/>
      <c r="H72" s="198"/>
      <c r="I72" s="199">
        <f t="shared" si="70"/>
        <v>0</v>
      </c>
      <c r="J72" s="200"/>
      <c r="K72" s="198"/>
      <c r="L72" s="199">
        <f t="shared" si="71"/>
        <v>0</v>
      </c>
      <c r="M72" s="197"/>
      <c r="N72" s="198"/>
      <c r="O72" s="199">
        <f t="shared" si="72"/>
        <v>0</v>
      </c>
      <c r="P72" s="201"/>
    </row>
    <row r="73" spans="1:16" ht="36" x14ac:dyDescent="0.25">
      <c r="A73" s="52">
        <v>1227</v>
      </c>
      <c r="B73" s="90" t="s">
        <v>92</v>
      </c>
      <c r="C73" s="536">
        <f t="shared" si="4"/>
        <v>13447</v>
      </c>
      <c r="D73" s="197">
        <v>13447</v>
      </c>
      <c r="E73" s="198"/>
      <c r="F73" s="199">
        <f t="shared" si="69"/>
        <v>13447</v>
      </c>
      <c r="G73" s="197"/>
      <c r="H73" s="198"/>
      <c r="I73" s="199">
        <f t="shared" si="70"/>
        <v>0</v>
      </c>
      <c r="J73" s="200"/>
      <c r="K73" s="198"/>
      <c r="L73" s="199">
        <f t="shared" si="71"/>
        <v>0</v>
      </c>
      <c r="M73" s="197"/>
      <c r="N73" s="198"/>
      <c r="O73" s="199">
        <f t="shared" si="72"/>
        <v>0</v>
      </c>
      <c r="P73" s="201"/>
    </row>
    <row r="74" spans="1:16" s="797" customFormat="1" ht="60" x14ac:dyDescent="0.25">
      <c r="A74" s="52">
        <v>1228</v>
      </c>
      <c r="B74" s="90" t="s">
        <v>93</v>
      </c>
      <c r="C74" s="536">
        <f t="shared" si="4"/>
        <v>810</v>
      </c>
      <c r="D74" s="197">
        <v>560</v>
      </c>
      <c r="E74" s="198">
        <v>250</v>
      </c>
      <c r="F74" s="199">
        <f t="shared" si="69"/>
        <v>810</v>
      </c>
      <c r="G74" s="197"/>
      <c r="H74" s="198"/>
      <c r="I74" s="199">
        <f t="shared" si="70"/>
        <v>0</v>
      </c>
      <c r="J74" s="200"/>
      <c r="K74" s="198"/>
      <c r="L74" s="199">
        <f t="shared" si="71"/>
        <v>0</v>
      </c>
      <c r="M74" s="197"/>
      <c r="N74" s="198"/>
      <c r="O74" s="199">
        <f t="shared" si="72"/>
        <v>0</v>
      </c>
      <c r="P74" s="201" t="s">
        <v>1129</v>
      </c>
    </row>
    <row r="75" spans="1:16" x14ac:dyDescent="0.25">
      <c r="A75" s="176">
        <v>2000</v>
      </c>
      <c r="B75" s="176" t="s">
        <v>94</v>
      </c>
      <c r="C75" s="547">
        <f t="shared" si="4"/>
        <v>363721</v>
      </c>
      <c r="D75" s="177">
        <f t="shared" ref="D75:O75" si="73">SUM(D76,D83,D120,D151,D152)</f>
        <v>327491</v>
      </c>
      <c r="E75" s="178">
        <f t="shared" si="73"/>
        <v>0</v>
      </c>
      <c r="F75" s="179">
        <f t="shared" si="73"/>
        <v>327491</v>
      </c>
      <c r="G75" s="177">
        <f t="shared" si="73"/>
        <v>4690</v>
      </c>
      <c r="H75" s="178">
        <f t="shared" si="73"/>
        <v>0</v>
      </c>
      <c r="I75" s="179">
        <f t="shared" si="73"/>
        <v>4690</v>
      </c>
      <c r="J75" s="180">
        <f t="shared" si="73"/>
        <v>31540</v>
      </c>
      <c r="K75" s="178">
        <f t="shared" si="73"/>
        <v>0</v>
      </c>
      <c r="L75" s="179">
        <f t="shared" si="73"/>
        <v>31540</v>
      </c>
      <c r="M75" s="177">
        <f t="shared" si="73"/>
        <v>0</v>
      </c>
      <c r="N75" s="178">
        <f t="shared" si="73"/>
        <v>0</v>
      </c>
      <c r="O75" s="179">
        <f t="shared" si="73"/>
        <v>0</v>
      </c>
      <c r="P75" s="181"/>
    </row>
    <row r="76" spans="1:16" ht="24" hidden="1" x14ac:dyDescent="0.25">
      <c r="A76" s="70">
        <v>2100</v>
      </c>
      <c r="B76" s="182" t="s">
        <v>95</v>
      </c>
      <c r="C76" s="534">
        <f t="shared" si="4"/>
        <v>0</v>
      </c>
      <c r="D76" s="183">
        <f t="shared" ref="D76:E76" si="74">SUM(D77,D80)</f>
        <v>0</v>
      </c>
      <c r="E76" s="184">
        <f t="shared" si="74"/>
        <v>0</v>
      </c>
      <c r="F76" s="185">
        <f>SUM(F77,F80)</f>
        <v>0</v>
      </c>
      <c r="G76" s="183">
        <f t="shared" ref="G76:H76" si="75">SUM(G77,G80)</f>
        <v>0</v>
      </c>
      <c r="H76" s="184">
        <f t="shared" si="75"/>
        <v>0</v>
      </c>
      <c r="I76" s="185">
        <f>SUM(I77,I80)</f>
        <v>0</v>
      </c>
      <c r="J76" s="186">
        <f t="shared" ref="J76:K76" si="76">SUM(J77,J80)</f>
        <v>0</v>
      </c>
      <c r="K76" s="184">
        <f t="shared" si="76"/>
        <v>0</v>
      </c>
      <c r="L76" s="185">
        <f>SUM(L77,L80)</f>
        <v>0</v>
      </c>
      <c r="M76" s="183">
        <f t="shared" ref="M76:O76" si="77">SUM(M77,M80)</f>
        <v>0</v>
      </c>
      <c r="N76" s="184">
        <f t="shared" si="77"/>
        <v>0</v>
      </c>
      <c r="O76" s="185">
        <f t="shared" si="77"/>
        <v>0</v>
      </c>
      <c r="P76" s="209"/>
    </row>
    <row r="77" spans="1:16" ht="24" hidden="1" x14ac:dyDescent="0.25">
      <c r="A77" s="496">
        <v>2110</v>
      </c>
      <c r="B77" s="82" t="s">
        <v>96</v>
      </c>
      <c r="C77" s="535">
        <f t="shared" si="4"/>
        <v>0</v>
      </c>
      <c r="D77" s="212">
        <f t="shared" ref="D77:E77" si="78">SUM(D78:D79)</f>
        <v>0</v>
      </c>
      <c r="E77" s="213">
        <f t="shared" si="78"/>
        <v>0</v>
      </c>
      <c r="F77" s="194">
        <f>SUM(F78:F79)</f>
        <v>0</v>
      </c>
      <c r="G77" s="212">
        <f t="shared" ref="G77:H77" si="79">SUM(G78:G79)</f>
        <v>0</v>
      </c>
      <c r="H77" s="213">
        <f t="shared" si="79"/>
        <v>0</v>
      </c>
      <c r="I77" s="194">
        <f>SUM(I78:I79)</f>
        <v>0</v>
      </c>
      <c r="J77" s="214">
        <f t="shared" ref="J77:K77" si="80">SUM(J78:J79)</f>
        <v>0</v>
      </c>
      <c r="K77" s="213">
        <f t="shared" si="80"/>
        <v>0</v>
      </c>
      <c r="L77" s="194">
        <f>SUM(L78:L79)</f>
        <v>0</v>
      </c>
      <c r="M77" s="212">
        <f t="shared" ref="M77:O77" si="81">SUM(M78:M79)</f>
        <v>0</v>
      </c>
      <c r="N77" s="213">
        <f t="shared" si="81"/>
        <v>0</v>
      </c>
      <c r="O77" s="194">
        <f t="shared" si="81"/>
        <v>0</v>
      </c>
      <c r="P77" s="196"/>
    </row>
    <row r="78" spans="1:16" hidden="1" x14ac:dyDescent="0.25">
      <c r="A78" s="52">
        <v>2111</v>
      </c>
      <c r="B78" s="90" t="s">
        <v>97</v>
      </c>
      <c r="C78" s="536">
        <f t="shared" si="4"/>
        <v>0</v>
      </c>
      <c r="D78" s="197"/>
      <c r="E78" s="198"/>
      <c r="F78" s="199">
        <f t="shared" ref="F78:F79" si="82">D78+E78</f>
        <v>0</v>
      </c>
      <c r="G78" s="197"/>
      <c r="H78" s="198"/>
      <c r="I78" s="199">
        <f t="shared" ref="I78:I79" si="83">G78+H78</f>
        <v>0</v>
      </c>
      <c r="J78" s="200"/>
      <c r="K78" s="198"/>
      <c r="L78" s="199">
        <f t="shared" ref="L78:L79" si="84">J78+K78</f>
        <v>0</v>
      </c>
      <c r="M78" s="197"/>
      <c r="N78" s="198"/>
      <c r="O78" s="199">
        <f t="shared" ref="O78:O79" si="85">M78+N78</f>
        <v>0</v>
      </c>
      <c r="P78" s="201"/>
    </row>
    <row r="79" spans="1:16" ht="24" hidden="1" x14ac:dyDescent="0.25">
      <c r="A79" s="52">
        <v>2112</v>
      </c>
      <c r="B79" s="90" t="s">
        <v>98</v>
      </c>
      <c r="C79" s="536">
        <f t="shared" si="4"/>
        <v>0</v>
      </c>
      <c r="D79" s="197"/>
      <c r="E79" s="198"/>
      <c r="F79" s="199">
        <f t="shared" si="82"/>
        <v>0</v>
      </c>
      <c r="G79" s="197"/>
      <c r="H79" s="198"/>
      <c r="I79" s="199">
        <f t="shared" si="83"/>
        <v>0</v>
      </c>
      <c r="J79" s="200"/>
      <c r="K79" s="198"/>
      <c r="L79" s="199">
        <f t="shared" si="84"/>
        <v>0</v>
      </c>
      <c r="M79" s="197"/>
      <c r="N79" s="198"/>
      <c r="O79" s="199">
        <f t="shared" si="85"/>
        <v>0</v>
      </c>
      <c r="P79" s="201"/>
    </row>
    <row r="80" spans="1:16" ht="24" hidden="1" x14ac:dyDescent="0.25">
      <c r="A80" s="202">
        <v>2120</v>
      </c>
      <c r="B80" s="90" t="s">
        <v>99</v>
      </c>
      <c r="C80" s="536">
        <f t="shared" si="4"/>
        <v>0</v>
      </c>
      <c r="D80" s="203">
        <f t="shared" ref="D80:E80" si="86">SUM(D81:D82)</f>
        <v>0</v>
      </c>
      <c r="E80" s="204">
        <f t="shared" si="86"/>
        <v>0</v>
      </c>
      <c r="F80" s="199">
        <f>SUM(F81:F82)</f>
        <v>0</v>
      </c>
      <c r="G80" s="203">
        <f t="shared" ref="G80:H80" si="87">SUM(G81:G82)</f>
        <v>0</v>
      </c>
      <c r="H80" s="204">
        <f t="shared" si="87"/>
        <v>0</v>
      </c>
      <c r="I80" s="199">
        <f>SUM(I81:I82)</f>
        <v>0</v>
      </c>
      <c r="J80" s="205">
        <f t="shared" ref="J80:K80" si="88">SUM(J81:J82)</f>
        <v>0</v>
      </c>
      <c r="K80" s="204">
        <f t="shared" si="88"/>
        <v>0</v>
      </c>
      <c r="L80" s="199">
        <f>SUM(L81:L82)</f>
        <v>0</v>
      </c>
      <c r="M80" s="203">
        <f t="shared" ref="M80:O80" si="89">SUM(M81:M82)</f>
        <v>0</v>
      </c>
      <c r="N80" s="204">
        <f t="shared" si="89"/>
        <v>0</v>
      </c>
      <c r="O80" s="199">
        <f t="shared" si="89"/>
        <v>0</v>
      </c>
      <c r="P80" s="201"/>
    </row>
    <row r="81" spans="1:16" hidden="1" x14ac:dyDescent="0.25">
      <c r="A81" s="52">
        <v>2121</v>
      </c>
      <c r="B81" s="90" t="s">
        <v>97</v>
      </c>
      <c r="C81" s="536">
        <f t="shared" si="4"/>
        <v>0</v>
      </c>
      <c r="D81" s="197"/>
      <c r="E81" s="198"/>
      <c r="F81" s="199">
        <f t="shared" ref="F81:F82" si="90">D81+E81</f>
        <v>0</v>
      </c>
      <c r="G81" s="197"/>
      <c r="H81" s="198"/>
      <c r="I81" s="199">
        <f t="shared" ref="I81:I82" si="91">G81+H81</f>
        <v>0</v>
      </c>
      <c r="J81" s="200"/>
      <c r="K81" s="198"/>
      <c r="L81" s="199">
        <f t="shared" ref="L81:L82" si="92">J81+K81</f>
        <v>0</v>
      </c>
      <c r="M81" s="197"/>
      <c r="N81" s="198"/>
      <c r="O81" s="199">
        <f t="shared" ref="O81:O82" si="93">M81+N81</f>
        <v>0</v>
      </c>
      <c r="P81" s="201"/>
    </row>
    <row r="82" spans="1:16" ht="24" hidden="1" x14ac:dyDescent="0.25">
      <c r="A82" s="52">
        <v>2122</v>
      </c>
      <c r="B82" s="90" t="s">
        <v>98</v>
      </c>
      <c r="C82" s="536">
        <f t="shared" si="4"/>
        <v>0</v>
      </c>
      <c r="D82" s="197"/>
      <c r="E82" s="198"/>
      <c r="F82" s="199">
        <f t="shared" si="90"/>
        <v>0</v>
      </c>
      <c r="G82" s="197"/>
      <c r="H82" s="198"/>
      <c r="I82" s="199">
        <f t="shared" si="91"/>
        <v>0</v>
      </c>
      <c r="J82" s="200"/>
      <c r="K82" s="198"/>
      <c r="L82" s="199">
        <f t="shared" si="92"/>
        <v>0</v>
      </c>
      <c r="M82" s="197"/>
      <c r="N82" s="198"/>
      <c r="O82" s="199">
        <f t="shared" si="93"/>
        <v>0</v>
      </c>
      <c r="P82" s="201"/>
    </row>
    <row r="83" spans="1:16" x14ac:dyDescent="0.25">
      <c r="A83" s="70">
        <v>2200</v>
      </c>
      <c r="B83" s="182" t="s">
        <v>100</v>
      </c>
      <c r="C83" s="534">
        <f t="shared" si="4"/>
        <v>303491</v>
      </c>
      <c r="D83" s="183">
        <f t="shared" ref="D83:E83" si="94">SUM(D84,D85,D91,D99,D107,D108,D114,D119)</f>
        <v>300789</v>
      </c>
      <c r="E83" s="184">
        <f t="shared" si="94"/>
        <v>0</v>
      </c>
      <c r="F83" s="185">
        <f>SUM(F84,F85,F91,F99,F107,F108,F114,F119)</f>
        <v>300789</v>
      </c>
      <c r="G83" s="183">
        <f t="shared" ref="G83:H83" si="95">SUM(G84,G85,G91,G99,G107,G108,G114,G119)</f>
        <v>2502</v>
      </c>
      <c r="H83" s="184">
        <f t="shared" si="95"/>
        <v>0</v>
      </c>
      <c r="I83" s="185">
        <f>SUM(I84,I85,I91,I99,I107,I108,I114,I119)</f>
        <v>2502</v>
      </c>
      <c r="J83" s="186">
        <f t="shared" ref="J83:K83" si="96">SUM(J84,J85,J91,J99,J107,J108,J114,J119)</f>
        <v>200</v>
      </c>
      <c r="K83" s="184">
        <f t="shared" si="96"/>
        <v>0</v>
      </c>
      <c r="L83" s="185">
        <f>SUM(L84,L85,L91,L99,L107,L108,L114,L119)</f>
        <v>200</v>
      </c>
      <c r="M83" s="183">
        <f t="shared" ref="M83:O83" si="97">SUM(M84,M85,M91,M99,M107,M108,M114,M119)</f>
        <v>0</v>
      </c>
      <c r="N83" s="184">
        <f t="shared" si="97"/>
        <v>0</v>
      </c>
      <c r="O83" s="185">
        <f t="shared" si="97"/>
        <v>0</v>
      </c>
      <c r="P83" s="215"/>
    </row>
    <row r="84" spans="1:16" x14ac:dyDescent="0.25">
      <c r="A84" s="188">
        <v>2210</v>
      </c>
      <c r="B84" s="143" t="s">
        <v>101</v>
      </c>
      <c r="C84" s="542">
        <f t="shared" si="4"/>
        <v>2514</v>
      </c>
      <c r="D84" s="206">
        <v>2514</v>
      </c>
      <c r="E84" s="207"/>
      <c r="F84" s="189">
        <f>D84+E84</f>
        <v>2514</v>
      </c>
      <c r="G84" s="206"/>
      <c r="H84" s="207"/>
      <c r="I84" s="189">
        <f>G84+H84</f>
        <v>0</v>
      </c>
      <c r="J84" s="208"/>
      <c r="K84" s="207"/>
      <c r="L84" s="189">
        <f>J84+K84</f>
        <v>0</v>
      </c>
      <c r="M84" s="206"/>
      <c r="N84" s="207"/>
      <c r="O84" s="189">
        <f t="shared" ref="O84" si="98">M84+N84</f>
        <v>0</v>
      </c>
      <c r="P84" s="191"/>
    </row>
    <row r="85" spans="1:16" ht="24" x14ac:dyDescent="0.25">
      <c r="A85" s="202">
        <v>2220</v>
      </c>
      <c r="B85" s="90" t="s">
        <v>103</v>
      </c>
      <c r="C85" s="536">
        <f t="shared" ref="C85:C148" si="99">F85+I85+L85+O85</f>
        <v>91216</v>
      </c>
      <c r="D85" s="203">
        <f t="shared" ref="D85:E85" si="100">SUM(D86:D90)</f>
        <v>91216</v>
      </c>
      <c r="E85" s="204">
        <f t="shared" si="100"/>
        <v>0</v>
      </c>
      <c r="F85" s="199">
        <f>SUM(F86:F90)</f>
        <v>91216</v>
      </c>
      <c r="G85" s="203">
        <f t="shared" ref="G85:H85" si="101">SUM(G86:G90)</f>
        <v>0</v>
      </c>
      <c r="H85" s="204">
        <f t="shared" si="101"/>
        <v>0</v>
      </c>
      <c r="I85" s="199">
        <f>SUM(I86:I90)</f>
        <v>0</v>
      </c>
      <c r="J85" s="205">
        <f t="shared" ref="J85:K85" si="102">SUM(J86:J90)</f>
        <v>0</v>
      </c>
      <c r="K85" s="204">
        <f t="shared" si="102"/>
        <v>0</v>
      </c>
      <c r="L85" s="199">
        <f>SUM(L86:L90)</f>
        <v>0</v>
      </c>
      <c r="M85" s="203">
        <f t="shared" ref="M85:O85" si="103">SUM(M86:M90)</f>
        <v>0</v>
      </c>
      <c r="N85" s="204">
        <f t="shared" si="103"/>
        <v>0</v>
      </c>
      <c r="O85" s="199">
        <f t="shared" si="103"/>
        <v>0</v>
      </c>
      <c r="P85" s="201"/>
    </row>
    <row r="86" spans="1:16" x14ac:dyDescent="0.25">
      <c r="A86" s="52">
        <v>2221</v>
      </c>
      <c r="B86" s="90" t="s">
        <v>104</v>
      </c>
      <c r="C86" s="536">
        <f t="shared" si="99"/>
        <v>41815</v>
      </c>
      <c r="D86" s="197">
        <v>41815</v>
      </c>
      <c r="E86" s="198"/>
      <c r="F86" s="199">
        <f t="shared" ref="F86:F90" si="104">D86+E86</f>
        <v>41815</v>
      </c>
      <c r="G86" s="197"/>
      <c r="H86" s="198"/>
      <c r="I86" s="199">
        <f t="shared" ref="I86:I90" si="105">G86+H86</f>
        <v>0</v>
      </c>
      <c r="J86" s="200"/>
      <c r="K86" s="198"/>
      <c r="L86" s="199">
        <f t="shared" ref="L86:L90" si="106">J86+K86</f>
        <v>0</v>
      </c>
      <c r="M86" s="197"/>
      <c r="N86" s="198"/>
      <c r="O86" s="199">
        <f t="shared" ref="O86:O90" si="107">M86+N86</f>
        <v>0</v>
      </c>
      <c r="P86" s="201"/>
    </row>
    <row r="87" spans="1:16" ht="24" x14ac:dyDescent="0.25">
      <c r="A87" s="52">
        <v>2222</v>
      </c>
      <c r="B87" s="90" t="s">
        <v>105</v>
      </c>
      <c r="C87" s="536">
        <f t="shared" si="99"/>
        <v>6679</v>
      </c>
      <c r="D87" s="197">
        <v>6679</v>
      </c>
      <c r="E87" s="198"/>
      <c r="F87" s="199">
        <f t="shared" si="104"/>
        <v>6679</v>
      </c>
      <c r="G87" s="197"/>
      <c r="H87" s="198"/>
      <c r="I87" s="199">
        <f t="shared" si="105"/>
        <v>0</v>
      </c>
      <c r="J87" s="200"/>
      <c r="K87" s="198"/>
      <c r="L87" s="199">
        <f t="shared" si="106"/>
        <v>0</v>
      </c>
      <c r="M87" s="197"/>
      <c r="N87" s="198"/>
      <c r="O87" s="199">
        <f t="shared" si="107"/>
        <v>0</v>
      </c>
      <c r="P87" s="201"/>
    </row>
    <row r="88" spans="1:16" x14ac:dyDescent="0.25">
      <c r="A88" s="52">
        <v>2223</v>
      </c>
      <c r="B88" s="90" t="s">
        <v>106</v>
      </c>
      <c r="C88" s="536">
        <f t="shared" si="99"/>
        <v>41650</v>
      </c>
      <c r="D88" s="197">
        <v>41650</v>
      </c>
      <c r="E88" s="198"/>
      <c r="F88" s="199">
        <f t="shared" si="104"/>
        <v>41650</v>
      </c>
      <c r="G88" s="197"/>
      <c r="H88" s="198"/>
      <c r="I88" s="199">
        <f t="shared" si="105"/>
        <v>0</v>
      </c>
      <c r="J88" s="200"/>
      <c r="K88" s="198"/>
      <c r="L88" s="199">
        <f t="shared" si="106"/>
        <v>0</v>
      </c>
      <c r="M88" s="197"/>
      <c r="N88" s="198"/>
      <c r="O88" s="199">
        <f t="shared" si="107"/>
        <v>0</v>
      </c>
      <c r="P88" s="201"/>
    </row>
    <row r="89" spans="1:16" ht="48" x14ac:dyDescent="0.25">
      <c r="A89" s="52">
        <v>2224</v>
      </c>
      <c r="B89" s="90" t="s">
        <v>107</v>
      </c>
      <c r="C89" s="536">
        <f t="shared" si="99"/>
        <v>1072</v>
      </c>
      <c r="D89" s="197">
        <v>1072</v>
      </c>
      <c r="E89" s="198"/>
      <c r="F89" s="199">
        <f t="shared" si="104"/>
        <v>1072</v>
      </c>
      <c r="G89" s="197"/>
      <c r="H89" s="198"/>
      <c r="I89" s="199">
        <f t="shared" si="105"/>
        <v>0</v>
      </c>
      <c r="J89" s="200"/>
      <c r="K89" s="198"/>
      <c r="L89" s="199">
        <f t="shared" si="106"/>
        <v>0</v>
      </c>
      <c r="M89" s="197"/>
      <c r="N89" s="198"/>
      <c r="O89" s="199">
        <f t="shared" si="107"/>
        <v>0</v>
      </c>
      <c r="P89" s="201"/>
    </row>
    <row r="90" spans="1:16" ht="24" hidden="1" x14ac:dyDescent="0.25">
      <c r="A90" s="52">
        <v>2229</v>
      </c>
      <c r="B90" s="90" t="s">
        <v>108</v>
      </c>
      <c r="C90" s="536">
        <f t="shared" si="99"/>
        <v>0</v>
      </c>
      <c r="D90" s="197"/>
      <c r="E90" s="198"/>
      <c r="F90" s="199">
        <f t="shared" si="104"/>
        <v>0</v>
      </c>
      <c r="G90" s="197"/>
      <c r="H90" s="198"/>
      <c r="I90" s="199">
        <f t="shared" si="105"/>
        <v>0</v>
      </c>
      <c r="J90" s="200"/>
      <c r="K90" s="198"/>
      <c r="L90" s="199">
        <f t="shared" si="106"/>
        <v>0</v>
      </c>
      <c r="M90" s="197"/>
      <c r="N90" s="198"/>
      <c r="O90" s="199">
        <f t="shared" si="107"/>
        <v>0</v>
      </c>
      <c r="P90" s="201"/>
    </row>
    <row r="91" spans="1:16" x14ac:dyDescent="0.25">
      <c r="A91" s="202">
        <v>2230</v>
      </c>
      <c r="B91" s="90" t="s">
        <v>109</v>
      </c>
      <c r="C91" s="536">
        <f t="shared" si="99"/>
        <v>2177</v>
      </c>
      <c r="D91" s="203">
        <f t="shared" ref="D91:E91" si="108">SUM(D92:D98)</f>
        <v>1610</v>
      </c>
      <c r="E91" s="204">
        <f t="shared" si="108"/>
        <v>0</v>
      </c>
      <c r="F91" s="199">
        <f>SUM(F92:F98)</f>
        <v>1610</v>
      </c>
      <c r="G91" s="203">
        <f t="shared" ref="G91:H91" si="109">SUM(G92:G98)</f>
        <v>367</v>
      </c>
      <c r="H91" s="204">
        <f t="shared" si="109"/>
        <v>0</v>
      </c>
      <c r="I91" s="199">
        <f>SUM(I92:I98)</f>
        <v>367</v>
      </c>
      <c r="J91" s="205">
        <f t="shared" ref="J91:K91" si="110">SUM(J92:J98)</f>
        <v>200</v>
      </c>
      <c r="K91" s="204">
        <f t="shared" si="110"/>
        <v>0</v>
      </c>
      <c r="L91" s="199">
        <f>SUM(L92:L98)</f>
        <v>200</v>
      </c>
      <c r="M91" s="203">
        <f t="shared" ref="M91:O91" si="111">SUM(M92:M98)</f>
        <v>0</v>
      </c>
      <c r="N91" s="204">
        <f t="shared" si="111"/>
        <v>0</v>
      </c>
      <c r="O91" s="199">
        <f t="shared" si="111"/>
        <v>0</v>
      </c>
      <c r="P91" s="201"/>
    </row>
    <row r="92" spans="1:16" ht="24" x14ac:dyDescent="0.25">
      <c r="A92" s="52">
        <v>2231</v>
      </c>
      <c r="B92" s="90" t="s">
        <v>110</v>
      </c>
      <c r="C92" s="536">
        <f t="shared" si="99"/>
        <v>367</v>
      </c>
      <c r="D92" s="197"/>
      <c r="E92" s="198"/>
      <c r="F92" s="199">
        <f t="shared" ref="F92:F98" si="112">D92+E92</f>
        <v>0</v>
      </c>
      <c r="G92" s="197">
        <v>367</v>
      </c>
      <c r="H92" s="198"/>
      <c r="I92" s="199">
        <f t="shared" ref="I92:I98" si="113">G92+H92</f>
        <v>367</v>
      </c>
      <c r="J92" s="200"/>
      <c r="K92" s="198"/>
      <c r="L92" s="199">
        <f t="shared" ref="L92:L98" si="114">J92+K92</f>
        <v>0</v>
      </c>
      <c r="M92" s="197"/>
      <c r="N92" s="198"/>
      <c r="O92" s="199">
        <f t="shared" ref="O92:O98" si="115">M92+N92</f>
        <v>0</v>
      </c>
      <c r="P92" s="217"/>
    </row>
    <row r="93" spans="1:16" ht="24.75" hidden="1" customHeight="1" x14ac:dyDescent="0.25">
      <c r="A93" s="52">
        <v>2232</v>
      </c>
      <c r="B93" s="90" t="s">
        <v>111</v>
      </c>
      <c r="C93" s="536">
        <f t="shared" si="99"/>
        <v>0</v>
      </c>
      <c r="D93" s="197"/>
      <c r="E93" s="198"/>
      <c r="F93" s="199">
        <f t="shared" si="112"/>
        <v>0</v>
      </c>
      <c r="G93" s="197"/>
      <c r="H93" s="198"/>
      <c r="I93" s="199">
        <f t="shared" si="113"/>
        <v>0</v>
      </c>
      <c r="J93" s="200"/>
      <c r="K93" s="198"/>
      <c r="L93" s="199">
        <f t="shared" si="114"/>
        <v>0</v>
      </c>
      <c r="M93" s="197"/>
      <c r="N93" s="198"/>
      <c r="O93" s="199">
        <f t="shared" si="115"/>
        <v>0</v>
      </c>
      <c r="P93" s="201"/>
    </row>
    <row r="94" spans="1:16" ht="24" hidden="1" x14ac:dyDescent="0.25">
      <c r="A94" s="45">
        <v>2233</v>
      </c>
      <c r="B94" s="82" t="s">
        <v>112</v>
      </c>
      <c r="C94" s="535">
        <f t="shared" si="99"/>
        <v>0</v>
      </c>
      <c r="D94" s="192"/>
      <c r="E94" s="193"/>
      <c r="F94" s="194">
        <f t="shared" si="112"/>
        <v>0</v>
      </c>
      <c r="G94" s="192">
        <v>0</v>
      </c>
      <c r="H94" s="193"/>
      <c r="I94" s="194">
        <f t="shared" si="113"/>
        <v>0</v>
      </c>
      <c r="J94" s="195"/>
      <c r="K94" s="193"/>
      <c r="L94" s="194">
        <f t="shared" si="114"/>
        <v>0</v>
      </c>
      <c r="M94" s="192"/>
      <c r="N94" s="193"/>
      <c r="O94" s="194">
        <f t="shared" si="115"/>
        <v>0</v>
      </c>
      <c r="P94" s="217"/>
    </row>
    <row r="95" spans="1:16" ht="36" x14ac:dyDescent="0.25">
      <c r="A95" s="52">
        <v>2234</v>
      </c>
      <c r="B95" s="90" t="s">
        <v>113</v>
      </c>
      <c r="C95" s="536">
        <f t="shared" si="99"/>
        <v>60</v>
      </c>
      <c r="D95" s="197">
        <v>60</v>
      </c>
      <c r="E95" s="198"/>
      <c r="F95" s="199">
        <f t="shared" si="112"/>
        <v>60</v>
      </c>
      <c r="G95" s="197"/>
      <c r="H95" s="198"/>
      <c r="I95" s="199">
        <f t="shared" si="113"/>
        <v>0</v>
      </c>
      <c r="J95" s="200"/>
      <c r="K95" s="198"/>
      <c r="L95" s="199">
        <f t="shared" si="114"/>
        <v>0</v>
      </c>
      <c r="M95" s="197"/>
      <c r="N95" s="198"/>
      <c r="O95" s="199">
        <f t="shared" si="115"/>
        <v>0</v>
      </c>
      <c r="P95" s="201"/>
    </row>
    <row r="96" spans="1:16" ht="24" hidden="1" x14ac:dyDescent="0.25">
      <c r="A96" s="52">
        <v>2235</v>
      </c>
      <c r="B96" s="90" t="s">
        <v>114</v>
      </c>
      <c r="C96" s="536">
        <f t="shared" si="99"/>
        <v>0</v>
      </c>
      <c r="D96" s="197"/>
      <c r="E96" s="198"/>
      <c r="F96" s="199">
        <f t="shared" si="112"/>
        <v>0</v>
      </c>
      <c r="G96" s="197"/>
      <c r="H96" s="198"/>
      <c r="I96" s="199">
        <f t="shared" si="113"/>
        <v>0</v>
      </c>
      <c r="J96" s="200"/>
      <c r="K96" s="198"/>
      <c r="L96" s="199">
        <f t="shared" si="114"/>
        <v>0</v>
      </c>
      <c r="M96" s="197"/>
      <c r="N96" s="198"/>
      <c r="O96" s="199">
        <f t="shared" si="115"/>
        <v>0</v>
      </c>
      <c r="P96" s="798"/>
    </row>
    <row r="97" spans="1:16" hidden="1" x14ac:dyDescent="0.25">
      <c r="A97" s="52">
        <v>2236</v>
      </c>
      <c r="B97" s="90" t="s">
        <v>115</v>
      </c>
      <c r="C97" s="536">
        <f t="shared" si="99"/>
        <v>0</v>
      </c>
      <c r="D97" s="197"/>
      <c r="E97" s="198"/>
      <c r="F97" s="199">
        <f t="shared" si="112"/>
        <v>0</v>
      </c>
      <c r="G97" s="197"/>
      <c r="H97" s="198"/>
      <c r="I97" s="199">
        <f t="shared" si="113"/>
        <v>0</v>
      </c>
      <c r="J97" s="200"/>
      <c r="K97" s="198"/>
      <c r="L97" s="199">
        <f t="shared" si="114"/>
        <v>0</v>
      </c>
      <c r="M97" s="197"/>
      <c r="N97" s="198"/>
      <c r="O97" s="199">
        <f t="shared" si="115"/>
        <v>0</v>
      </c>
      <c r="P97" s="201"/>
    </row>
    <row r="98" spans="1:16" x14ac:dyDescent="0.25">
      <c r="A98" s="52">
        <v>2239</v>
      </c>
      <c r="B98" s="90" t="s">
        <v>116</v>
      </c>
      <c r="C98" s="536">
        <f t="shared" si="99"/>
        <v>1750</v>
      </c>
      <c r="D98" s="197">
        <v>1550</v>
      </c>
      <c r="E98" s="198"/>
      <c r="F98" s="199">
        <f t="shared" si="112"/>
        <v>1550</v>
      </c>
      <c r="G98" s="197"/>
      <c r="H98" s="198"/>
      <c r="I98" s="199">
        <f t="shared" si="113"/>
        <v>0</v>
      </c>
      <c r="J98" s="200">
        <v>200</v>
      </c>
      <c r="K98" s="198"/>
      <c r="L98" s="199">
        <f t="shared" si="114"/>
        <v>200</v>
      </c>
      <c r="M98" s="197"/>
      <c r="N98" s="198"/>
      <c r="O98" s="199">
        <f t="shared" si="115"/>
        <v>0</v>
      </c>
      <c r="P98" s="201"/>
    </row>
    <row r="99" spans="1:16" ht="36" x14ac:dyDescent="0.25">
      <c r="A99" s="202">
        <v>2240</v>
      </c>
      <c r="B99" s="90" t="s">
        <v>117</v>
      </c>
      <c r="C99" s="536">
        <f t="shared" si="99"/>
        <v>6950</v>
      </c>
      <c r="D99" s="203">
        <f t="shared" ref="D99:E99" si="116">SUM(D100:D106)</f>
        <v>6950</v>
      </c>
      <c r="E99" s="204">
        <f t="shared" si="116"/>
        <v>0</v>
      </c>
      <c r="F99" s="199">
        <f>SUM(F100:F106)</f>
        <v>6950</v>
      </c>
      <c r="G99" s="203">
        <f t="shared" ref="G99:H99" si="117">SUM(G100:G106)</f>
        <v>0</v>
      </c>
      <c r="H99" s="204">
        <f t="shared" si="117"/>
        <v>0</v>
      </c>
      <c r="I99" s="199">
        <f>SUM(I100:I106)</f>
        <v>0</v>
      </c>
      <c r="J99" s="205">
        <f t="shared" ref="J99:K99" si="118">SUM(J100:J106)</f>
        <v>0</v>
      </c>
      <c r="K99" s="204">
        <f t="shared" si="118"/>
        <v>0</v>
      </c>
      <c r="L99" s="199">
        <f>SUM(L100:L106)</f>
        <v>0</v>
      </c>
      <c r="M99" s="203">
        <f t="shared" ref="M99:O99" si="119">SUM(M100:M106)</f>
        <v>0</v>
      </c>
      <c r="N99" s="204">
        <f t="shared" si="119"/>
        <v>0</v>
      </c>
      <c r="O99" s="199">
        <f t="shared" si="119"/>
        <v>0</v>
      </c>
      <c r="P99" s="201"/>
    </row>
    <row r="100" spans="1:16" ht="13.5" hidden="1" customHeight="1" x14ac:dyDescent="0.25">
      <c r="A100" s="52">
        <v>2241</v>
      </c>
      <c r="B100" s="90" t="s">
        <v>118</v>
      </c>
      <c r="C100" s="536">
        <f t="shared" si="99"/>
        <v>0</v>
      </c>
      <c r="D100" s="197"/>
      <c r="E100" s="198"/>
      <c r="F100" s="199">
        <f t="shared" ref="F100:F107" si="120">D100+E100</f>
        <v>0</v>
      </c>
      <c r="G100" s="197"/>
      <c r="H100" s="198"/>
      <c r="I100" s="199">
        <f t="shared" ref="I100:I107" si="121">G100+H100</f>
        <v>0</v>
      </c>
      <c r="J100" s="200"/>
      <c r="K100" s="198"/>
      <c r="L100" s="199">
        <f t="shared" ref="L100:L107" si="122">J100+K100</f>
        <v>0</v>
      </c>
      <c r="M100" s="197"/>
      <c r="N100" s="198"/>
      <c r="O100" s="199">
        <f t="shared" ref="O100:O107" si="123">M100+N100</f>
        <v>0</v>
      </c>
      <c r="P100" s="211"/>
    </row>
    <row r="101" spans="1:16" ht="24" hidden="1" x14ac:dyDescent="0.25">
      <c r="A101" s="52">
        <v>2242</v>
      </c>
      <c r="B101" s="90" t="s">
        <v>119</v>
      </c>
      <c r="C101" s="536">
        <f t="shared" si="99"/>
        <v>0</v>
      </c>
      <c r="D101" s="197"/>
      <c r="E101" s="198"/>
      <c r="F101" s="199">
        <f t="shared" si="120"/>
        <v>0</v>
      </c>
      <c r="G101" s="197"/>
      <c r="H101" s="198"/>
      <c r="I101" s="199">
        <f t="shared" si="121"/>
        <v>0</v>
      </c>
      <c r="J101" s="200"/>
      <c r="K101" s="198"/>
      <c r="L101" s="199">
        <f t="shared" si="122"/>
        <v>0</v>
      </c>
      <c r="M101" s="197"/>
      <c r="N101" s="198"/>
      <c r="O101" s="199">
        <f t="shared" si="123"/>
        <v>0</v>
      </c>
      <c r="P101" s="201"/>
    </row>
    <row r="102" spans="1:16" ht="24" x14ac:dyDescent="0.25">
      <c r="A102" s="52">
        <v>2243</v>
      </c>
      <c r="B102" s="90" t="s">
        <v>120</v>
      </c>
      <c r="C102" s="536">
        <f t="shared" si="99"/>
        <v>2640</v>
      </c>
      <c r="D102" s="197">
        <v>2640</v>
      </c>
      <c r="E102" s="198"/>
      <c r="F102" s="199">
        <f t="shared" si="120"/>
        <v>2640</v>
      </c>
      <c r="G102" s="197"/>
      <c r="H102" s="198"/>
      <c r="I102" s="199">
        <f t="shared" si="121"/>
        <v>0</v>
      </c>
      <c r="J102" s="200"/>
      <c r="K102" s="198"/>
      <c r="L102" s="199">
        <f t="shared" si="122"/>
        <v>0</v>
      </c>
      <c r="M102" s="197"/>
      <c r="N102" s="198"/>
      <c r="O102" s="199">
        <f t="shared" si="123"/>
        <v>0</v>
      </c>
      <c r="P102" s="201"/>
    </row>
    <row r="103" spans="1:16" x14ac:dyDescent="0.25">
      <c r="A103" s="52">
        <v>2244</v>
      </c>
      <c r="B103" s="90" t="s">
        <v>121</v>
      </c>
      <c r="C103" s="536">
        <f t="shared" si="99"/>
        <v>4310</v>
      </c>
      <c r="D103" s="197">
        <v>4310</v>
      </c>
      <c r="E103" s="198"/>
      <c r="F103" s="199">
        <f t="shared" si="120"/>
        <v>4310</v>
      </c>
      <c r="G103" s="197"/>
      <c r="H103" s="198"/>
      <c r="I103" s="199">
        <f t="shared" si="121"/>
        <v>0</v>
      </c>
      <c r="J103" s="200"/>
      <c r="K103" s="198"/>
      <c r="L103" s="199">
        <f t="shared" si="122"/>
        <v>0</v>
      </c>
      <c r="M103" s="197"/>
      <c r="N103" s="198"/>
      <c r="O103" s="199">
        <f t="shared" si="123"/>
        <v>0</v>
      </c>
      <c r="P103" s="201"/>
    </row>
    <row r="104" spans="1:16" ht="24" hidden="1" x14ac:dyDescent="0.25">
      <c r="A104" s="52">
        <v>2246</v>
      </c>
      <c r="B104" s="90" t="s">
        <v>122</v>
      </c>
      <c r="C104" s="536">
        <f t="shared" si="99"/>
        <v>0</v>
      </c>
      <c r="D104" s="197"/>
      <c r="E104" s="198"/>
      <c r="F104" s="199">
        <f t="shared" si="120"/>
        <v>0</v>
      </c>
      <c r="G104" s="197"/>
      <c r="H104" s="198"/>
      <c r="I104" s="199">
        <f t="shared" si="121"/>
        <v>0</v>
      </c>
      <c r="J104" s="200"/>
      <c r="K104" s="198"/>
      <c r="L104" s="199">
        <f t="shared" si="122"/>
        <v>0</v>
      </c>
      <c r="M104" s="197"/>
      <c r="N104" s="198"/>
      <c r="O104" s="199">
        <f t="shared" si="123"/>
        <v>0</v>
      </c>
      <c r="P104" s="201"/>
    </row>
    <row r="105" spans="1:16" hidden="1" x14ac:dyDescent="0.25">
      <c r="A105" s="52">
        <v>2247</v>
      </c>
      <c r="B105" s="90" t="s">
        <v>123</v>
      </c>
      <c r="C105" s="536">
        <f t="shared" si="99"/>
        <v>0</v>
      </c>
      <c r="D105" s="197"/>
      <c r="E105" s="198"/>
      <c r="F105" s="199">
        <f t="shared" si="120"/>
        <v>0</v>
      </c>
      <c r="G105" s="197"/>
      <c r="H105" s="198"/>
      <c r="I105" s="199">
        <f t="shared" si="121"/>
        <v>0</v>
      </c>
      <c r="J105" s="200"/>
      <c r="K105" s="198"/>
      <c r="L105" s="199">
        <f t="shared" si="122"/>
        <v>0</v>
      </c>
      <c r="M105" s="197"/>
      <c r="N105" s="198"/>
      <c r="O105" s="199">
        <f t="shared" si="123"/>
        <v>0</v>
      </c>
      <c r="P105" s="201"/>
    </row>
    <row r="106" spans="1:16" ht="24" hidden="1" x14ac:dyDescent="0.25">
      <c r="A106" s="52">
        <v>2249</v>
      </c>
      <c r="B106" s="90" t="s">
        <v>124</v>
      </c>
      <c r="C106" s="536">
        <f t="shared" si="99"/>
        <v>0</v>
      </c>
      <c r="D106" s="197"/>
      <c r="E106" s="198"/>
      <c r="F106" s="199">
        <f t="shared" si="120"/>
        <v>0</v>
      </c>
      <c r="G106" s="197"/>
      <c r="H106" s="198"/>
      <c r="I106" s="199">
        <f t="shared" si="121"/>
        <v>0</v>
      </c>
      <c r="J106" s="200"/>
      <c r="K106" s="198"/>
      <c r="L106" s="199">
        <f t="shared" si="122"/>
        <v>0</v>
      </c>
      <c r="M106" s="197"/>
      <c r="N106" s="198"/>
      <c r="O106" s="199">
        <f t="shared" si="123"/>
        <v>0</v>
      </c>
      <c r="P106" s="201"/>
    </row>
    <row r="107" spans="1:16" x14ac:dyDescent="0.25">
      <c r="A107" s="202">
        <v>2250</v>
      </c>
      <c r="B107" s="90" t="s">
        <v>125</v>
      </c>
      <c r="C107" s="536">
        <f t="shared" si="99"/>
        <v>2030</v>
      </c>
      <c r="D107" s="197">
        <v>2030</v>
      </c>
      <c r="E107" s="198"/>
      <c r="F107" s="199">
        <f t="shared" si="120"/>
        <v>2030</v>
      </c>
      <c r="G107" s="197"/>
      <c r="H107" s="198"/>
      <c r="I107" s="199">
        <f t="shared" si="121"/>
        <v>0</v>
      </c>
      <c r="J107" s="200"/>
      <c r="K107" s="198"/>
      <c r="L107" s="199">
        <f t="shared" si="122"/>
        <v>0</v>
      </c>
      <c r="M107" s="197"/>
      <c r="N107" s="198"/>
      <c r="O107" s="199">
        <f t="shared" si="123"/>
        <v>0</v>
      </c>
      <c r="P107" s="201"/>
    </row>
    <row r="108" spans="1:16" x14ac:dyDescent="0.25">
      <c r="A108" s="202">
        <v>2260</v>
      </c>
      <c r="B108" s="90" t="s">
        <v>126</v>
      </c>
      <c r="C108" s="536">
        <f t="shared" si="99"/>
        <v>196469</v>
      </c>
      <c r="D108" s="203">
        <f t="shared" ref="D108:E108" si="124">SUM(D109:D113)</f>
        <v>196469</v>
      </c>
      <c r="E108" s="204">
        <f t="shared" si="124"/>
        <v>0</v>
      </c>
      <c r="F108" s="199">
        <f>SUM(F109:F113)</f>
        <v>196469</v>
      </c>
      <c r="G108" s="203">
        <f t="shared" ref="G108:H108" si="125">SUM(G109:G113)</f>
        <v>0</v>
      </c>
      <c r="H108" s="204">
        <f t="shared" si="125"/>
        <v>0</v>
      </c>
      <c r="I108" s="199">
        <f>SUM(I109:I113)</f>
        <v>0</v>
      </c>
      <c r="J108" s="205">
        <f t="shared" ref="J108:K108" si="126">SUM(J109:J113)</f>
        <v>0</v>
      </c>
      <c r="K108" s="204">
        <f t="shared" si="126"/>
        <v>0</v>
      </c>
      <c r="L108" s="199">
        <f>SUM(L109:L113)</f>
        <v>0</v>
      </c>
      <c r="M108" s="203">
        <f t="shared" ref="M108:O108" si="127">SUM(M109:M113)</f>
        <v>0</v>
      </c>
      <c r="N108" s="204">
        <f t="shared" si="127"/>
        <v>0</v>
      </c>
      <c r="O108" s="199">
        <f t="shared" si="127"/>
        <v>0</v>
      </c>
      <c r="P108" s="201"/>
    </row>
    <row r="109" spans="1:16" x14ac:dyDescent="0.25">
      <c r="A109" s="52">
        <v>2261</v>
      </c>
      <c r="B109" s="90" t="s">
        <v>127</v>
      </c>
      <c r="C109" s="536">
        <f t="shared" si="99"/>
        <v>196406</v>
      </c>
      <c r="D109" s="197">
        <v>196406</v>
      </c>
      <c r="E109" s="198"/>
      <c r="F109" s="199">
        <f t="shared" ref="F109:F113" si="128">D109+E109</f>
        <v>196406</v>
      </c>
      <c r="G109" s="197"/>
      <c r="H109" s="198"/>
      <c r="I109" s="199">
        <f t="shared" ref="I109:I113" si="129">G109+H109</f>
        <v>0</v>
      </c>
      <c r="J109" s="200"/>
      <c r="K109" s="198"/>
      <c r="L109" s="199">
        <f t="shared" ref="L109:L113" si="130">J109+K109</f>
        <v>0</v>
      </c>
      <c r="M109" s="197"/>
      <c r="N109" s="198"/>
      <c r="O109" s="199">
        <f t="shared" ref="O109:O113" si="131">M109+N109</f>
        <v>0</v>
      </c>
      <c r="P109" s="201"/>
    </row>
    <row r="110" spans="1:16" hidden="1" x14ac:dyDescent="0.25">
      <c r="A110" s="52">
        <v>2262</v>
      </c>
      <c r="B110" s="90" t="s">
        <v>128</v>
      </c>
      <c r="C110" s="536">
        <f t="shared" si="99"/>
        <v>0</v>
      </c>
      <c r="D110" s="197"/>
      <c r="E110" s="198"/>
      <c r="F110" s="199">
        <f t="shared" si="128"/>
        <v>0</v>
      </c>
      <c r="G110" s="197"/>
      <c r="H110" s="198"/>
      <c r="I110" s="199">
        <f t="shared" si="129"/>
        <v>0</v>
      </c>
      <c r="J110" s="200"/>
      <c r="K110" s="198"/>
      <c r="L110" s="199">
        <f t="shared" si="130"/>
        <v>0</v>
      </c>
      <c r="M110" s="197"/>
      <c r="N110" s="198"/>
      <c r="O110" s="199">
        <f t="shared" si="131"/>
        <v>0</v>
      </c>
      <c r="P110" s="201"/>
    </row>
    <row r="111" spans="1:16" hidden="1" x14ac:dyDescent="0.25">
      <c r="A111" s="52">
        <v>2263</v>
      </c>
      <c r="B111" s="90" t="s">
        <v>129</v>
      </c>
      <c r="C111" s="536">
        <f t="shared" si="99"/>
        <v>0</v>
      </c>
      <c r="D111" s="197"/>
      <c r="E111" s="198"/>
      <c r="F111" s="199">
        <f t="shared" si="128"/>
        <v>0</v>
      </c>
      <c r="G111" s="197"/>
      <c r="H111" s="198"/>
      <c r="I111" s="199">
        <f t="shared" si="129"/>
        <v>0</v>
      </c>
      <c r="J111" s="200"/>
      <c r="K111" s="198"/>
      <c r="L111" s="199">
        <f t="shared" si="130"/>
        <v>0</v>
      </c>
      <c r="M111" s="197"/>
      <c r="N111" s="198"/>
      <c r="O111" s="199">
        <f t="shared" si="131"/>
        <v>0</v>
      </c>
      <c r="P111" s="201"/>
    </row>
    <row r="112" spans="1:16" ht="24" hidden="1" x14ac:dyDescent="0.25">
      <c r="A112" s="52">
        <v>2264</v>
      </c>
      <c r="B112" s="90" t="s">
        <v>130</v>
      </c>
      <c r="C112" s="536">
        <f t="shared" si="99"/>
        <v>0</v>
      </c>
      <c r="D112" s="197"/>
      <c r="E112" s="198"/>
      <c r="F112" s="199">
        <f t="shared" si="128"/>
        <v>0</v>
      </c>
      <c r="G112" s="197"/>
      <c r="H112" s="198"/>
      <c r="I112" s="199">
        <f t="shared" si="129"/>
        <v>0</v>
      </c>
      <c r="J112" s="200"/>
      <c r="K112" s="198"/>
      <c r="L112" s="199">
        <f t="shared" si="130"/>
        <v>0</v>
      </c>
      <c r="M112" s="197"/>
      <c r="N112" s="198"/>
      <c r="O112" s="199">
        <f t="shared" si="131"/>
        <v>0</v>
      </c>
      <c r="P112" s="201"/>
    </row>
    <row r="113" spans="1:16" x14ac:dyDescent="0.25">
      <c r="A113" s="52">
        <v>2269</v>
      </c>
      <c r="B113" s="90" t="s">
        <v>131</v>
      </c>
      <c r="C113" s="536">
        <f t="shared" si="99"/>
        <v>63</v>
      </c>
      <c r="D113" s="197">
        <v>63</v>
      </c>
      <c r="E113" s="198"/>
      <c r="F113" s="199">
        <f t="shared" si="128"/>
        <v>63</v>
      </c>
      <c r="G113" s="197"/>
      <c r="H113" s="198"/>
      <c r="I113" s="199">
        <f t="shared" si="129"/>
        <v>0</v>
      </c>
      <c r="J113" s="200"/>
      <c r="K113" s="198"/>
      <c r="L113" s="199">
        <f t="shared" si="130"/>
        <v>0</v>
      </c>
      <c r="M113" s="197"/>
      <c r="N113" s="198"/>
      <c r="O113" s="199">
        <f t="shared" si="131"/>
        <v>0</v>
      </c>
      <c r="P113" s="201"/>
    </row>
    <row r="114" spans="1:16" x14ac:dyDescent="0.25">
      <c r="A114" s="202">
        <v>2270</v>
      </c>
      <c r="B114" s="90" t="s">
        <v>132</v>
      </c>
      <c r="C114" s="536">
        <f t="shared" si="99"/>
        <v>2135</v>
      </c>
      <c r="D114" s="203">
        <f t="shared" ref="D114:E114" si="132">SUM(D115:D118)</f>
        <v>0</v>
      </c>
      <c r="E114" s="204">
        <f t="shared" si="132"/>
        <v>0</v>
      </c>
      <c r="F114" s="199">
        <f>SUM(F115:F118)</f>
        <v>0</v>
      </c>
      <c r="G114" s="203">
        <f t="shared" ref="G114:H114" si="133">SUM(G115:G118)</f>
        <v>2135</v>
      </c>
      <c r="H114" s="204">
        <f t="shared" si="133"/>
        <v>0</v>
      </c>
      <c r="I114" s="199">
        <f>SUM(I115:I118)</f>
        <v>2135</v>
      </c>
      <c r="J114" s="205">
        <f t="shared" ref="J114:K114" si="134">SUM(J115:J118)</f>
        <v>0</v>
      </c>
      <c r="K114" s="204">
        <f t="shared" si="134"/>
        <v>0</v>
      </c>
      <c r="L114" s="199">
        <f>SUM(L115:L118)</f>
        <v>0</v>
      </c>
      <c r="M114" s="203">
        <f t="shared" ref="M114:O114" si="135">SUM(M115:M118)</f>
        <v>0</v>
      </c>
      <c r="N114" s="204">
        <f t="shared" si="135"/>
        <v>0</v>
      </c>
      <c r="O114" s="199">
        <f t="shared" si="135"/>
        <v>0</v>
      </c>
      <c r="P114" s="201"/>
    </row>
    <row r="115" spans="1:16" hidden="1" x14ac:dyDescent="0.25">
      <c r="A115" s="52">
        <v>2272</v>
      </c>
      <c r="B115" s="218" t="s">
        <v>133</v>
      </c>
      <c r="C115" s="536">
        <f t="shared" si="99"/>
        <v>0</v>
      </c>
      <c r="D115" s="197"/>
      <c r="E115" s="198"/>
      <c r="F115" s="199">
        <f t="shared" ref="F115:F119" si="136">D115+E115</f>
        <v>0</v>
      </c>
      <c r="G115" s="197"/>
      <c r="H115" s="198"/>
      <c r="I115" s="199">
        <f t="shared" ref="I115:I119" si="137">G115+H115</f>
        <v>0</v>
      </c>
      <c r="J115" s="200"/>
      <c r="K115" s="198"/>
      <c r="L115" s="199">
        <f t="shared" ref="L115:L119" si="138">J115+K115</f>
        <v>0</v>
      </c>
      <c r="M115" s="197"/>
      <c r="N115" s="198"/>
      <c r="O115" s="199">
        <f t="shared" ref="O115:O119" si="139">M115+N115</f>
        <v>0</v>
      </c>
      <c r="P115" s="201"/>
    </row>
    <row r="116" spans="1:16" ht="24" hidden="1" x14ac:dyDescent="0.25">
      <c r="A116" s="52">
        <v>2274</v>
      </c>
      <c r="B116" s="219" t="s">
        <v>134</v>
      </c>
      <c r="C116" s="536">
        <f t="shared" si="99"/>
        <v>0</v>
      </c>
      <c r="D116" s="197"/>
      <c r="E116" s="198"/>
      <c r="F116" s="199">
        <f t="shared" si="136"/>
        <v>0</v>
      </c>
      <c r="G116" s="197"/>
      <c r="H116" s="198"/>
      <c r="I116" s="199">
        <f t="shared" si="137"/>
        <v>0</v>
      </c>
      <c r="J116" s="200"/>
      <c r="K116" s="198"/>
      <c r="L116" s="199">
        <f t="shared" si="138"/>
        <v>0</v>
      </c>
      <c r="M116" s="197"/>
      <c r="N116" s="198"/>
      <c r="O116" s="199">
        <f t="shared" si="139"/>
        <v>0</v>
      </c>
      <c r="P116" s="201"/>
    </row>
    <row r="117" spans="1:16" ht="24" x14ac:dyDescent="0.25">
      <c r="A117" s="52">
        <v>2275</v>
      </c>
      <c r="B117" s="90" t="s">
        <v>135</v>
      </c>
      <c r="C117" s="536">
        <f t="shared" si="99"/>
        <v>2135</v>
      </c>
      <c r="D117" s="197"/>
      <c r="E117" s="198"/>
      <c r="F117" s="199">
        <f t="shared" si="136"/>
        <v>0</v>
      </c>
      <c r="G117" s="197">
        <v>2135</v>
      </c>
      <c r="H117" s="198"/>
      <c r="I117" s="199">
        <f t="shared" si="137"/>
        <v>2135</v>
      </c>
      <c r="J117" s="200"/>
      <c r="K117" s="198"/>
      <c r="L117" s="199">
        <f t="shared" si="138"/>
        <v>0</v>
      </c>
      <c r="M117" s="197"/>
      <c r="N117" s="198"/>
      <c r="O117" s="199">
        <f t="shared" si="139"/>
        <v>0</v>
      </c>
      <c r="P117" s="211"/>
    </row>
    <row r="118" spans="1:16" ht="36" hidden="1" x14ac:dyDescent="0.25">
      <c r="A118" s="52">
        <v>2276</v>
      </c>
      <c r="B118" s="90" t="s">
        <v>136</v>
      </c>
      <c r="C118" s="536">
        <f t="shared" si="99"/>
        <v>0</v>
      </c>
      <c r="D118" s="197"/>
      <c r="E118" s="198"/>
      <c r="F118" s="199">
        <f t="shared" si="136"/>
        <v>0</v>
      </c>
      <c r="G118" s="197"/>
      <c r="H118" s="198"/>
      <c r="I118" s="199">
        <f t="shared" si="137"/>
        <v>0</v>
      </c>
      <c r="J118" s="200"/>
      <c r="K118" s="198"/>
      <c r="L118" s="199">
        <f t="shared" si="138"/>
        <v>0</v>
      </c>
      <c r="M118" s="197"/>
      <c r="N118" s="198"/>
      <c r="O118" s="199">
        <f t="shared" si="139"/>
        <v>0</v>
      </c>
      <c r="P118" s="201"/>
    </row>
    <row r="119" spans="1:16" ht="48" hidden="1" x14ac:dyDescent="0.25">
      <c r="A119" s="202">
        <v>2280</v>
      </c>
      <c r="B119" s="90" t="s">
        <v>137</v>
      </c>
      <c r="C119" s="536">
        <f t="shared" si="99"/>
        <v>0</v>
      </c>
      <c r="D119" s="197"/>
      <c r="E119" s="198"/>
      <c r="F119" s="199">
        <f t="shared" si="136"/>
        <v>0</v>
      </c>
      <c r="G119" s="197"/>
      <c r="H119" s="198"/>
      <c r="I119" s="199">
        <f t="shared" si="137"/>
        <v>0</v>
      </c>
      <c r="J119" s="200"/>
      <c r="K119" s="198"/>
      <c r="L119" s="199">
        <f t="shared" si="138"/>
        <v>0</v>
      </c>
      <c r="M119" s="197"/>
      <c r="N119" s="198"/>
      <c r="O119" s="199">
        <f t="shared" si="139"/>
        <v>0</v>
      </c>
      <c r="P119" s="201"/>
    </row>
    <row r="120" spans="1:16" ht="38.25" customHeight="1" x14ac:dyDescent="0.25">
      <c r="A120" s="138">
        <v>2300</v>
      </c>
      <c r="B120" s="108" t="s">
        <v>138</v>
      </c>
      <c r="C120" s="538">
        <f t="shared" si="99"/>
        <v>60230</v>
      </c>
      <c r="D120" s="220">
        <f t="shared" ref="D120:E120" si="140">SUM(D121,D126,D130,D131,D134,D138,D146,D147,D150)</f>
        <v>26702</v>
      </c>
      <c r="E120" s="221">
        <f t="shared" si="140"/>
        <v>0</v>
      </c>
      <c r="F120" s="222">
        <f>SUM(F121,F126,F130,F131,F134,F138,F146,F147,F150)</f>
        <v>26702</v>
      </c>
      <c r="G120" s="220">
        <f t="shared" ref="G120:H120" si="141">SUM(G121,G126,G130,G131,G134,G138,G146,G147,G150)</f>
        <v>2188</v>
      </c>
      <c r="H120" s="221">
        <f t="shared" si="141"/>
        <v>0</v>
      </c>
      <c r="I120" s="222">
        <f>SUM(I121,I126,I130,I131,I134,I138,I146,I147,I150)</f>
        <v>2188</v>
      </c>
      <c r="J120" s="223">
        <f t="shared" ref="J120:K120" si="142">SUM(J121,J126,J130,J131,J134,J138,J146,J147,J150)</f>
        <v>31340</v>
      </c>
      <c r="K120" s="221">
        <f t="shared" si="142"/>
        <v>0</v>
      </c>
      <c r="L120" s="222">
        <f>SUM(L121,L126,L130,L131,L134,L138,L146,L147,L150)</f>
        <v>31340</v>
      </c>
      <c r="M120" s="220">
        <f t="shared" ref="M120:O120" si="143">SUM(M121,M126,M130,M131,M134,M138,M146,M147,M150)</f>
        <v>0</v>
      </c>
      <c r="N120" s="221">
        <f t="shared" si="143"/>
        <v>0</v>
      </c>
      <c r="O120" s="222">
        <f t="shared" si="143"/>
        <v>0</v>
      </c>
      <c r="P120" s="215"/>
    </row>
    <row r="121" spans="1:16" ht="24" x14ac:dyDescent="0.25">
      <c r="A121" s="496">
        <v>2310</v>
      </c>
      <c r="B121" s="82" t="s">
        <v>139</v>
      </c>
      <c r="C121" s="535">
        <f t="shared" si="99"/>
        <v>10056</v>
      </c>
      <c r="D121" s="212">
        <f t="shared" ref="D121:O121" si="144">SUM(D122:D125)</f>
        <v>10056</v>
      </c>
      <c r="E121" s="213">
        <f t="shared" si="144"/>
        <v>0</v>
      </c>
      <c r="F121" s="194">
        <f t="shared" si="144"/>
        <v>10056</v>
      </c>
      <c r="G121" s="212">
        <f t="shared" si="144"/>
        <v>0</v>
      </c>
      <c r="H121" s="213">
        <f t="shared" si="144"/>
        <v>0</v>
      </c>
      <c r="I121" s="194">
        <f t="shared" si="144"/>
        <v>0</v>
      </c>
      <c r="J121" s="214">
        <f t="shared" si="144"/>
        <v>0</v>
      </c>
      <c r="K121" s="213">
        <f t="shared" si="144"/>
        <v>0</v>
      </c>
      <c r="L121" s="194">
        <f t="shared" si="144"/>
        <v>0</v>
      </c>
      <c r="M121" s="212">
        <f t="shared" si="144"/>
        <v>0</v>
      </c>
      <c r="N121" s="213">
        <f t="shared" si="144"/>
        <v>0</v>
      </c>
      <c r="O121" s="194">
        <f t="shared" si="144"/>
        <v>0</v>
      </c>
      <c r="P121" s="196"/>
    </row>
    <row r="122" spans="1:16" x14ac:dyDescent="0.25">
      <c r="A122" s="52">
        <v>2311</v>
      </c>
      <c r="B122" s="90" t="s">
        <v>140</v>
      </c>
      <c r="C122" s="536">
        <f t="shared" si="99"/>
        <v>2716</v>
      </c>
      <c r="D122" s="197">
        <v>2716</v>
      </c>
      <c r="E122" s="198"/>
      <c r="F122" s="199">
        <f t="shared" ref="F122:F125" si="145">D122+E122</f>
        <v>2716</v>
      </c>
      <c r="G122" s="197"/>
      <c r="H122" s="198"/>
      <c r="I122" s="199">
        <f t="shared" ref="I122:I125" si="146">G122+H122</f>
        <v>0</v>
      </c>
      <c r="J122" s="200"/>
      <c r="K122" s="198"/>
      <c r="L122" s="199">
        <f t="shared" ref="L122:L125" si="147">J122+K122</f>
        <v>0</v>
      </c>
      <c r="M122" s="197"/>
      <c r="N122" s="198"/>
      <c r="O122" s="199">
        <f t="shared" ref="O122:O125" si="148">M122+N122</f>
        <v>0</v>
      </c>
      <c r="P122" s="201"/>
    </row>
    <row r="123" spans="1:16" x14ac:dyDescent="0.25">
      <c r="A123" s="52">
        <v>2312</v>
      </c>
      <c r="B123" s="90" t="s">
        <v>141</v>
      </c>
      <c r="C123" s="536">
        <f t="shared" si="99"/>
        <v>7340</v>
      </c>
      <c r="D123" s="197">
        <v>7340</v>
      </c>
      <c r="E123" s="198"/>
      <c r="F123" s="199">
        <f t="shared" si="145"/>
        <v>7340</v>
      </c>
      <c r="G123" s="197"/>
      <c r="H123" s="198"/>
      <c r="I123" s="199">
        <f t="shared" si="146"/>
        <v>0</v>
      </c>
      <c r="J123" s="200"/>
      <c r="K123" s="198"/>
      <c r="L123" s="199">
        <f t="shared" si="147"/>
        <v>0</v>
      </c>
      <c r="M123" s="197"/>
      <c r="N123" s="198"/>
      <c r="O123" s="199">
        <f t="shared" si="148"/>
        <v>0</v>
      </c>
      <c r="P123" s="201"/>
    </row>
    <row r="124" spans="1:16" hidden="1" x14ac:dyDescent="0.25">
      <c r="A124" s="52">
        <v>2313</v>
      </c>
      <c r="B124" s="90" t="s">
        <v>142</v>
      </c>
      <c r="C124" s="536">
        <f t="shared" si="99"/>
        <v>0</v>
      </c>
      <c r="D124" s="197"/>
      <c r="E124" s="198"/>
      <c r="F124" s="199">
        <f t="shared" si="145"/>
        <v>0</v>
      </c>
      <c r="G124" s="197"/>
      <c r="H124" s="198"/>
      <c r="I124" s="199">
        <f t="shared" si="146"/>
        <v>0</v>
      </c>
      <c r="J124" s="200"/>
      <c r="K124" s="198"/>
      <c r="L124" s="199">
        <f t="shared" si="147"/>
        <v>0</v>
      </c>
      <c r="M124" s="197"/>
      <c r="N124" s="198"/>
      <c r="O124" s="199">
        <f t="shared" si="148"/>
        <v>0</v>
      </c>
      <c r="P124" s="201"/>
    </row>
    <row r="125" spans="1:16" ht="36" hidden="1" customHeight="1" x14ac:dyDescent="0.25">
      <c r="A125" s="52">
        <v>2314</v>
      </c>
      <c r="B125" s="90" t="s">
        <v>143</v>
      </c>
      <c r="C125" s="536">
        <f t="shared" si="99"/>
        <v>0</v>
      </c>
      <c r="D125" s="197"/>
      <c r="E125" s="198"/>
      <c r="F125" s="199">
        <f t="shared" si="145"/>
        <v>0</v>
      </c>
      <c r="G125" s="197"/>
      <c r="H125" s="198"/>
      <c r="I125" s="199">
        <f t="shared" si="146"/>
        <v>0</v>
      </c>
      <c r="J125" s="200"/>
      <c r="K125" s="198"/>
      <c r="L125" s="199">
        <f t="shared" si="147"/>
        <v>0</v>
      </c>
      <c r="M125" s="197"/>
      <c r="N125" s="198"/>
      <c r="O125" s="199">
        <f t="shared" si="148"/>
        <v>0</v>
      </c>
      <c r="P125" s="201"/>
    </row>
    <row r="126" spans="1:16" x14ac:dyDescent="0.25">
      <c r="A126" s="202">
        <v>2320</v>
      </c>
      <c r="B126" s="90" t="s">
        <v>144</v>
      </c>
      <c r="C126" s="536">
        <f t="shared" si="99"/>
        <v>3722</v>
      </c>
      <c r="D126" s="203">
        <f t="shared" ref="D126:E126" si="149">SUM(D127:D129)</f>
        <v>3722</v>
      </c>
      <c r="E126" s="204">
        <f t="shared" si="149"/>
        <v>0</v>
      </c>
      <c r="F126" s="199">
        <f>SUM(F127:F129)</f>
        <v>3722</v>
      </c>
      <c r="G126" s="203">
        <f t="shared" ref="G126:H126" si="150">SUM(G127:G129)</f>
        <v>0</v>
      </c>
      <c r="H126" s="204">
        <f t="shared" si="150"/>
        <v>0</v>
      </c>
      <c r="I126" s="199">
        <f>SUM(I127:I129)</f>
        <v>0</v>
      </c>
      <c r="J126" s="205">
        <f t="shared" ref="J126:K126" si="151">SUM(J127:J129)</f>
        <v>0</v>
      </c>
      <c r="K126" s="204">
        <f t="shared" si="151"/>
        <v>0</v>
      </c>
      <c r="L126" s="199">
        <f>SUM(L127:L129)</f>
        <v>0</v>
      </c>
      <c r="M126" s="203">
        <f t="shared" ref="M126:O126" si="152">SUM(M127:M129)</f>
        <v>0</v>
      </c>
      <c r="N126" s="204">
        <f t="shared" si="152"/>
        <v>0</v>
      </c>
      <c r="O126" s="199">
        <f t="shared" si="152"/>
        <v>0</v>
      </c>
      <c r="P126" s="201"/>
    </row>
    <row r="127" spans="1:16" x14ac:dyDescent="0.25">
      <c r="A127" s="52">
        <v>2321</v>
      </c>
      <c r="B127" s="90" t="s">
        <v>145</v>
      </c>
      <c r="C127" s="536">
        <f t="shared" si="99"/>
        <v>3380</v>
      </c>
      <c r="D127" s="197">
        <v>3380</v>
      </c>
      <c r="E127" s="198"/>
      <c r="F127" s="199">
        <f t="shared" ref="F127:F130" si="153">D127+E127</f>
        <v>3380</v>
      </c>
      <c r="G127" s="197"/>
      <c r="H127" s="198"/>
      <c r="I127" s="199">
        <f t="shared" ref="I127:I130" si="154">G127+H127</f>
        <v>0</v>
      </c>
      <c r="J127" s="200"/>
      <c r="K127" s="198"/>
      <c r="L127" s="199">
        <f t="shared" ref="L127:L130" si="155">J127+K127</f>
        <v>0</v>
      </c>
      <c r="M127" s="197"/>
      <c r="N127" s="198"/>
      <c r="O127" s="199">
        <f t="shared" ref="O127:O130" si="156">M127+N127</f>
        <v>0</v>
      </c>
      <c r="P127" s="201"/>
    </row>
    <row r="128" spans="1:16" x14ac:dyDescent="0.25">
      <c r="A128" s="52">
        <v>2322</v>
      </c>
      <c r="B128" s="90" t="s">
        <v>146</v>
      </c>
      <c r="C128" s="536">
        <f t="shared" si="99"/>
        <v>342</v>
      </c>
      <c r="D128" s="197">
        <v>342</v>
      </c>
      <c r="E128" s="198"/>
      <c r="F128" s="199">
        <f t="shared" si="153"/>
        <v>342</v>
      </c>
      <c r="G128" s="197"/>
      <c r="H128" s="198"/>
      <c r="I128" s="199">
        <f t="shared" si="154"/>
        <v>0</v>
      </c>
      <c r="J128" s="200"/>
      <c r="K128" s="198"/>
      <c r="L128" s="199">
        <f t="shared" si="155"/>
        <v>0</v>
      </c>
      <c r="M128" s="197"/>
      <c r="N128" s="198"/>
      <c r="O128" s="199">
        <f t="shared" si="156"/>
        <v>0</v>
      </c>
      <c r="P128" s="201"/>
    </row>
    <row r="129" spans="1:16" ht="10.5" hidden="1" customHeight="1" x14ac:dyDescent="0.25">
      <c r="A129" s="52">
        <v>2329</v>
      </c>
      <c r="B129" s="90" t="s">
        <v>147</v>
      </c>
      <c r="C129" s="536">
        <f t="shared" si="99"/>
        <v>0</v>
      </c>
      <c r="D129" s="197"/>
      <c r="E129" s="198"/>
      <c r="F129" s="199">
        <f t="shared" si="153"/>
        <v>0</v>
      </c>
      <c r="G129" s="197"/>
      <c r="H129" s="198"/>
      <c r="I129" s="199">
        <f t="shared" si="154"/>
        <v>0</v>
      </c>
      <c r="J129" s="200"/>
      <c r="K129" s="198"/>
      <c r="L129" s="199">
        <f t="shared" si="155"/>
        <v>0</v>
      </c>
      <c r="M129" s="197"/>
      <c r="N129" s="198"/>
      <c r="O129" s="199">
        <f t="shared" si="156"/>
        <v>0</v>
      </c>
      <c r="P129" s="201"/>
    </row>
    <row r="130" spans="1:16" hidden="1" x14ac:dyDescent="0.25">
      <c r="A130" s="202">
        <v>2330</v>
      </c>
      <c r="B130" s="90" t="s">
        <v>148</v>
      </c>
      <c r="C130" s="536">
        <f t="shared" si="99"/>
        <v>0</v>
      </c>
      <c r="D130" s="197"/>
      <c r="E130" s="198"/>
      <c r="F130" s="199">
        <f t="shared" si="153"/>
        <v>0</v>
      </c>
      <c r="G130" s="197"/>
      <c r="H130" s="198"/>
      <c r="I130" s="199">
        <f t="shared" si="154"/>
        <v>0</v>
      </c>
      <c r="J130" s="200"/>
      <c r="K130" s="198"/>
      <c r="L130" s="199">
        <f t="shared" si="155"/>
        <v>0</v>
      </c>
      <c r="M130" s="197"/>
      <c r="N130" s="198"/>
      <c r="O130" s="199">
        <f t="shared" si="156"/>
        <v>0</v>
      </c>
      <c r="P130" s="201"/>
    </row>
    <row r="131" spans="1:16" ht="36" x14ac:dyDescent="0.25">
      <c r="A131" s="202">
        <v>2340</v>
      </c>
      <c r="B131" s="90" t="s">
        <v>149</v>
      </c>
      <c r="C131" s="536">
        <f t="shared" si="99"/>
        <v>200</v>
      </c>
      <c r="D131" s="203">
        <f t="shared" ref="D131:E131" si="157">SUM(D132:D133)</f>
        <v>200</v>
      </c>
      <c r="E131" s="204">
        <f t="shared" si="157"/>
        <v>0</v>
      </c>
      <c r="F131" s="199">
        <f>SUM(F132:F133)</f>
        <v>200</v>
      </c>
      <c r="G131" s="203">
        <f t="shared" ref="G131:H131" si="158">SUM(G132:G133)</f>
        <v>0</v>
      </c>
      <c r="H131" s="204">
        <f t="shared" si="158"/>
        <v>0</v>
      </c>
      <c r="I131" s="199">
        <f>SUM(I132:I133)</f>
        <v>0</v>
      </c>
      <c r="J131" s="205">
        <f t="shared" ref="J131:K131" si="159">SUM(J132:J133)</f>
        <v>0</v>
      </c>
      <c r="K131" s="204">
        <f t="shared" si="159"/>
        <v>0</v>
      </c>
      <c r="L131" s="199">
        <f>SUM(L132:L133)</f>
        <v>0</v>
      </c>
      <c r="M131" s="203">
        <f t="shared" ref="M131:O131" si="160">SUM(M132:M133)</f>
        <v>0</v>
      </c>
      <c r="N131" s="204">
        <f t="shared" si="160"/>
        <v>0</v>
      </c>
      <c r="O131" s="199">
        <f t="shared" si="160"/>
        <v>0</v>
      </c>
      <c r="P131" s="201"/>
    </row>
    <row r="132" spans="1:16" x14ac:dyDescent="0.25">
      <c r="A132" s="52">
        <v>2341</v>
      </c>
      <c r="B132" s="90" t="s">
        <v>150</v>
      </c>
      <c r="C132" s="536">
        <f t="shared" si="99"/>
        <v>200</v>
      </c>
      <c r="D132" s="197">
        <v>200</v>
      </c>
      <c r="E132" s="198"/>
      <c r="F132" s="199">
        <f t="shared" ref="F132:F133" si="161">D132+E132</f>
        <v>200</v>
      </c>
      <c r="G132" s="197"/>
      <c r="H132" s="198"/>
      <c r="I132" s="199">
        <f t="shared" ref="I132:I133" si="162">G132+H132</f>
        <v>0</v>
      </c>
      <c r="J132" s="200"/>
      <c r="K132" s="198"/>
      <c r="L132" s="199">
        <f t="shared" ref="L132:L133" si="163">J132+K132</f>
        <v>0</v>
      </c>
      <c r="M132" s="197"/>
      <c r="N132" s="198"/>
      <c r="O132" s="199">
        <f t="shared" ref="O132:O133" si="164">M132+N132</f>
        <v>0</v>
      </c>
      <c r="P132" s="201"/>
    </row>
    <row r="133" spans="1:16" ht="24" hidden="1" x14ac:dyDescent="0.25">
      <c r="A133" s="52">
        <v>2344</v>
      </c>
      <c r="B133" s="90" t="s">
        <v>151</v>
      </c>
      <c r="C133" s="536">
        <f t="shared" si="99"/>
        <v>0</v>
      </c>
      <c r="D133" s="197"/>
      <c r="E133" s="198"/>
      <c r="F133" s="199">
        <f t="shared" si="161"/>
        <v>0</v>
      </c>
      <c r="G133" s="197"/>
      <c r="H133" s="198"/>
      <c r="I133" s="199">
        <f t="shared" si="162"/>
        <v>0</v>
      </c>
      <c r="J133" s="200"/>
      <c r="K133" s="198"/>
      <c r="L133" s="199">
        <f t="shared" si="163"/>
        <v>0</v>
      </c>
      <c r="M133" s="197"/>
      <c r="N133" s="198"/>
      <c r="O133" s="199">
        <f t="shared" si="164"/>
        <v>0</v>
      </c>
      <c r="P133" s="201"/>
    </row>
    <row r="134" spans="1:16" ht="16.5" customHeight="1" x14ac:dyDescent="0.25">
      <c r="A134" s="188">
        <v>2350</v>
      </c>
      <c r="B134" s="143" t="s">
        <v>152</v>
      </c>
      <c r="C134" s="542">
        <f t="shared" si="99"/>
        <v>8328</v>
      </c>
      <c r="D134" s="148">
        <f t="shared" ref="D134:E134" si="165">SUM(D135:D137)</f>
        <v>8328</v>
      </c>
      <c r="E134" s="149">
        <f t="shared" si="165"/>
        <v>0</v>
      </c>
      <c r="F134" s="189">
        <f>SUM(F135:F137)</f>
        <v>8328</v>
      </c>
      <c r="G134" s="148">
        <f t="shared" ref="G134:H134" si="166">SUM(G135:G137)</f>
        <v>0</v>
      </c>
      <c r="H134" s="149">
        <f t="shared" si="166"/>
        <v>0</v>
      </c>
      <c r="I134" s="189">
        <f>SUM(I135:I137)</f>
        <v>0</v>
      </c>
      <c r="J134" s="190">
        <f t="shared" ref="J134:K134" si="167">SUM(J135:J137)</f>
        <v>0</v>
      </c>
      <c r="K134" s="149">
        <f t="shared" si="167"/>
        <v>0</v>
      </c>
      <c r="L134" s="189">
        <f>SUM(L135:L137)</f>
        <v>0</v>
      </c>
      <c r="M134" s="148">
        <f t="shared" ref="M134:O134" si="168">SUM(M135:M137)</f>
        <v>0</v>
      </c>
      <c r="N134" s="149">
        <f t="shared" si="168"/>
        <v>0</v>
      </c>
      <c r="O134" s="189">
        <f t="shared" si="168"/>
        <v>0</v>
      </c>
      <c r="P134" s="191"/>
    </row>
    <row r="135" spans="1:16" ht="17.25" customHeight="1" x14ac:dyDescent="0.25">
      <c r="A135" s="45">
        <v>2351</v>
      </c>
      <c r="B135" s="82" t="s">
        <v>153</v>
      </c>
      <c r="C135" s="535">
        <f t="shared" si="99"/>
        <v>4213</v>
      </c>
      <c r="D135" s="192">
        <v>4213</v>
      </c>
      <c r="E135" s="193"/>
      <c r="F135" s="194">
        <f t="shared" ref="F135:F137" si="169">D135+E135</f>
        <v>4213</v>
      </c>
      <c r="G135" s="192"/>
      <c r="H135" s="193"/>
      <c r="I135" s="194">
        <f t="shared" ref="I135:I137" si="170">G135+H135</f>
        <v>0</v>
      </c>
      <c r="J135" s="195"/>
      <c r="K135" s="193"/>
      <c r="L135" s="194">
        <f t="shared" ref="L135:L137" si="171">J135+K135</f>
        <v>0</v>
      </c>
      <c r="M135" s="192"/>
      <c r="N135" s="193"/>
      <c r="O135" s="194">
        <f t="shared" ref="O135:O137" si="172">M135+N135</f>
        <v>0</v>
      </c>
      <c r="P135" s="211"/>
    </row>
    <row r="136" spans="1:16" ht="24" x14ac:dyDescent="0.25">
      <c r="A136" s="52">
        <v>2352</v>
      </c>
      <c r="B136" s="90" t="s">
        <v>154</v>
      </c>
      <c r="C136" s="536">
        <f t="shared" si="99"/>
        <v>4115</v>
      </c>
      <c r="D136" s="197">
        <v>4115</v>
      </c>
      <c r="E136" s="198"/>
      <c r="F136" s="199">
        <f t="shared" si="169"/>
        <v>4115</v>
      </c>
      <c r="G136" s="197"/>
      <c r="H136" s="198"/>
      <c r="I136" s="199">
        <f t="shared" si="170"/>
        <v>0</v>
      </c>
      <c r="J136" s="200"/>
      <c r="K136" s="198"/>
      <c r="L136" s="199">
        <f t="shared" si="171"/>
        <v>0</v>
      </c>
      <c r="M136" s="197"/>
      <c r="N136" s="198"/>
      <c r="O136" s="199">
        <f t="shared" si="172"/>
        <v>0</v>
      </c>
      <c r="P136" s="201"/>
    </row>
    <row r="137" spans="1:16" ht="24" hidden="1" x14ac:dyDescent="0.25">
      <c r="A137" s="52">
        <v>2353</v>
      </c>
      <c r="B137" s="90" t="s">
        <v>155</v>
      </c>
      <c r="C137" s="536">
        <f t="shared" si="99"/>
        <v>0</v>
      </c>
      <c r="D137" s="197"/>
      <c r="E137" s="198"/>
      <c r="F137" s="199">
        <f t="shared" si="169"/>
        <v>0</v>
      </c>
      <c r="G137" s="197"/>
      <c r="H137" s="198"/>
      <c r="I137" s="199">
        <f t="shared" si="170"/>
        <v>0</v>
      </c>
      <c r="J137" s="200"/>
      <c r="K137" s="198"/>
      <c r="L137" s="199">
        <f t="shared" si="171"/>
        <v>0</v>
      </c>
      <c r="M137" s="197"/>
      <c r="N137" s="198"/>
      <c r="O137" s="199">
        <f t="shared" si="172"/>
        <v>0</v>
      </c>
      <c r="P137" s="201"/>
    </row>
    <row r="138" spans="1:16" ht="36" x14ac:dyDescent="0.25">
      <c r="A138" s="202">
        <v>2360</v>
      </c>
      <c r="B138" s="90" t="s">
        <v>156</v>
      </c>
      <c r="C138" s="536">
        <f t="shared" si="99"/>
        <v>31665</v>
      </c>
      <c r="D138" s="203">
        <f t="shared" ref="D138:E138" si="173">SUM(D139:D145)</f>
        <v>325</v>
      </c>
      <c r="E138" s="204">
        <f t="shared" si="173"/>
        <v>0</v>
      </c>
      <c r="F138" s="199">
        <f>SUM(F139:F145)</f>
        <v>325</v>
      </c>
      <c r="G138" s="203">
        <f t="shared" ref="G138:H138" si="174">SUM(G139:G145)</f>
        <v>0</v>
      </c>
      <c r="H138" s="204">
        <f t="shared" si="174"/>
        <v>0</v>
      </c>
      <c r="I138" s="199">
        <f>SUM(I139:I145)</f>
        <v>0</v>
      </c>
      <c r="J138" s="205">
        <f t="shared" ref="J138:K138" si="175">SUM(J139:J145)</f>
        <v>31340</v>
      </c>
      <c r="K138" s="204">
        <f t="shared" si="175"/>
        <v>0</v>
      </c>
      <c r="L138" s="199">
        <f>SUM(L139:L145)</f>
        <v>31340</v>
      </c>
      <c r="M138" s="203">
        <f t="shared" ref="M138:O138" si="176">SUM(M139:M145)</f>
        <v>0</v>
      </c>
      <c r="N138" s="204">
        <f t="shared" si="176"/>
        <v>0</v>
      </c>
      <c r="O138" s="199">
        <f t="shared" si="176"/>
        <v>0</v>
      </c>
      <c r="P138" s="201"/>
    </row>
    <row r="139" spans="1:16" hidden="1" x14ac:dyDescent="0.25">
      <c r="A139" s="51">
        <v>2361</v>
      </c>
      <c r="B139" s="90" t="s">
        <v>157</v>
      </c>
      <c r="C139" s="536">
        <f t="shared" si="99"/>
        <v>0</v>
      </c>
      <c r="D139" s="197"/>
      <c r="E139" s="198"/>
      <c r="F139" s="199">
        <f t="shared" ref="F139:F146" si="177">D139+E139</f>
        <v>0</v>
      </c>
      <c r="G139" s="197"/>
      <c r="H139" s="198"/>
      <c r="I139" s="199">
        <f t="shared" ref="I139:I146" si="178">G139+H139</f>
        <v>0</v>
      </c>
      <c r="J139" s="200"/>
      <c r="K139" s="198"/>
      <c r="L139" s="199">
        <f t="shared" ref="L139:L146" si="179">J139+K139</f>
        <v>0</v>
      </c>
      <c r="M139" s="197"/>
      <c r="N139" s="198"/>
      <c r="O139" s="199">
        <f t="shared" ref="O139:O146" si="180">M139+N139</f>
        <v>0</v>
      </c>
      <c r="P139" s="201"/>
    </row>
    <row r="140" spans="1:16" ht="24" x14ac:dyDescent="0.25">
      <c r="A140" s="51">
        <v>2362</v>
      </c>
      <c r="B140" s="90" t="s">
        <v>158</v>
      </c>
      <c r="C140" s="536">
        <f t="shared" si="99"/>
        <v>325</v>
      </c>
      <c r="D140" s="197">
        <v>325</v>
      </c>
      <c r="E140" s="198"/>
      <c r="F140" s="199">
        <f t="shared" si="177"/>
        <v>325</v>
      </c>
      <c r="G140" s="197"/>
      <c r="H140" s="198"/>
      <c r="I140" s="199">
        <f t="shared" si="178"/>
        <v>0</v>
      </c>
      <c r="J140" s="200"/>
      <c r="K140" s="198"/>
      <c r="L140" s="199">
        <f t="shared" si="179"/>
        <v>0</v>
      </c>
      <c r="M140" s="197"/>
      <c r="N140" s="198"/>
      <c r="O140" s="199">
        <f t="shared" si="180"/>
        <v>0</v>
      </c>
      <c r="P140" s="201"/>
    </row>
    <row r="141" spans="1:16" x14ac:dyDescent="0.25">
      <c r="A141" s="51">
        <v>2363</v>
      </c>
      <c r="B141" s="90" t="s">
        <v>159</v>
      </c>
      <c r="C141" s="536">
        <f t="shared" si="99"/>
        <v>31340</v>
      </c>
      <c r="D141" s="197"/>
      <c r="E141" s="198"/>
      <c r="F141" s="199">
        <f t="shared" si="177"/>
        <v>0</v>
      </c>
      <c r="G141" s="197"/>
      <c r="H141" s="198"/>
      <c r="I141" s="199">
        <f t="shared" si="178"/>
        <v>0</v>
      </c>
      <c r="J141" s="200">
        <v>31340</v>
      </c>
      <c r="K141" s="198"/>
      <c r="L141" s="199">
        <f t="shared" si="179"/>
        <v>31340</v>
      </c>
      <c r="M141" s="197"/>
      <c r="N141" s="198"/>
      <c r="O141" s="199">
        <f t="shared" si="180"/>
        <v>0</v>
      </c>
      <c r="P141" s="795"/>
    </row>
    <row r="142" spans="1:16" hidden="1" x14ac:dyDescent="0.25">
      <c r="A142" s="51">
        <v>2364</v>
      </c>
      <c r="B142" s="90" t="s">
        <v>160</v>
      </c>
      <c r="C142" s="536">
        <f t="shared" si="99"/>
        <v>0</v>
      </c>
      <c r="D142" s="197"/>
      <c r="E142" s="198"/>
      <c r="F142" s="199">
        <f t="shared" si="177"/>
        <v>0</v>
      </c>
      <c r="G142" s="197"/>
      <c r="H142" s="198"/>
      <c r="I142" s="199">
        <f t="shared" si="178"/>
        <v>0</v>
      </c>
      <c r="J142" s="200"/>
      <c r="K142" s="198"/>
      <c r="L142" s="199">
        <f t="shared" si="179"/>
        <v>0</v>
      </c>
      <c r="M142" s="197"/>
      <c r="N142" s="198"/>
      <c r="O142" s="199">
        <f t="shared" si="180"/>
        <v>0</v>
      </c>
      <c r="P142" s="201"/>
    </row>
    <row r="143" spans="1:16" ht="12.75" hidden="1" customHeight="1" x14ac:dyDescent="0.25">
      <c r="A143" s="51">
        <v>2365</v>
      </c>
      <c r="B143" s="90" t="s">
        <v>161</v>
      </c>
      <c r="C143" s="536">
        <f t="shared" si="99"/>
        <v>0</v>
      </c>
      <c r="D143" s="197"/>
      <c r="E143" s="198"/>
      <c r="F143" s="199">
        <f t="shared" si="177"/>
        <v>0</v>
      </c>
      <c r="G143" s="197"/>
      <c r="H143" s="198"/>
      <c r="I143" s="199">
        <f t="shared" si="178"/>
        <v>0</v>
      </c>
      <c r="J143" s="200"/>
      <c r="K143" s="198"/>
      <c r="L143" s="199">
        <f t="shared" si="179"/>
        <v>0</v>
      </c>
      <c r="M143" s="197"/>
      <c r="N143" s="198"/>
      <c r="O143" s="199">
        <f t="shared" si="180"/>
        <v>0</v>
      </c>
      <c r="P143" s="201"/>
    </row>
    <row r="144" spans="1:16" ht="36" hidden="1" x14ac:dyDescent="0.25">
      <c r="A144" s="51">
        <v>2366</v>
      </c>
      <c r="B144" s="90" t="s">
        <v>162</v>
      </c>
      <c r="C144" s="536">
        <f t="shared" si="99"/>
        <v>0</v>
      </c>
      <c r="D144" s="197"/>
      <c r="E144" s="198"/>
      <c r="F144" s="199">
        <f t="shared" si="177"/>
        <v>0</v>
      </c>
      <c r="G144" s="197"/>
      <c r="H144" s="198"/>
      <c r="I144" s="199">
        <f t="shared" si="178"/>
        <v>0</v>
      </c>
      <c r="J144" s="200"/>
      <c r="K144" s="198"/>
      <c r="L144" s="199">
        <f t="shared" si="179"/>
        <v>0</v>
      </c>
      <c r="M144" s="197"/>
      <c r="N144" s="198"/>
      <c r="O144" s="199">
        <f t="shared" si="180"/>
        <v>0</v>
      </c>
      <c r="P144" s="201"/>
    </row>
    <row r="145" spans="1:16" ht="60" hidden="1" x14ac:dyDescent="0.25">
      <c r="A145" s="51">
        <v>2369</v>
      </c>
      <c r="B145" s="90" t="s">
        <v>163</v>
      </c>
      <c r="C145" s="536">
        <f t="shared" si="99"/>
        <v>0</v>
      </c>
      <c r="D145" s="197"/>
      <c r="E145" s="198"/>
      <c r="F145" s="199">
        <f t="shared" si="177"/>
        <v>0</v>
      </c>
      <c r="G145" s="197"/>
      <c r="H145" s="198"/>
      <c r="I145" s="199">
        <f t="shared" si="178"/>
        <v>0</v>
      </c>
      <c r="J145" s="200"/>
      <c r="K145" s="198"/>
      <c r="L145" s="199">
        <f t="shared" si="179"/>
        <v>0</v>
      </c>
      <c r="M145" s="197"/>
      <c r="N145" s="198"/>
      <c r="O145" s="199">
        <f t="shared" si="180"/>
        <v>0</v>
      </c>
      <c r="P145" s="201"/>
    </row>
    <row r="146" spans="1:16" x14ac:dyDescent="0.25">
      <c r="A146" s="188">
        <v>2370</v>
      </c>
      <c r="B146" s="143" t="s">
        <v>164</v>
      </c>
      <c r="C146" s="542">
        <f t="shared" si="99"/>
        <v>6259</v>
      </c>
      <c r="D146" s="206">
        <v>4071</v>
      </c>
      <c r="E146" s="207"/>
      <c r="F146" s="189">
        <f t="shared" si="177"/>
        <v>4071</v>
      </c>
      <c r="G146" s="206">
        <v>2188</v>
      </c>
      <c r="H146" s="207"/>
      <c r="I146" s="189">
        <f t="shared" si="178"/>
        <v>2188</v>
      </c>
      <c r="J146" s="208"/>
      <c r="K146" s="207"/>
      <c r="L146" s="189">
        <f t="shared" si="179"/>
        <v>0</v>
      </c>
      <c r="M146" s="206"/>
      <c r="N146" s="207"/>
      <c r="O146" s="189">
        <f t="shared" si="180"/>
        <v>0</v>
      </c>
      <c r="P146" s="217"/>
    </row>
    <row r="147" spans="1:16" hidden="1" x14ac:dyDescent="0.25">
      <c r="A147" s="188">
        <v>2380</v>
      </c>
      <c r="B147" s="143" t="s">
        <v>165</v>
      </c>
      <c r="C147" s="542">
        <f t="shared" si="99"/>
        <v>0</v>
      </c>
      <c r="D147" s="148">
        <f t="shared" ref="D147:E147" si="181">SUM(D148:D149)</f>
        <v>0</v>
      </c>
      <c r="E147" s="149">
        <f t="shared" si="181"/>
        <v>0</v>
      </c>
      <c r="F147" s="189">
        <f>SUM(F148:F149)</f>
        <v>0</v>
      </c>
      <c r="G147" s="148">
        <f t="shared" ref="G147:H147" si="182">SUM(G148:G149)</f>
        <v>0</v>
      </c>
      <c r="H147" s="149">
        <f t="shared" si="182"/>
        <v>0</v>
      </c>
      <c r="I147" s="189">
        <f>SUM(I148:I149)</f>
        <v>0</v>
      </c>
      <c r="J147" s="190">
        <f t="shared" ref="J147:K147" si="183">SUM(J148:J149)</f>
        <v>0</v>
      </c>
      <c r="K147" s="149">
        <f t="shared" si="183"/>
        <v>0</v>
      </c>
      <c r="L147" s="189">
        <f>SUM(L148:L149)</f>
        <v>0</v>
      </c>
      <c r="M147" s="148">
        <f t="shared" ref="M147:O147" si="184">SUM(M148:M149)</f>
        <v>0</v>
      </c>
      <c r="N147" s="149">
        <f t="shared" si="184"/>
        <v>0</v>
      </c>
      <c r="O147" s="189">
        <f t="shared" si="184"/>
        <v>0</v>
      </c>
      <c r="P147" s="191"/>
    </row>
    <row r="148" spans="1:16" hidden="1" x14ac:dyDescent="0.25">
      <c r="A148" s="44">
        <v>2381</v>
      </c>
      <c r="B148" s="82" t="s">
        <v>166</v>
      </c>
      <c r="C148" s="535">
        <f t="shared" si="99"/>
        <v>0</v>
      </c>
      <c r="D148" s="192"/>
      <c r="E148" s="193"/>
      <c r="F148" s="194">
        <f t="shared" ref="F148:F151" si="185">D148+E148</f>
        <v>0</v>
      </c>
      <c r="G148" s="192"/>
      <c r="H148" s="193"/>
      <c r="I148" s="194">
        <f t="shared" ref="I148:I151" si="186">G148+H148</f>
        <v>0</v>
      </c>
      <c r="J148" s="195"/>
      <c r="K148" s="193"/>
      <c r="L148" s="194">
        <f t="shared" ref="L148:L151" si="187">J148+K148</f>
        <v>0</v>
      </c>
      <c r="M148" s="192"/>
      <c r="N148" s="193"/>
      <c r="O148" s="194">
        <f t="shared" ref="O148:O151" si="188">M148+N148</f>
        <v>0</v>
      </c>
      <c r="P148" s="196"/>
    </row>
    <row r="149" spans="1:16" ht="24" hidden="1" x14ac:dyDescent="0.25">
      <c r="A149" s="51">
        <v>2389</v>
      </c>
      <c r="B149" s="90" t="s">
        <v>167</v>
      </c>
      <c r="C149" s="536">
        <f t="shared" ref="C149:C212" si="189">F149+I149+L149+O149</f>
        <v>0</v>
      </c>
      <c r="D149" s="197"/>
      <c r="E149" s="198"/>
      <c r="F149" s="199">
        <f t="shared" si="185"/>
        <v>0</v>
      </c>
      <c r="G149" s="197"/>
      <c r="H149" s="198"/>
      <c r="I149" s="199">
        <f t="shared" si="186"/>
        <v>0</v>
      </c>
      <c r="J149" s="200"/>
      <c r="K149" s="198"/>
      <c r="L149" s="199">
        <f t="shared" si="187"/>
        <v>0</v>
      </c>
      <c r="M149" s="197"/>
      <c r="N149" s="198"/>
      <c r="O149" s="199">
        <f t="shared" si="188"/>
        <v>0</v>
      </c>
      <c r="P149" s="201"/>
    </row>
    <row r="150" spans="1:16" hidden="1" x14ac:dyDescent="0.25">
      <c r="A150" s="188">
        <v>2390</v>
      </c>
      <c r="B150" s="143" t="s">
        <v>168</v>
      </c>
      <c r="C150" s="542">
        <f t="shared" si="189"/>
        <v>0</v>
      </c>
      <c r="D150" s="206"/>
      <c r="E150" s="207"/>
      <c r="F150" s="189">
        <f t="shared" si="185"/>
        <v>0</v>
      </c>
      <c r="G150" s="206"/>
      <c r="H150" s="207"/>
      <c r="I150" s="189">
        <f t="shared" si="186"/>
        <v>0</v>
      </c>
      <c r="J150" s="208"/>
      <c r="K150" s="207"/>
      <c r="L150" s="189">
        <f t="shared" si="187"/>
        <v>0</v>
      </c>
      <c r="M150" s="206"/>
      <c r="N150" s="207"/>
      <c r="O150" s="189">
        <f t="shared" si="188"/>
        <v>0</v>
      </c>
      <c r="P150" s="191"/>
    </row>
    <row r="151" spans="1:16" hidden="1" x14ac:dyDescent="0.25">
      <c r="A151" s="70">
        <v>2400</v>
      </c>
      <c r="B151" s="182" t="s">
        <v>169</v>
      </c>
      <c r="C151" s="534">
        <f t="shared" si="189"/>
        <v>0</v>
      </c>
      <c r="D151" s="224"/>
      <c r="E151" s="225"/>
      <c r="F151" s="185">
        <f t="shared" si="185"/>
        <v>0</v>
      </c>
      <c r="G151" s="224"/>
      <c r="H151" s="225"/>
      <c r="I151" s="185">
        <f t="shared" si="186"/>
        <v>0</v>
      </c>
      <c r="J151" s="226"/>
      <c r="K151" s="225"/>
      <c r="L151" s="185">
        <f t="shared" si="187"/>
        <v>0</v>
      </c>
      <c r="M151" s="224"/>
      <c r="N151" s="225"/>
      <c r="O151" s="185">
        <f t="shared" si="188"/>
        <v>0</v>
      </c>
      <c r="P151" s="209"/>
    </row>
    <row r="152" spans="1:16" ht="24" hidden="1" x14ac:dyDescent="0.25">
      <c r="A152" s="70">
        <v>2500</v>
      </c>
      <c r="B152" s="182" t="s">
        <v>170</v>
      </c>
      <c r="C152" s="534">
        <f t="shared" si="189"/>
        <v>0</v>
      </c>
      <c r="D152" s="183">
        <f t="shared" ref="D152:E152" si="190">SUM(D153,D159)</f>
        <v>0</v>
      </c>
      <c r="E152" s="184">
        <f t="shared" si="190"/>
        <v>0</v>
      </c>
      <c r="F152" s="185">
        <f>SUM(F153,F159)</f>
        <v>0</v>
      </c>
      <c r="G152" s="183">
        <f t="shared" ref="G152:O152" si="191">SUM(G153,G159)</f>
        <v>0</v>
      </c>
      <c r="H152" s="184">
        <f t="shared" si="191"/>
        <v>0</v>
      </c>
      <c r="I152" s="185">
        <f t="shared" si="191"/>
        <v>0</v>
      </c>
      <c r="J152" s="186">
        <f t="shared" si="191"/>
        <v>0</v>
      </c>
      <c r="K152" s="184">
        <f t="shared" si="191"/>
        <v>0</v>
      </c>
      <c r="L152" s="185">
        <f t="shared" si="191"/>
        <v>0</v>
      </c>
      <c r="M152" s="183">
        <f t="shared" si="191"/>
        <v>0</v>
      </c>
      <c r="N152" s="184">
        <f t="shared" si="191"/>
        <v>0</v>
      </c>
      <c r="O152" s="185">
        <f t="shared" si="191"/>
        <v>0</v>
      </c>
      <c r="P152" s="187"/>
    </row>
    <row r="153" spans="1:16" ht="24" hidden="1" x14ac:dyDescent="0.25">
      <c r="A153" s="496">
        <v>2510</v>
      </c>
      <c r="B153" s="82" t="s">
        <v>171</v>
      </c>
      <c r="C153" s="535">
        <f t="shared" si="189"/>
        <v>0</v>
      </c>
      <c r="D153" s="212">
        <f t="shared" ref="D153:E153" si="192">SUM(D154:D158)</f>
        <v>0</v>
      </c>
      <c r="E153" s="213">
        <f t="shared" si="192"/>
        <v>0</v>
      </c>
      <c r="F153" s="194">
        <f>SUM(F154:F158)</f>
        <v>0</v>
      </c>
      <c r="G153" s="212">
        <f t="shared" ref="G153:O153" si="193">SUM(G154:G158)</f>
        <v>0</v>
      </c>
      <c r="H153" s="213">
        <f t="shared" si="193"/>
        <v>0</v>
      </c>
      <c r="I153" s="194">
        <f t="shared" si="193"/>
        <v>0</v>
      </c>
      <c r="J153" s="214">
        <f t="shared" si="193"/>
        <v>0</v>
      </c>
      <c r="K153" s="213">
        <f t="shared" si="193"/>
        <v>0</v>
      </c>
      <c r="L153" s="194">
        <f t="shared" si="193"/>
        <v>0</v>
      </c>
      <c r="M153" s="212">
        <f t="shared" si="193"/>
        <v>0</v>
      </c>
      <c r="N153" s="213">
        <f t="shared" si="193"/>
        <v>0</v>
      </c>
      <c r="O153" s="194">
        <f t="shared" si="193"/>
        <v>0</v>
      </c>
      <c r="P153" s="227"/>
    </row>
    <row r="154" spans="1:16" ht="24" hidden="1" x14ac:dyDescent="0.25">
      <c r="A154" s="52">
        <v>2512</v>
      </c>
      <c r="B154" s="90" t="s">
        <v>172</v>
      </c>
      <c r="C154" s="536">
        <f t="shared" si="189"/>
        <v>0</v>
      </c>
      <c r="D154" s="197"/>
      <c r="E154" s="198"/>
      <c r="F154" s="199">
        <f t="shared" ref="F154:F159" si="194">D154+E154</f>
        <v>0</v>
      </c>
      <c r="G154" s="197"/>
      <c r="H154" s="198"/>
      <c r="I154" s="199">
        <f t="shared" ref="I154:I159" si="195">G154+H154</f>
        <v>0</v>
      </c>
      <c r="J154" s="200"/>
      <c r="K154" s="198"/>
      <c r="L154" s="199">
        <f t="shared" ref="L154:L159" si="196">J154+K154</f>
        <v>0</v>
      </c>
      <c r="M154" s="197"/>
      <c r="N154" s="198"/>
      <c r="O154" s="199">
        <f t="shared" ref="O154:O159" si="197">M154+N154</f>
        <v>0</v>
      </c>
      <c r="P154" s="201"/>
    </row>
    <row r="155" spans="1:16" ht="24" hidden="1" x14ac:dyDescent="0.25">
      <c r="A155" s="52">
        <v>2513</v>
      </c>
      <c r="B155" s="90" t="s">
        <v>173</v>
      </c>
      <c r="C155" s="536">
        <f t="shared" si="189"/>
        <v>0</v>
      </c>
      <c r="D155" s="197"/>
      <c r="E155" s="198"/>
      <c r="F155" s="199">
        <f t="shared" si="194"/>
        <v>0</v>
      </c>
      <c r="G155" s="197"/>
      <c r="H155" s="198"/>
      <c r="I155" s="199">
        <f t="shared" si="195"/>
        <v>0</v>
      </c>
      <c r="J155" s="200"/>
      <c r="K155" s="198"/>
      <c r="L155" s="199">
        <f t="shared" si="196"/>
        <v>0</v>
      </c>
      <c r="M155" s="197"/>
      <c r="N155" s="198"/>
      <c r="O155" s="199">
        <f t="shared" si="197"/>
        <v>0</v>
      </c>
      <c r="P155" s="201"/>
    </row>
    <row r="156" spans="1:16" ht="36" hidden="1" x14ac:dyDescent="0.25">
      <c r="A156" s="52">
        <v>2514</v>
      </c>
      <c r="B156" s="90" t="s">
        <v>174</v>
      </c>
      <c r="C156" s="536">
        <f t="shared" si="189"/>
        <v>0</v>
      </c>
      <c r="D156" s="197"/>
      <c r="E156" s="198"/>
      <c r="F156" s="199">
        <f t="shared" si="194"/>
        <v>0</v>
      </c>
      <c r="G156" s="197"/>
      <c r="H156" s="198"/>
      <c r="I156" s="199">
        <f t="shared" si="195"/>
        <v>0</v>
      </c>
      <c r="J156" s="200"/>
      <c r="K156" s="198"/>
      <c r="L156" s="199">
        <f t="shared" si="196"/>
        <v>0</v>
      </c>
      <c r="M156" s="197"/>
      <c r="N156" s="198"/>
      <c r="O156" s="199">
        <f t="shared" si="197"/>
        <v>0</v>
      </c>
      <c r="P156" s="201"/>
    </row>
    <row r="157" spans="1:16" ht="24" hidden="1" x14ac:dyDescent="0.25">
      <c r="A157" s="52">
        <v>2515</v>
      </c>
      <c r="B157" s="90" t="s">
        <v>175</v>
      </c>
      <c r="C157" s="536">
        <f t="shared" si="189"/>
        <v>0</v>
      </c>
      <c r="D157" s="197"/>
      <c r="E157" s="198"/>
      <c r="F157" s="199">
        <f t="shared" si="194"/>
        <v>0</v>
      </c>
      <c r="G157" s="197"/>
      <c r="H157" s="198"/>
      <c r="I157" s="199">
        <f t="shared" si="195"/>
        <v>0</v>
      </c>
      <c r="J157" s="200"/>
      <c r="K157" s="198"/>
      <c r="L157" s="199">
        <f t="shared" si="196"/>
        <v>0</v>
      </c>
      <c r="M157" s="197"/>
      <c r="N157" s="198"/>
      <c r="O157" s="199">
        <f t="shared" si="197"/>
        <v>0</v>
      </c>
      <c r="P157" s="201"/>
    </row>
    <row r="158" spans="1:16" ht="24" hidden="1" x14ac:dyDescent="0.25">
      <c r="A158" s="52">
        <v>2519</v>
      </c>
      <c r="B158" s="90" t="s">
        <v>176</v>
      </c>
      <c r="C158" s="536">
        <f t="shared" si="189"/>
        <v>0</v>
      </c>
      <c r="D158" s="197"/>
      <c r="E158" s="198"/>
      <c r="F158" s="199">
        <f t="shared" si="194"/>
        <v>0</v>
      </c>
      <c r="G158" s="197"/>
      <c r="H158" s="198"/>
      <c r="I158" s="199">
        <f t="shared" si="195"/>
        <v>0</v>
      </c>
      <c r="J158" s="200"/>
      <c r="K158" s="198"/>
      <c r="L158" s="199">
        <f t="shared" si="196"/>
        <v>0</v>
      </c>
      <c r="M158" s="197"/>
      <c r="N158" s="198"/>
      <c r="O158" s="199">
        <f t="shared" si="197"/>
        <v>0</v>
      </c>
      <c r="P158" s="201"/>
    </row>
    <row r="159" spans="1:16" ht="24" hidden="1" x14ac:dyDescent="0.25">
      <c r="A159" s="202">
        <v>2520</v>
      </c>
      <c r="B159" s="90" t="s">
        <v>177</v>
      </c>
      <c r="C159" s="536">
        <f t="shared" si="189"/>
        <v>0</v>
      </c>
      <c r="D159" s="197"/>
      <c r="E159" s="198"/>
      <c r="F159" s="199">
        <f t="shared" si="194"/>
        <v>0</v>
      </c>
      <c r="G159" s="197"/>
      <c r="H159" s="198"/>
      <c r="I159" s="199">
        <f t="shared" si="195"/>
        <v>0</v>
      </c>
      <c r="J159" s="200"/>
      <c r="K159" s="198"/>
      <c r="L159" s="199">
        <f t="shared" si="196"/>
        <v>0</v>
      </c>
      <c r="M159" s="197"/>
      <c r="N159" s="198"/>
      <c r="O159" s="199">
        <f t="shared" si="197"/>
        <v>0</v>
      </c>
      <c r="P159" s="201"/>
    </row>
    <row r="160" spans="1:16" hidden="1" x14ac:dyDescent="0.25">
      <c r="A160" s="176">
        <v>3000</v>
      </c>
      <c r="B160" s="176" t="s">
        <v>178</v>
      </c>
      <c r="C160" s="547">
        <f t="shared" si="189"/>
        <v>0</v>
      </c>
      <c r="D160" s="177">
        <f t="shared" ref="D160:E160" si="198">SUM(D161,D171)</f>
        <v>0</v>
      </c>
      <c r="E160" s="178">
        <f t="shared" si="198"/>
        <v>0</v>
      </c>
      <c r="F160" s="179">
        <f>SUM(F161,F171)</f>
        <v>0</v>
      </c>
      <c r="G160" s="177">
        <f t="shared" ref="G160:H160" si="199">SUM(G161,G171)</f>
        <v>0</v>
      </c>
      <c r="H160" s="178">
        <f t="shared" si="199"/>
        <v>0</v>
      </c>
      <c r="I160" s="179">
        <f>SUM(I161,I171)</f>
        <v>0</v>
      </c>
      <c r="J160" s="180">
        <f t="shared" ref="J160:K160" si="200">SUM(J161,J171)</f>
        <v>0</v>
      </c>
      <c r="K160" s="178">
        <f t="shared" si="200"/>
        <v>0</v>
      </c>
      <c r="L160" s="179">
        <f>SUM(L161,L171)</f>
        <v>0</v>
      </c>
      <c r="M160" s="177">
        <f t="shared" ref="M160:O160" si="201">SUM(M161,M171)</f>
        <v>0</v>
      </c>
      <c r="N160" s="178">
        <f t="shared" si="201"/>
        <v>0</v>
      </c>
      <c r="O160" s="179">
        <f t="shared" si="201"/>
        <v>0</v>
      </c>
      <c r="P160" s="181"/>
    </row>
    <row r="161" spans="1:16" ht="24" hidden="1" x14ac:dyDescent="0.25">
      <c r="A161" s="70">
        <v>3200</v>
      </c>
      <c r="B161" s="228" t="s">
        <v>179</v>
      </c>
      <c r="C161" s="534">
        <f t="shared" si="189"/>
        <v>0</v>
      </c>
      <c r="D161" s="183">
        <f t="shared" ref="D161:E161" si="202">SUM(D162,D166)</f>
        <v>0</v>
      </c>
      <c r="E161" s="184">
        <f t="shared" si="202"/>
        <v>0</v>
      </c>
      <c r="F161" s="185">
        <f>SUM(F162,F166)</f>
        <v>0</v>
      </c>
      <c r="G161" s="183">
        <f t="shared" ref="G161:O161" si="203">SUM(G162,G166)</f>
        <v>0</v>
      </c>
      <c r="H161" s="184">
        <f t="shared" si="203"/>
        <v>0</v>
      </c>
      <c r="I161" s="185">
        <f t="shared" si="203"/>
        <v>0</v>
      </c>
      <c r="J161" s="186">
        <f t="shared" si="203"/>
        <v>0</v>
      </c>
      <c r="K161" s="184">
        <f t="shared" si="203"/>
        <v>0</v>
      </c>
      <c r="L161" s="185">
        <f t="shared" si="203"/>
        <v>0</v>
      </c>
      <c r="M161" s="183">
        <f t="shared" si="203"/>
        <v>0</v>
      </c>
      <c r="N161" s="184">
        <f t="shared" si="203"/>
        <v>0</v>
      </c>
      <c r="O161" s="185">
        <f t="shared" si="203"/>
        <v>0</v>
      </c>
      <c r="P161" s="187"/>
    </row>
    <row r="162" spans="1:16" ht="36" hidden="1" x14ac:dyDescent="0.25">
      <c r="A162" s="496">
        <v>3260</v>
      </c>
      <c r="B162" s="82" t="s">
        <v>180</v>
      </c>
      <c r="C162" s="535">
        <f t="shared" si="189"/>
        <v>0</v>
      </c>
      <c r="D162" s="212">
        <f t="shared" ref="D162:E162" si="204">SUM(D163:D165)</f>
        <v>0</v>
      </c>
      <c r="E162" s="213">
        <f t="shared" si="204"/>
        <v>0</v>
      </c>
      <c r="F162" s="194">
        <f>SUM(F163:F165)</f>
        <v>0</v>
      </c>
      <c r="G162" s="212">
        <f t="shared" ref="G162:H162" si="205">SUM(G163:G165)</f>
        <v>0</v>
      </c>
      <c r="H162" s="213">
        <f t="shared" si="205"/>
        <v>0</v>
      </c>
      <c r="I162" s="194">
        <f>SUM(I163:I165)</f>
        <v>0</v>
      </c>
      <c r="J162" s="214">
        <f t="shared" ref="J162:K162" si="206">SUM(J163:J165)</f>
        <v>0</v>
      </c>
      <c r="K162" s="213">
        <f t="shared" si="206"/>
        <v>0</v>
      </c>
      <c r="L162" s="194">
        <f>SUM(L163:L165)</f>
        <v>0</v>
      </c>
      <c r="M162" s="212">
        <f t="shared" ref="M162:O162" si="207">SUM(M163:M165)</f>
        <v>0</v>
      </c>
      <c r="N162" s="213">
        <f t="shared" si="207"/>
        <v>0</v>
      </c>
      <c r="O162" s="194">
        <f t="shared" si="207"/>
        <v>0</v>
      </c>
      <c r="P162" s="196"/>
    </row>
    <row r="163" spans="1:16" ht="24" hidden="1" x14ac:dyDescent="0.25">
      <c r="A163" s="52">
        <v>3261</v>
      </c>
      <c r="B163" s="90" t="s">
        <v>181</v>
      </c>
      <c r="C163" s="536">
        <f t="shared" si="189"/>
        <v>0</v>
      </c>
      <c r="D163" s="197"/>
      <c r="E163" s="198"/>
      <c r="F163" s="199">
        <f t="shared" ref="F163:F165" si="208">D163+E163</f>
        <v>0</v>
      </c>
      <c r="G163" s="197"/>
      <c r="H163" s="198"/>
      <c r="I163" s="199">
        <f t="shared" ref="I163:I165" si="209">G163+H163</f>
        <v>0</v>
      </c>
      <c r="J163" s="200"/>
      <c r="K163" s="198"/>
      <c r="L163" s="199">
        <f t="shared" ref="L163:L165" si="210">J163+K163</f>
        <v>0</v>
      </c>
      <c r="M163" s="197"/>
      <c r="N163" s="198"/>
      <c r="O163" s="199">
        <f t="shared" ref="O163:O165" si="211">M163+N163</f>
        <v>0</v>
      </c>
      <c r="P163" s="201"/>
    </row>
    <row r="164" spans="1:16" ht="36" hidden="1" x14ac:dyDescent="0.25">
      <c r="A164" s="52">
        <v>3262</v>
      </c>
      <c r="B164" s="90" t="s">
        <v>182</v>
      </c>
      <c r="C164" s="536">
        <f t="shared" si="189"/>
        <v>0</v>
      </c>
      <c r="D164" s="197"/>
      <c r="E164" s="198"/>
      <c r="F164" s="199">
        <f t="shared" si="208"/>
        <v>0</v>
      </c>
      <c r="G164" s="197"/>
      <c r="H164" s="198"/>
      <c r="I164" s="199">
        <f t="shared" si="209"/>
        <v>0</v>
      </c>
      <c r="J164" s="200"/>
      <c r="K164" s="198"/>
      <c r="L164" s="199">
        <f t="shared" si="210"/>
        <v>0</v>
      </c>
      <c r="M164" s="197"/>
      <c r="N164" s="198"/>
      <c r="O164" s="199">
        <f t="shared" si="211"/>
        <v>0</v>
      </c>
      <c r="P164" s="201"/>
    </row>
    <row r="165" spans="1:16" ht="24" hidden="1" x14ac:dyDescent="0.25">
      <c r="A165" s="52">
        <v>3263</v>
      </c>
      <c r="B165" s="90" t="s">
        <v>183</v>
      </c>
      <c r="C165" s="536">
        <f t="shared" si="189"/>
        <v>0</v>
      </c>
      <c r="D165" s="197"/>
      <c r="E165" s="198"/>
      <c r="F165" s="199">
        <f t="shared" si="208"/>
        <v>0</v>
      </c>
      <c r="G165" s="197"/>
      <c r="H165" s="198"/>
      <c r="I165" s="199">
        <f t="shared" si="209"/>
        <v>0</v>
      </c>
      <c r="J165" s="200"/>
      <c r="K165" s="198"/>
      <c r="L165" s="199">
        <f t="shared" si="210"/>
        <v>0</v>
      </c>
      <c r="M165" s="197"/>
      <c r="N165" s="198"/>
      <c r="O165" s="199">
        <f t="shared" si="211"/>
        <v>0</v>
      </c>
      <c r="P165" s="201"/>
    </row>
    <row r="166" spans="1:16" ht="84" hidden="1" x14ac:dyDescent="0.25">
      <c r="A166" s="496">
        <v>3290</v>
      </c>
      <c r="B166" s="82" t="s">
        <v>184</v>
      </c>
      <c r="C166" s="548">
        <f t="shared" si="189"/>
        <v>0</v>
      </c>
      <c r="D166" s="212">
        <f t="shared" ref="D166:E166" si="212">SUM(D167:D170)</f>
        <v>0</v>
      </c>
      <c r="E166" s="213">
        <f t="shared" si="212"/>
        <v>0</v>
      </c>
      <c r="F166" s="194">
        <f>SUM(F167:F170)</f>
        <v>0</v>
      </c>
      <c r="G166" s="212">
        <f t="shared" ref="G166:O166" si="213">SUM(G167:G170)</f>
        <v>0</v>
      </c>
      <c r="H166" s="213">
        <f t="shared" si="213"/>
        <v>0</v>
      </c>
      <c r="I166" s="194">
        <f t="shared" si="213"/>
        <v>0</v>
      </c>
      <c r="J166" s="214">
        <f t="shared" si="213"/>
        <v>0</v>
      </c>
      <c r="K166" s="213">
        <f t="shared" si="213"/>
        <v>0</v>
      </c>
      <c r="L166" s="194">
        <f t="shared" si="213"/>
        <v>0</v>
      </c>
      <c r="M166" s="212">
        <f t="shared" si="213"/>
        <v>0</v>
      </c>
      <c r="N166" s="213">
        <f t="shared" si="213"/>
        <v>0</v>
      </c>
      <c r="O166" s="194">
        <f t="shared" si="213"/>
        <v>0</v>
      </c>
      <c r="P166" s="229"/>
    </row>
    <row r="167" spans="1:16" ht="72" hidden="1" x14ac:dyDescent="0.25">
      <c r="A167" s="52">
        <v>3291</v>
      </c>
      <c r="B167" s="90" t="s">
        <v>185</v>
      </c>
      <c r="C167" s="536">
        <f t="shared" si="189"/>
        <v>0</v>
      </c>
      <c r="D167" s="197"/>
      <c r="E167" s="198"/>
      <c r="F167" s="199">
        <f t="shared" ref="F167:F170" si="214">D167+E167</f>
        <v>0</v>
      </c>
      <c r="G167" s="197"/>
      <c r="H167" s="198"/>
      <c r="I167" s="199">
        <f t="shared" ref="I167:I170" si="215">G167+H167</f>
        <v>0</v>
      </c>
      <c r="J167" s="200"/>
      <c r="K167" s="198"/>
      <c r="L167" s="199">
        <f t="shared" ref="L167:L170" si="216">J167+K167</f>
        <v>0</v>
      </c>
      <c r="M167" s="197"/>
      <c r="N167" s="198"/>
      <c r="O167" s="199">
        <f t="shared" ref="O167:O170" si="217">M167+N167</f>
        <v>0</v>
      </c>
      <c r="P167" s="201"/>
    </row>
    <row r="168" spans="1:16" ht="72" hidden="1" x14ac:dyDescent="0.25">
      <c r="A168" s="52">
        <v>3292</v>
      </c>
      <c r="B168" s="90" t="s">
        <v>186</v>
      </c>
      <c r="C168" s="536">
        <f t="shared" si="189"/>
        <v>0</v>
      </c>
      <c r="D168" s="197"/>
      <c r="E168" s="198"/>
      <c r="F168" s="199">
        <f t="shared" si="214"/>
        <v>0</v>
      </c>
      <c r="G168" s="197"/>
      <c r="H168" s="198"/>
      <c r="I168" s="199">
        <f t="shared" si="215"/>
        <v>0</v>
      </c>
      <c r="J168" s="200"/>
      <c r="K168" s="198"/>
      <c r="L168" s="199">
        <f t="shared" si="216"/>
        <v>0</v>
      </c>
      <c r="M168" s="197"/>
      <c r="N168" s="198"/>
      <c r="O168" s="199">
        <f t="shared" si="217"/>
        <v>0</v>
      </c>
      <c r="P168" s="201"/>
    </row>
    <row r="169" spans="1:16" ht="72" hidden="1" x14ac:dyDescent="0.25">
      <c r="A169" s="52">
        <v>3293</v>
      </c>
      <c r="B169" s="90" t="s">
        <v>187</v>
      </c>
      <c r="C169" s="536">
        <f t="shared" si="189"/>
        <v>0</v>
      </c>
      <c r="D169" s="197"/>
      <c r="E169" s="198"/>
      <c r="F169" s="199">
        <f t="shared" si="214"/>
        <v>0</v>
      </c>
      <c r="G169" s="197"/>
      <c r="H169" s="198"/>
      <c r="I169" s="199">
        <f t="shared" si="215"/>
        <v>0</v>
      </c>
      <c r="J169" s="200"/>
      <c r="K169" s="198"/>
      <c r="L169" s="199">
        <f t="shared" si="216"/>
        <v>0</v>
      </c>
      <c r="M169" s="197"/>
      <c r="N169" s="198"/>
      <c r="O169" s="199">
        <f t="shared" si="217"/>
        <v>0</v>
      </c>
      <c r="P169" s="201"/>
    </row>
    <row r="170" spans="1:16" ht="60" hidden="1" x14ac:dyDescent="0.25">
      <c r="A170" s="230">
        <v>3294</v>
      </c>
      <c r="B170" s="90" t="s">
        <v>188</v>
      </c>
      <c r="C170" s="548">
        <f t="shared" si="189"/>
        <v>0</v>
      </c>
      <c r="D170" s="231"/>
      <c r="E170" s="232"/>
      <c r="F170" s="233">
        <f t="shared" si="214"/>
        <v>0</v>
      </c>
      <c r="G170" s="231"/>
      <c r="H170" s="232"/>
      <c r="I170" s="233">
        <f t="shared" si="215"/>
        <v>0</v>
      </c>
      <c r="J170" s="234"/>
      <c r="K170" s="232"/>
      <c r="L170" s="233">
        <f t="shared" si="216"/>
        <v>0</v>
      </c>
      <c r="M170" s="231"/>
      <c r="N170" s="232"/>
      <c r="O170" s="233">
        <f t="shared" si="217"/>
        <v>0</v>
      </c>
      <c r="P170" s="229"/>
    </row>
    <row r="171" spans="1:16" ht="48" hidden="1" x14ac:dyDescent="0.25">
      <c r="A171" s="235">
        <v>3300</v>
      </c>
      <c r="B171" s="228" t="s">
        <v>189</v>
      </c>
      <c r="C171" s="549">
        <f t="shared" si="189"/>
        <v>0</v>
      </c>
      <c r="D171" s="236">
        <f t="shared" ref="D171:E171" si="218">SUM(D172:D173)</f>
        <v>0</v>
      </c>
      <c r="E171" s="237">
        <f t="shared" si="218"/>
        <v>0</v>
      </c>
      <c r="F171" s="238">
        <f>SUM(F172:F173)</f>
        <v>0</v>
      </c>
      <c r="G171" s="236">
        <f t="shared" ref="G171:O171" si="219">SUM(G172:G173)</f>
        <v>0</v>
      </c>
      <c r="H171" s="237">
        <f t="shared" si="219"/>
        <v>0</v>
      </c>
      <c r="I171" s="238">
        <f t="shared" si="219"/>
        <v>0</v>
      </c>
      <c r="J171" s="239">
        <f t="shared" si="219"/>
        <v>0</v>
      </c>
      <c r="K171" s="237">
        <f t="shared" si="219"/>
        <v>0</v>
      </c>
      <c r="L171" s="238">
        <f t="shared" si="219"/>
        <v>0</v>
      </c>
      <c r="M171" s="236">
        <f t="shared" si="219"/>
        <v>0</v>
      </c>
      <c r="N171" s="237">
        <f t="shared" si="219"/>
        <v>0</v>
      </c>
      <c r="O171" s="238">
        <f t="shared" si="219"/>
        <v>0</v>
      </c>
      <c r="P171" s="187"/>
    </row>
    <row r="172" spans="1:16" ht="48" hidden="1" x14ac:dyDescent="0.25">
      <c r="A172" s="142">
        <v>3310</v>
      </c>
      <c r="B172" s="143" t="s">
        <v>190</v>
      </c>
      <c r="C172" s="542">
        <f t="shared" si="189"/>
        <v>0</v>
      </c>
      <c r="D172" s="206"/>
      <c r="E172" s="207"/>
      <c r="F172" s="189">
        <f t="shared" ref="F172:F173" si="220">D172+E172</f>
        <v>0</v>
      </c>
      <c r="G172" s="206"/>
      <c r="H172" s="207"/>
      <c r="I172" s="189">
        <f t="shared" ref="I172:I173" si="221">G172+H172</f>
        <v>0</v>
      </c>
      <c r="J172" s="208"/>
      <c r="K172" s="207"/>
      <c r="L172" s="189">
        <f t="shared" ref="L172:L173" si="222">J172+K172</f>
        <v>0</v>
      </c>
      <c r="M172" s="206"/>
      <c r="N172" s="207"/>
      <c r="O172" s="189">
        <f t="shared" ref="O172:O173" si="223">M172+N172</f>
        <v>0</v>
      </c>
      <c r="P172" s="191"/>
    </row>
    <row r="173" spans="1:16" ht="48.75" hidden="1" customHeight="1" x14ac:dyDescent="0.25">
      <c r="A173" s="45">
        <v>3320</v>
      </c>
      <c r="B173" s="82" t="s">
        <v>191</v>
      </c>
      <c r="C173" s="535">
        <f t="shared" si="189"/>
        <v>0</v>
      </c>
      <c r="D173" s="192"/>
      <c r="E173" s="193"/>
      <c r="F173" s="194">
        <f t="shared" si="220"/>
        <v>0</v>
      </c>
      <c r="G173" s="192"/>
      <c r="H173" s="193"/>
      <c r="I173" s="194">
        <f t="shared" si="221"/>
        <v>0</v>
      </c>
      <c r="J173" s="195"/>
      <c r="K173" s="193"/>
      <c r="L173" s="194">
        <f t="shared" si="222"/>
        <v>0</v>
      </c>
      <c r="M173" s="192"/>
      <c r="N173" s="193"/>
      <c r="O173" s="194">
        <f t="shared" si="223"/>
        <v>0</v>
      </c>
      <c r="P173" s="196"/>
    </row>
    <row r="174" spans="1:16" hidden="1" x14ac:dyDescent="0.25">
      <c r="A174" s="240">
        <v>4000</v>
      </c>
      <c r="B174" s="176" t="s">
        <v>192</v>
      </c>
      <c r="C174" s="547">
        <f t="shared" si="189"/>
        <v>0</v>
      </c>
      <c r="D174" s="177">
        <f t="shared" ref="D174:E174" si="224">SUM(D175,D178)</f>
        <v>0</v>
      </c>
      <c r="E174" s="178">
        <f t="shared" si="224"/>
        <v>0</v>
      </c>
      <c r="F174" s="179">
        <f>SUM(F175,F178)</f>
        <v>0</v>
      </c>
      <c r="G174" s="177">
        <f t="shared" ref="G174:H174" si="225">SUM(G175,G178)</f>
        <v>0</v>
      </c>
      <c r="H174" s="178">
        <f t="shared" si="225"/>
        <v>0</v>
      </c>
      <c r="I174" s="179">
        <f>SUM(I175,I178)</f>
        <v>0</v>
      </c>
      <c r="J174" s="180">
        <f t="shared" ref="J174:K174" si="226">SUM(J175,J178)</f>
        <v>0</v>
      </c>
      <c r="K174" s="178">
        <f t="shared" si="226"/>
        <v>0</v>
      </c>
      <c r="L174" s="179">
        <f>SUM(L175,L178)</f>
        <v>0</v>
      </c>
      <c r="M174" s="177">
        <f t="shared" ref="M174:O174" si="227">SUM(M175,M178)</f>
        <v>0</v>
      </c>
      <c r="N174" s="178">
        <f t="shared" si="227"/>
        <v>0</v>
      </c>
      <c r="O174" s="179">
        <f t="shared" si="227"/>
        <v>0</v>
      </c>
      <c r="P174" s="181"/>
    </row>
    <row r="175" spans="1:16" ht="24" hidden="1" x14ac:dyDescent="0.25">
      <c r="A175" s="241">
        <v>4200</v>
      </c>
      <c r="B175" s="182" t="s">
        <v>193</v>
      </c>
      <c r="C175" s="534">
        <f t="shared" si="189"/>
        <v>0</v>
      </c>
      <c r="D175" s="183">
        <f t="shared" ref="D175:E175" si="228">SUM(D176,D177)</f>
        <v>0</v>
      </c>
      <c r="E175" s="184">
        <f t="shared" si="228"/>
        <v>0</v>
      </c>
      <c r="F175" s="185">
        <f>SUM(F176,F177)</f>
        <v>0</v>
      </c>
      <c r="G175" s="183">
        <f t="shared" ref="G175:H175" si="229">SUM(G176,G177)</f>
        <v>0</v>
      </c>
      <c r="H175" s="184">
        <f t="shared" si="229"/>
        <v>0</v>
      </c>
      <c r="I175" s="185">
        <f>SUM(I176,I177)</f>
        <v>0</v>
      </c>
      <c r="J175" s="186">
        <f t="shared" ref="J175:K175" si="230">SUM(J176,J177)</f>
        <v>0</v>
      </c>
      <c r="K175" s="184">
        <f t="shared" si="230"/>
        <v>0</v>
      </c>
      <c r="L175" s="185">
        <f>SUM(L176,L177)</f>
        <v>0</v>
      </c>
      <c r="M175" s="183">
        <f t="shared" ref="M175:O175" si="231">SUM(M176,M177)</f>
        <v>0</v>
      </c>
      <c r="N175" s="184">
        <f t="shared" si="231"/>
        <v>0</v>
      </c>
      <c r="O175" s="185">
        <f t="shared" si="231"/>
        <v>0</v>
      </c>
      <c r="P175" s="209"/>
    </row>
    <row r="176" spans="1:16" ht="36" hidden="1" x14ac:dyDescent="0.25">
      <c r="A176" s="496">
        <v>4240</v>
      </c>
      <c r="B176" s="82" t="s">
        <v>194</v>
      </c>
      <c r="C176" s="535">
        <f t="shared" si="189"/>
        <v>0</v>
      </c>
      <c r="D176" s="192"/>
      <c r="E176" s="193"/>
      <c r="F176" s="194">
        <f t="shared" ref="F176:F177" si="232">D176+E176</f>
        <v>0</v>
      </c>
      <c r="G176" s="192"/>
      <c r="H176" s="193"/>
      <c r="I176" s="194">
        <f t="shared" ref="I176:I177" si="233">G176+H176</f>
        <v>0</v>
      </c>
      <c r="J176" s="195"/>
      <c r="K176" s="193"/>
      <c r="L176" s="194">
        <f t="shared" ref="L176:L177" si="234">J176+K176</f>
        <v>0</v>
      </c>
      <c r="M176" s="192"/>
      <c r="N176" s="193"/>
      <c r="O176" s="194">
        <f t="shared" ref="O176:O177" si="235">M176+N176</f>
        <v>0</v>
      </c>
      <c r="P176" s="196"/>
    </row>
    <row r="177" spans="1:16" ht="24" hidden="1" x14ac:dyDescent="0.25">
      <c r="A177" s="202">
        <v>4250</v>
      </c>
      <c r="B177" s="90" t="s">
        <v>195</v>
      </c>
      <c r="C177" s="536">
        <f t="shared" si="189"/>
        <v>0</v>
      </c>
      <c r="D177" s="197"/>
      <c r="E177" s="198"/>
      <c r="F177" s="199">
        <f t="shared" si="232"/>
        <v>0</v>
      </c>
      <c r="G177" s="197"/>
      <c r="H177" s="198"/>
      <c r="I177" s="199">
        <f t="shared" si="233"/>
        <v>0</v>
      </c>
      <c r="J177" s="200"/>
      <c r="K177" s="198"/>
      <c r="L177" s="199">
        <f t="shared" si="234"/>
        <v>0</v>
      </c>
      <c r="M177" s="197"/>
      <c r="N177" s="198"/>
      <c r="O177" s="199">
        <f t="shared" si="235"/>
        <v>0</v>
      </c>
      <c r="P177" s="201"/>
    </row>
    <row r="178" spans="1:16" hidden="1" x14ac:dyDescent="0.25">
      <c r="A178" s="70">
        <v>4300</v>
      </c>
      <c r="B178" s="182" t="s">
        <v>196</v>
      </c>
      <c r="C178" s="534">
        <f t="shared" si="189"/>
        <v>0</v>
      </c>
      <c r="D178" s="183">
        <f t="shared" ref="D178:E178" si="236">SUM(D179)</f>
        <v>0</v>
      </c>
      <c r="E178" s="184">
        <f t="shared" si="236"/>
        <v>0</v>
      </c>
      <c r="F178" s="185">
        <f>SUM(F179)</f>
        <v>0</v>
      </c>
      <c r="G178" s="183">
        <f t="shared" ref="G178:H178" si="237">SUM(G179)</f>
        <v>0</v>
      </c>
      <c r="H178" s="184">
        <f t="shared" si="237"/>
        <v>0</v>
      </c>
      <c r="I178" s="185">
        <f>SUM(I179)</f>
        <v>0</v>
      </c>
      <c r="J178" s="186">
        <f t="shared" ref="J178:K178" si="238">SUM(J179)</f>
        <v>0</v>
      </c>
      <c r="K178" s="184">
        <f t="shared" si="238"/>
        <v>0</v>
      </c>
      <c r="L178" s="185">
        <f>SUM(L179)</f>
        <v>0</v>
      </c>
      <c r="M178" s="183">
        <f t="shared" ref="M178:O178" si="239">SUM(M179)</f>
        <v>0</v>
      </c>
      <c r="N178" s="184">
        <f t="shared" si="239"/>
        <v>0</v>
      </c>
      <c r="O178" s="185">
        <f t="shared" si="239"/>
        <v>0</v>
      </c>
      <c r="P178" s="209"/>
    </row>
    <row r="179" spans="1:16" ht="24" hidden="1" x14ac:dyDescent="0.25">
      <c r="A179" s="496">
        <v>4310</v>
      </c>
      <c r="B179" s="82" t="s">
        <v>197</v>
      </c>
      <c r="C179" s="535">
        <f t="shared" si="189"/>
        <v>0</v>
      </c>
      <c r="D179" s="212">
        <f t="shared" ref="D179:E179" si="240">SUM(D180:D180)</f>
        <v>0</v>
      </c>
      <c r="E179" s="213">
        <f t="shared" si="240"/>
        <v>0</v>
      </c>
      <c r="F179" s="194">
        <f>SUM(F180:F180)</f>
        <v>0</v>
      </c>
      <c r="G179" s="212">
        <f t="shared" ref="G179:H179" si="241">SUM(G180:G180)</f>
        <v>0</v>
      </c>
      <c r="H179" s="213">
        <f t="shared" si="241"/>
        <v>0</v>
      </c>
      <c r="I179" s="194">
        <f>SUM(I180:I180)</f>
        <v>0</v>
      </c>
      <c r="J179" s="214">
        <f t="shared" ref="J179:K179" si="242">SUM(J180:J180)</f>
        <v>0</v>
      </c>
      <c r="K179" s="213">
        <f t="shared" si="242"/>
        <v>0</v>
      </c>
      <c r="L179" s="194">
        <f>SUM(L180:L180)</f>
        <v>0</v>
      </c>
      <c r="M179" s="212">
        <f t="shared" ref="M179:O179" si="243">SUM(M180:M180)</f>
        <v>0</v>
      </c>
      <c r="N179" s="213">
        <f t="shared" si="243"/>
        <v>0</v>
      </c>
      <c r="O179" s="194">
        <f t="shared" si="243"/>
        <v>0</v>
      </c>
      <c r="P179" s="196"/>
    </row>
    <row r="180" spans="1:16" ht="36" hidden="1" x14ac:dyDescent="0.25">
      <c r="A180" s="52">
        <v>4311</v>
      </c>
      <c r="B180" s="90" t="s">
        <v>198</v>
      </c>
      <c r="C180" s="536">
        <f t="shared" si="189"/>
        <v>0</v>
      </c>
      <c r="D180" s="197"/>
      <c r="E180" s="198"/>
      <c r="F180" s="199">
        <f>D180+E180</f>
        <v>0</v>
      </c>
      <c r="G180" s="197"/>
      <c r="H180" s="198"/>
      <c r="I180" s="199">
        <f>G180+H180</f>
        <v>0</v>
      </c>
      <c r="J180" s="200"/>
      <c r="K180" s="198"/>
      <c r="L180" s="199">
        <f>J180+K180</f>
        <v>0</v>
      </c>
      <c r="M180" s="197"/>
      <c r="N180" s="198"/>
      <c r="O180" s="199">
        <f t="shared" ref="O180" si="244">M180+N180</f>
        <v>0</v>
      </c>
      <c r="P180" s="201"/>
    </row>
    <row r="181" spans="1:16" s="29" customFormat="1" ht="24" x14ac:dyDescent="0.25">
      <c r="A181" s="242"/>
      <c r="B181" s="21" t="s">
        <v>199</v>
      </c>
      <c r="C181" s="546">
        <f t="shared" si="189"/>
        <v>4395</v>
      </c>
      <c r="D181" s="171">
        <f t="shared" ref="D181:O181" si="245">SUM(D182,D211,D252,D265)</f>
        <v>2937</v>
      </c>
      <c r="E181" s="172">
        <f t="shared" si="245"/>
        <v>0</v>
      </c>
      <c r="F181" s="173">
        <f t="shared" si="245"/>
        <v>2937</v>
      </c>
      <c r="G181" s="171">
        <f t="shared" si="245"/>
        <v>1458</v>
      </c>
      <c r="H181" s="172">
        <f t="shared" si="245"/>
        <v>0</v>
      </c>
      <c r="I181" s="173">
        <f t="shared" si="245"/>
        <v>1458</v>
      </c>
      <c r="J181" s="174">
        <f t="shared" si="245"/>
        <v>0</v>
      </c>
      <c r="K181" s="172">
        <f t="shared" si="245"/>
        <v>0</v>
      </c>
      <c r="L181" s="173">
        <f t="shared" si="245"/>
        <v>0</v>
      </c>
      <c r="M181" s="171">
        <f t="shared" si="245"/>
        <v>0</v>
      </c>
      <c r="N181" s="172">
        <f t="shared" si="245"/>
        <v>0</v>
      </c>
      <c r="O181" s="173">
        <f t="shared" si="245"/>
        <v>0</v>
      </c>
      <c r="P181" s="243"/>
    </row>
    <row r="182" spans="1:16" x14ac:dyDescent="0.25">
      <c r="A182" s="176">
        <v>5000</v>
      </c>
      <c r="B182" s="176" t="s">
        <v>200</v>
      </c>
      <c r="C182" s="547">
        <f t="shared" si="189"/>
        <v>4395</v>
      </c>
      <c r="D182" s="177">
        <f t="shared" ref="D182:E182" si="246">D183+D187</f>
        <v>2937</v>
      </c>
      <c r="E182" s="178">
        <f t="shared" si="246"/>
        <v>0</v>
      </c>
      <c r="F182" s="179">
        <f>F183+F187</f>
        <v>2937</v>
      </c>
      <c r="G182" s="177">
        <f t="shared" ref="G182:H182" si="247">G183+G187</f>
        <v>1458</v>
      </c>
      <c r="H182" s="178">
        <f t="shared" si="247"/>
        <v>0</v>
      </c>
      <c r="I182" s="179">
        <f>I183+I187</f>
        <v>1458</v>
      </c>
      <c r="J182" s="180">
        <f t="shared" ref="J182:K182" si="248">J183+J187</f>
        <v>0</v>
      </c>
      <c r="K182" s="178">
        <f t="shared" si="248"/>
        <v>0</v>
      </c>
      <c r="L182" s="179">
        <f>L183+L187</f>
        <v>0</v>
      </c>
      <c r="M182" s="177">
        <f t="shared" ref="M182:O182" si="249">M183+M187</f>
        <v>0</v>
      </c>
      <c r="N182" s="178">
        <f t="shared" si="249"/>
        <v>0</v>
      </c>
      <c r="O182" s="179">
        <f t="shared" si="249"/>
        <v>0</v>
      </c>
      <c r="P182" s="181"/>
    </row>
    <row r="183" spans="1:16" hidden="1" x14ac:dyDescent="0.25">
      <c r="A183" s="70">
        <v>5100</v>
      </c>
      <c r="B183" s="182" t="s">
        <v>201</v>
      </c>
      <c r="C183" s="534">
        <f t="shared" si="189"/>
        <v>0</v>
      </c>
      <c r="D183" s="183">
        <f t="shared" ref="D183:E183" si="250">SUM(D184:D186)</f>
        <v>0</v>
      </c>
      <c r="E183" s="184">
        <f t="shared" si="250"/>
        <v>0</v>
      </c>
      <c r="F183" s="185">
        <f>SUM(F184:F186)</f>
        <v>0</v>
      </c>
      <c r="G183" s="183">
        <f t="shared" ref="G183:H183" si="251">SUM(G184:G186)</f>
        <v>0</v>
      </c>
      <c r="H183" s="184">
        <f t="shared" si="251"/>
        <v>0</v>
      </c>
      <c r="I183" s="185">
        <f>SUM(I184:I186)</f>
        <v>0</v>
      </c>
      <c r="J183" s="186">
        <f t="shared" ref="J183:K183" si="252">SUM(J184:J186)</f>
        <v>0</v>
      </c>
      <c r="K183" s="184">
        <f t="shared" si="252"/>
        <v>0</v>
      </c>
      <c r="L183" s="185">
        <f>SUM(L184:L186)</f>
        <v>0</v>
      </c>
      <c r="M183" s="183">
        <f t="shared" ref="M183:O183" si="253">SUM(M184:M186)</f>
        <v>0</v>
      </c>
      <c r="N183" s="184">
        <f t="shared" si="253"/>
        <v>0</v>
      </c>
      <c r="O183" s="185">
        <f t="shared" si="253"/>
        <v>0</v>
      </c>
      <c r="P183" s="209"/>
    </row>
    <row r="184" spans="1:16" hidden="1" x14ac:dyDescent="0.25">
      <c r="A184" s="496">
        <v>5110</v>
      </c>
      <c r="B184" s="82" t="s">
        <v>202</v>
      </c>
      <c r="C184" s="535">
        <f t="shared" si="189"/>
        <v>0</v>
      </c>
      <c r="D184" s="192"/>
      <c r="E184" s="193"/>
      <c r="F184" s="194">
        <f t="shared" ref="F184:F186" si="254">D184+E184</f>
        <v>0</v>
      </c>
      <c r="G184" s="192"/>
      <c r="H184" s="193"/>
      <c r="I184" s="194">
        <f t="shared" ref="I184:I186" si="255">G184+H184</f>
        <v>0</v>
      </c>
      <c r="J184" s="195"/>
      <c r="K184" s="193"/>
      <c r="L184" s="194">
        <f t="shared" ref="L184:L186" si="256">J184+K184</f>
        <v>0</v>
      </c>
      <c r="M184" s="192"/>
      <c r="N184" s="193"/>
      <c r="O184" s="194">
        <f t="shared" ref="O184:O186" si="257">M184+N184</f>
        <v>0</v>
      </c>
      <c r="P184" s="196"/>
    </row>
    <row r="185" spans="1:16" ht="24" hidden="1" x14ac:dyDescent="0.25">
      <c r="A185" s="202">
        <v>5120</v>
      </c>
      <c r="B185" s="90" t="s">
        <v>203</v>
      </c>
      <c r="C185" s="536">
        <f t="shared" si="189"/>
        <v>0</v>
      </c>
      <c r="D185" s="197"/>
      <c r="E185" s="198"/>
      <c r="F185" s="199">
        <f t="shared" si="254"/>
        <v>0</v>
      </c>
      <c r="G185" s="197"/>
      <c r="H185" s="198"/>
      <c r="I185" s="199">
        <f t="shared" si="255"/>
        <v>0</v>
      </c>
      <c r="J185" s="200"/>
      <c r="K185" s="198"/>
      <c r="L185" s="199">
        <f t="shared" si="256"/>
        <v>0</v>
      </c>
      <c r="M185" s="197"/>
      <c r="N185" s="198"/>
      <c r="O185" s="199">
        <f t="shared" si="257"/>
        <v>0</v>
      </c>
      <c r="P185" s="201"/>
    </row>
    <row r="186" spans="1:16" hidden="1" x14ac:dyDescent="0.25">
      <c r="A186" s="202">
        <v>5140</v>
      </c>
      <c r="B186" s="90" t="s">
        <v>204</v>
      </c>
      <c r="C186" s="536">
        <f t="shared" si="189"/>
        <v>0</v>
      </c>
      <c r="D186" s="197"/>
      <c r="E186" s="198"/>
      <c r="F186" s="199">
        <f t="shared" si="254"/>
        <v>0</v>
      </c>
      <c r="G186" s="197"/>
      <c r="H186" s="198"/>
      <c r="I186" s="199">
        <f t="shared" si="255"/>
        <v>0</v>
      </c>
      <c r="J186" s="200"/>
      <c r="K186" s="198"/>
      <c r="L186" s="199">
        <f t="shared" si="256"/>
        <v>0</v>
      </c>
      <c r="M186" s="197"/>
      <c r="N186" s="198"/>
      <c r="O186" s="199">
        <f t="shared" si="257"/>
        <v>0</v>
      </c>
      <c r="P186" s="201"/>
    </row>
    <row r="187" spans="1:16" ht="24" x14ac:dyDescent="0.25">
      <c r="A187" s="70">
        <v>5200</v>
      </c>
      <c r="B187" s="182" t="s">
        <v>205</v>
      </c>
      <c r="C187" s="534">
        <f t="shared" si="189"/>
        <v>4395</v>
      </c>
      <c r="D187" s="183">
        <f t="shared" ref="D187:E187" si="258">D188+D198+D199+D206+D207+D208+D210</f>
        <v>2937</v>
      </c>
      <c r="E187" s="184">
        <f t="shared" si="258"/>
        <v>0</v>
      </c>
      <c r="F187" s="185">
        <f>F188+F198+F199+F206+F207+F208+F210</f>
        <v>2937</v>
      </c>
      <c r="G187" s="183">
        <f t="shared" ref="G187:H187" si="259">G188+G198+G199+G206+G207+G208+G210</f>
        <v>1458</v>
      </c>
      <c r="H187" s="184">
        <f t="shared" si="259"/>
        <v>0</v>
      </c>
      <c r="I187" s="185">
        <f>I188+I198+I199+I206+I207+I208+I210</f>
        <v>1458</v>
      </c>
      <c r="J187" s="186">
        <f t="shared" ref="J187:K187" si="260">J188+J198+J199+J206+J207+J208+J210</f>
        <v>0</v>
      </c>
      <c r="K187" s="184">
        <f t="shared" si="260"/>
        <v>0</v>
      </c>
      <c r="L187" s="185">
        <f>L188+L198+L199+L206+L207+L208+L210</f>
        <v>0</v>
      </c>
      <c r="M187" s="183">
        <f t="shared" ref="M187:O187" si="261">M188+M198+M199+M206+M207+M208+M210</f>
        <v>0</v>
      </c>
      <c r="N187" s="184">
        <f t="shared" si="261"/>
        <v>0</v>
      </c>
      <c r="O187" s="185">
        <f t="shared" si="261"/>
        <v>0</v>
      </c>
      <c r="P187" s="209"/>
    </row>
    <row r="188" spans="1:16" hidden="1" x14ac:dyDescent="0.25">
      <c r="A188" s="188">
        <v>5210</v>
      </c>
      <c r="B188" s="143" t="s">
        <v>206</v>
      </c>
      <c r="C188" s="542">
        <f t="shared" si="189"/>
        <v>0</v>
      </c>
      <c r="D188" s="148">
        <f t="shared" ref="D188:E188" si="262">SUM(D189:D197)</f>
        <v>0</v>
      </c>
      <c r="E188" s="149">
        <f t="shared" si="262"/>
        <v>0</v>
      </c>
      <c r="F188" s="189">
        <f>SUM(F189:F197)</f>
        <v>0</v>
      </c>
      <c r="G188" s="148">
        <f t="shared" ref="G188:H188" si="263">SUM(G189:G197)</f>
        <v>0</v>
      </c>
      <c r="H188" s="149">
        <f t="shared" si="263"/>
        <v>0</v>
      </c>
      <c r="I188" s="189">
        <f>SUM(I189:I197)</f>
        <v>0</v>
      </c>
      <c r="J188" s="190">
        <f t="shared" ref="J188:K188" si="264">SUM(J189:J197)</f>
        <v>0</v>
      </c>
      <c r="K188" s="149">
        <f t="shared" si="264"/>
        <v>0</v>
      </c>
      <c r="L188" s="189">
        <f>SUM(L189:L197)</f>
        <v>0</v>
      </c>
      <c r="M188" s="148">
        <f t="shared" ref="M188:O188" si="265">SUM(M189:M197)</f>
        <v>0</v>
      </c>
      <c r="N188" s="149">
        <f t="shared" si="265"/>
        <v>0</v>
      </c>
      <c r="O188" s="189">
        <f t="shared" si="265"/>
        <v>0</v>
      </c>
      <c r="P188" s="191"/>
    </row>
    <row r="189" spans="1:16" hidden="1" x14ac:dyDescent="0.25">
      <c r="A189" s="45">
        <v>5211</v>
      </c>
      <c r="B189" s="82" t="s">
        <v>207</v>
      </c>
      <c r="C189" s="535">
        <f t="shared" si="189"/>
        <v>0</v>
      </c>
      <c r="D189" s="192"/>
      <c r="E189" s="193"/>
      <c r="F189" s="194">
        <f t="shared" ref="F189:F198" si="266">D189+E189</f>
        <v>0</v>
      </c>
      <c r="G189" s="192"/>
      <c r="H189" s="193"/>
      <c r="I189" s="194">
        <f t="shared" ref="I189:I198" si="267">G189+H189</f>
        <v>0</v>
      </c>
      <c r="J189" s="195"/>
      <c r="K189" s="193"/>
      <c r="L189" s="194">
        <f t="shared" ref="L189:L198" si="268">J189+K189</f>
        <v>0</v>
      </c>
      <c r="M189" s="192"/>
      <c r="N189" s="193"/>
      <c r="O189" s="194">
        <f t="shared" ref="O189:O198" si="269">M189+N189</f>
        <v>0</v>
      </c>
      <c r="P189" s="196"/>
    </row>
    <row r="190" spans="1:16" hidden="1" x14ac:dyDescent="0.25">
      <c r="A190" s="52">
        <v>5212</v>
      </c>
      <c r="B190" s="90" t="s">
        <v>208</v>
      </c>
      <c r="C190" s="536">
        <f t="shared" si="189"/>
        <v>0</v>
      </c>
      <c r="D190" s="197"/>
      <c r="E190" s="198"/>
      <c r="F190" s="199">
        <f t="shared" si="266"/>
        <v>0</v>
      </c>
      <c r="G190" s="197"/>
      <c r="H190" s="198"/>
      <c r="I190" s="199">
        <f t="shared" si="267"/>
        <v>0</v>
      </c>
      <c r="J190" s="200"/>
      <c r="K190" s="198"/>
      <c r="L190" s="199">
        <f t="shared" si="268"/>
        <v>0</v>
      </c>
      <c r="M190" s="197"/>
      <c r="N190" s="198"/>
      <c r="O190" s="199">
        <f t="shared" si="269"/>
        <v>0</v>
      </c>
      <c r="P190" s="201"/>
    </row>
    <row r="191" spans="1:16" hidden="1" x14ac:dyDescent="0.25">
      <c r="A191" s="52">
        <v>5213</v>
      </c>
      <c r="B191" s="90" t="s">
        <v>209</v>
      </c>
      <c r="C191" s="536">
        <f t="shared" si="189"/>
        <v>0</v>
      </c>
      <c r="D191" s="197"/>
      <c r="E191" s="198"/>
      <c r="F191" s="199">
        <f t="shared" si="266"/>
        <v>0</v>
      </c>
      <c r="G191" s="197"/>
      <c r="H191" s="198"/>
      <c r="I191" s="199">
        <f t="shared" si="267"/>
        <v>0</v>
      </c>
      <c r="J191" s="200"/>
      <c r="K191" s="198"/>
      <c r="L191" s="199">
        <f t="shared" si="268"/>
        <v>0</v>
      </c>
      <c r="M191" s="197"/>
      <c r="N191" s="198"/>
      <c r="O191" s="199">
        <f t="shared" si="269"/>
        <v>0</v>
      </c>
      <c r="P191" s="201"/>
    </row>
    <row r="192" spans="1:16" hidden="1" x14ac:dyDescent="0.25">
      <c r="A192" s="52">
        <v>5214</v>
      </c>
      <c r="B192" s="90" t="s">
        <v>210</v>
      </c>
      <c r="C192" s="536">
        <f t="shared" si="189"/>
        <v>0</v>
      </c>
      <c r="D192" s="197"/>
      <c r="E192" s="198"/>
      <c r="F192" s="199">
        <f t="shared" si="266"/>
        <v>0</v>
      </c>
      <c r="G192" s="197"/>
      <c r="H192" s="198"/>
      <c r="I192" s="199">
        <f t="shared" si="267"/>
        <v>0</v>
      </c>
      <c r="J192" s="200"/>
      <c r="K192" s="198"/>
      <c r="L192" s="199">
        <f t="shared" si="268"/>
        <v>0</v>
      </c>
      <c r="M192" s="197"/>
      <c r="N192" s="198"/>
      <c r="O192" s="199">
        <f t="shared" si="269"/>
        <v>0</v>
      </c>
      <c r="P192" s="201"/>
    </row>
    <row r="193" spans="1:16" hidden="1" x14ac:dyDescent="0.25">
      <c r="A193" s="52">
        <v>5215</v>
      </c>
      <c r="B193" s="90" t="s">
        <v>211</v>
      </c>
      <c r="C193" s="536">
        <f t="shared" si="189"/>
        <v>0</v>
      </c>
      <c r="D193" s="197"/>
      <c r="E193" s="198"/>
      <c r="F193" s="199">
        <f t="shared" si="266"/>
        <v>0</v>
      </c>
      <c r="G193" s="197"/>
      <c r="H193" s="198"/>
      <c r="I193" s="199">
        <f t="shared" si="267"/>
        <v>0</v>
      </c>
      <c r="J193" s="200"/>
      <c r="K193" s="198"/>
      <c r="L193" s="199">
        <f t="shared" si="268"/>
        <v>0</v>
      </c>
      <c r="M193" s="197"/>
      <c r="N193" s="198"/>
      <c r="O193" s="199">
        <f t="shared" si="269"/>
        <v>0</v>
      </c>
      <c r="P193" s="201"/>
    </row>
    <row r="194" spans="1:16" ht="14.25" hidden="1" customHeight="1" x14ac:dyDescent="0.25">
      <c r="A194" s="52">
        <v>5216</v>
      </c>
      <c r="B194" s="90" t="s">
        <v>212</v>
      </c>
      <c r="C194" s="536">
        <f t="shared" si="189"/>
        <v>0</v>
      </c>
      <c r="D194" s="197"/>
      <c r="E194" s="198"/>
      <c r="F194" s="199">
        <f t="shared" si="266"/>
        <v>0</v>
      </c>
      <c r="G194" s="197"/>
      <c r="H194" s="198"/>
      <c r="I194" s="199">
        <f t="shared" si="267"/>
        <v>0</v>
      </c>
      <c r="J194" s="200"/>
      <c r="K194" s="198"/>
      <c r="L194" s="199">
        <f t="shared" si="268"/>
        <v>0</v>
      </c>
      <c r="M194" s="197"/>
      <c r="N194" s="198"/>
      <c r="O194" s="199">
        <f t="shared" si="269"/>
        <v>0</v>
      </c>
      <c r="P194" s="201"/>
    </row>
    <row r="195" spans="1:16" hidden="1" x14ac:dyDescent="0.25">
      <c r="A195" s="52">
        <v>5217</v>
      </c>
      <c r="B195" s="90" t="s">
        <v>213</v>
      </c>
      <c r="C195" s="536">
        <f t="shared" si="189"/>
        <v>0</v>
      </c>
      <c r="D195" s="197"/>
      <c r="E195" s="198"/>
      <c r="F195" s="199">
        <f t="shared" si="266"/>
        <v>0</v>
      </c>
      <c r="G195" s="197"/>
      <c r="H195" s="198"/>
      <c r="I195" s="199">
        <f t="shared" si="267"/>
        <v>0</v>
      </c>
      <c r="J195" s="200"/>
      <c r="K195" s="198"/>
      <c r="L195" s="199">
        <f t="shared" si="268"/>
        <v>0</v>
      </c>
      <c r="M195" s="197"/>
      <c r="N195" s="198"/>
      <c r="O195" s="199">
        <f t="shared" si="269"/>
        <v>0</v>
      </c>
      <c r="P195" s="201"/>
    </row>
    <row r="196" spans="1:16" hidden="1" x14ac:dyDescent="0.25">
      <c r="A196" s="52">
        <v>5218</v>
      </c>
      <c r="B196" s="90" t="s">
        <v>214</v>
      </c>
      <c r="C196" s="536">
        <f t="shared" si="189"/>
        <v>0</v>
      </c>
      <c r="D196" s="197"/>
      <c r="E196" s="198"/>
      <c r="F196" s="199">
        <f t="shared" si="266"/>
        <v>0</v>
      </c>
      <c r="G196" s="197"/>
      <c r="H196" s="198"/>
      <c r="I196" s="199">
        <f t="shared" si="267"/>
        <v>0</v>
      </c>
      <c r="J196" s="200"/>
      <c r="K196" s="198"/>
      <c r="L196" s="199">
        <f t="shared" si="268"/>
        <v>0</v>
      </c>
      <c r="M196" s="197"/>
      <c r="N196" s="198"/>
      <c r="O196" s="199">
        <f t="shared" si="269"/>
        <v>0</v>
      </c>
      <c r="P196" s="201"/>
    </row>
    <row r="197" spans="1:16" hidden="1" x14ac:dyDescent="0.25">
      <c r="A197" s="52">
        <v>5219</v>
      </c>
      <c r="B197" s="90" t="s">
        <v>215</v>
      </c>
      <c r="C197" s="536">
        <f t="shared" si="189"/>
        <v>0</v>
      </c>
      <c r="D197" s="197"/>
      <c r="E197" s="198"/>
      <c r="F197" s="199">
        <f t="shared" si="266"/>
        <v>0</v>
      </c>
      <c r="G197" s="197"/>
      <c r="H197" s="198"/>
      <c r="I197" s="199">
        <f t="shared" si="267"/>
        <v>0</v>
      </c>
      <c r="J197" s="200"/>
      <c r="K197" s="198"/>
      <c r="L197" s="199">
        <f t="shared" si="268"/>
        <v>0</v>
      </c>
      <c r="M197" s="197"/>
      <c r="N197" s="198"/>
      <c r="O197" s="199">
        <f t="shared" si="269"/>
        <v>0</v>
      </c>
      <c r="P197" s="201"/>
    </row>
    <row r="198" spans="1:16" ht="13.5" hidden="1" customHeight="1" x14ac:dyDescent="0.25">
      <c r="A198" s="202">
        <v>5220</v>
      </c>
      <c r="B198" s="90" t="s">
        <v>216</v>
      </c>
      <c r="C198" s="536">
        <f t="shared" si="189"/>
        <v>0</v>
      </c>
      <c r="D198" s="197"/>
      <c r="E198" s="198"/>
      <c r="F198" s="199">
        <f t="shared" si="266"/>
        <v>0</v>
      </c>
      <c r="G198" s="197"/>
      <c r="H198" s="198"/>
      <c r="I198" s="199">
        <f t="shared" si="267"/>
        <v>0</v>
      </c>
      <c r="J198" s="200"/>
      <c r="K198" s="198"/>
      <c r="L198" s="199">
        <f t="shared" si="268"/>
        <v>0</v>
      </c>
      <c r="M198" s="197"/>
      <c r="N198" s="198"/>
      <c r="O198" s="199">
        <f t="shared" si="269"/>
        <v>0</v>
      </c>
      <c r="P198" s="201"/>
    </row>
    <row r="199" spans="1:16" x14ac:dyDescent="0.25">
      <c r="A199" s="202">
        <v>5230</v>
      </c>
      <c r="B199" s="90" t="s">
        <v>217</v>
      </c>
      <c r="C199" s="536">
        <f t="shared" si="189"/>
        <v>4395</v>
      </c>
      <c r="D199" s="203">
        <f t="shared" ref="D199:E199" si="270">SUM(D200:D205)</f>
        <v>2937</v>
      </c>
      <c r="E199" s="204">
        <f t="shared" si="270"/>
        <v>0</v>
      </c>
      <c r="F199" s="199">
        <f>SUM(F200:F205)</f>
        <v>2937</v>
      </c>
      <c r="G199" s="203">
        <f t="shared" ref="G199:H199" si="271">SUM(G200:G205)</f>
        <v>1458</v>
      </c>
      <c r="H199" s="204">
        <f t="shared" si="271"/>
        <v>0</v>
      </c>
      <c r="I199" s="199">
        <f>SUM(I200:I205)</f>
        <v>1458</v>
      </c>
      <c r="J199" s="205">
        <f t="shared" ref="J199:K199" si="272">SUM(J200:J205)</f>
        <v>0</v>
      </c>
      <c r="K199" s="204">
        <f t="shared" si="272"/>
        <v>0</v>
      </c>
      <c r="L199" s="199">
        <f>SUM(L200:L205)</f>
        <v>0</v>
      </c>
      <c r="M199" s="203">
        <f t="shared" ref="M199:O199" si="273">SUM(M200:M205)</f>
        <v>0</v>
      </c>
      <c r="N199" s="204">
        <f t="shared" si="273"/>
        <v>0</v>
      </c>
      <c r="O199" s="199">
        <f t="shared" si="273"/>
        <v>0</v>
      </c>
      <c r="P199" s="201"/>
    </row>
    <row r="200" spans="1:16" hidden="1" x14ac:dyDescent="0.25">
      <c r="A200" s="52">
        <v>5231</v>
      </c>
      <c r="B200" s="90" t="s">
        <v>218</v>
      </c>
      <c r="C200" s="536">
        <f t="shared" si="189"/>
        <v>0</v>
      </c>
      <c r="D200" s="197"/>
      <c r="E200" s="198"/>
      <c r="F200" s="199">
        <f t="shared" ref="F200:F207" si="274">D200+E200</f>
        <v>0</v>
      </c>
      <c r="G200" s="197"/>
      <c r="H200" s="198"/>
      <c r="I200" s="199">
        <f t="shared" ref="I200:I207" si="275">G200+H200</f>
        <v>0</v>
      </c>
      <c r="J200" s="200"/>
      <c r="K200" s="198"/>
      <c r="L200" s="199">
        <f t="shared" ref="L200:L207" si="276">J200+K200</f>
        <v>0</v>
      </c>
      <c r="M200" s="197"/>
      <c r="N200" s="198"/>
      <c r="O200" s="199">
        <f t="shared" ref="O200:O207" si="277">M200+N200</f>
        <v>0</v>
      </c>
      <c r="P200" s="201"/>
    </row>
    <row r="201" spans="1:16" x14ac:dyDescent="0.25">
      <c r="A201" s="52">
        <v>5233</v>
      </c>
      <c r="B201" s="90" t="s">
        <v>219</v>
      </c>
      <c r="C201" s="536">
        <f t="shared" si="189"/>
        <v>1783</v>
      </c>
      <c r="D201" s="197">
        <v>325</v>
      </c>
      <c r="E201" s="198"/>
      <c r="F201" s="199">
        <f t="shared" si="274"/>
        <v>325</v>
      </c>
      <c r="G201" s="197">
        <v>1458</v>
      </c>
      <c r="H201" s="198"/>
      <c r="I201" s="199">
        <f t="shared" si="275"/>
        <v>1458</v>
      </c>
      <c r="J201" s="200"/>
      <c r="K201" s="198"/>
      <c r="L201" s="199">
        <f t="shared" si="276"/>
        <v>0</v>
      </c>
      <c r="M201" s="197"/>
      <c r="N201" s="198"/>
      <c r="O201" s="199">
        <f t="shared" si="277"/>
        <v>0</v>
      </c>
      <c r="P201" s="201"/>
    </row>
    <row r="202" spans="1:16" ht="24" hidden="1" x14ac:dyDescent="0.25">
      <c r="A202" s="52">
        <v>5234</v>
      </c>
      <c r="B202" s="90" t="s">
        <v>220</v>
      </c>
      <c r="C202" s="536">
        <f t="shared" si="189"/>
        <v>0</v>
      </c>
      <c r="D202" s="197"/>
      <c r="E202" s="198"/>
      <c r="F202" s="199">
        <f t="shared" si="274"/>
        <v>0</v>
      </c>
      <c r="G202" s="197"/>
      <c r="H202" s="198"/>
      <c r="I202" s="199">
        <f t="shared" si="275"/>
        <v>0</v>
      </c>
      <c r="J202" s="200"/>
      <c r="K202" s="198"/>
      <c r="L202" s="199">
        <f t="shared" si="276"/>
        <v>0</v>
      </c>
      <c r="M202" s="197"/>
      <c r="N202" s="198"/>
      <c r="O202" s="199">
        <f t="shared" si="277"/>
        <v>0</v>
      </c>
      <c r="P202" s="201"/>
    </row>
    <row r="203" spans="1:16" ht="14.25" hidden="1" customHeight="1" x14ac:dyDescent="0.25">
      <c r="A203" s="52">
        <v>5236</v>
      </c>
      <c r="B203" s="90" t="s">
        <v>221</v>
      </c>
      <c r="C203" s="536">
        <f t="shared" si="189"/>
        <v>0</v>
      </c>
      <c r="D203" s="197"/>
      <c r="E203" s="198"/>
      <c r="F203" s="199">
        <f t="shared" si="274"/>
        <v>0</v>
      </c>
      <c r="G203" s="197"/>
      <c r="H203" s="198"/>
      <c r="I203" s="199">
        <f t="shared" si="275"/>
        <v>0</v>
      </c>
      <c r="J203" s="200"/>
      <c r="K203" s="198"/>
      <c r="L203" s="199">
        <f t="shared" si="276"/>
        <v>0</v>
      </c>
      <c r="M203" s="197"/>
      <c r="N203" s="198"/>
      <c r="O203" s="199">
        <f t="shared" si="277"/>
        <v>0</v>
      </c>
      <c r="P203" s="201"/>
    </row>
    <row r="204" spans="1:16" ht="24" x14ac:dyDescent="0.25">
      <c r="A204" s="52">
        <v>5238</v>
      </c>
      <c r="B204" s="90" t="s">
        <v>222</v>
      </c>
      <c r="C204" s="536">
        <f t="shared" si="189"/>
        <v>2612</v>
      </c>
      <c r="D204" s="197">
        <v>2612</v>
      </c>
      <c r="E204" s="198"/>
      <c r="F204" s="199">
        <f t="shared" si="274"/>
        <v>2612</v>
      </c>
      <c r="G204" s="197"/>
      <c r="H204" s="198"/>
      <c r="I204" s="199">
        <f t="shared" si="275"/>
        <v>0</v>
      </c>
      <c r="J204" s="200"/>
      <c r="K204" s="198"/>
      <c r="L204" s="199">
        <f t="shared" si="276"/>
        <v>0</v>
      </c>
      <c r="M204" s="197"/>
      <c r="N204" s="198"/>
      <c r="O204" s="199">
        <f t="shared" si="277"/>
        <v>0</v>
      </c>
      <c r="P204" s="201"/>
    </row>
    <row r="205" spans="1:16" ht="24" hidden="1" x14ac:dyDescent="0.25">
      <c r="A205" s="52">
        <v>5239</v>
      </c>
      <c r="B205" s="90" t="s">
        <v>223</v>
      </c>
      <c r="C205" s="536">
        <f t="shared" si="189"/>
        <v>0</v>
      </c>
      <c r="D205" s="197"/>
      <c r="E205" s="198"/>
      <c r="F205" s="199">
        <f t="shared" si="274"/>
        <v>0</v>
      </c>
      <c r="G205" s="197"/>
      <c r="H205" s="198"/>
      <c r="I205" s="199">
        <f t="shared" si="275"/>
        <v>0</v>
      </c>
      <c r="J205" s="200"/>
      <c r="K205" s="198"/>
      <c r="L205" s="199">
        <f t="shared" si="276"/>
        <v>0</v>
      </c>
      <c r="M205" s="197"/>
      <c r="N205" s="198"/>
      <c r="O205" s="199">
        <f t="shared" si="277"/>
        <v>0</v>
      </c>
      <c r="P205" s="201"/>
    </row>
    <row r="206" spans="1:16" ht="24" hidden="1" x14ac:dyDescent="0.25">
      <c r="A206" s="202">
        <v>5240</v>
      </c>
      <c r="B206" s="90" t="s">
        <v>224</v>
      </c>
      <c r="C206" s="536">
        <f t="shared" si="189"/>
        <v>0</v>
      </c>
      <c r="D206" s="197"/>
      <c r="E206" s="198"/>
      <c r="F206" s="199">
        <f t="shared" si="274"/>
        <v>0</v>
      </c>
      <c r="G206" s="197"/>
      <c r="H206" s="198"/>
      <c r="I206" s="199">
        <f t="shared" si="275"/>
        <v>0</v>
      </c>
      <c r="J206" s="200"/>
      <c r="K206" s="198"/>
      <c r="L206" s="199">
        <f t="shared" si="276"/>
        <v>0</v>
      </c>
      <c r="M206" s="197"/>
      <c r="N206" s="198"/>
      <c r="O206" s="199">
        <f t="shared" si="277"/>
        <v>0</v>
      </c>
      <c r="P206" s="201"/>
    </row>
    <row r="207" spans="1:16" hidden="1" x14ac:dyDescent="0.25">
      <c r="A207" s="202">
        <v>5250</v>
      </c>
      <c r="B207" s="90" t="s">
        <v>225</v>
      </c>
      <c r="C207" s="536">
        <f t="shared" si="189"/>
        <v>0</v>
      </c>
      <c r="D207" s="197"/>
      <c r="E207" s="198"/>
      <c r="F207" s="199">
        <f t="shared" si="274"/>
        <v>0</v>
      </c>
      <c r="G207" s="197"/>
      <c r="H207" s="198"/>
      <c r="I207" s="199">
        <f t="shared" si="275"/>
        <v>0</v>
      </c>
      <c r="J207" s="200"/>
      <c r="K207" s="198"/>
      <c r="L207" s="199">
        <f t="shared" si="276"/>
        <v>0</v>
      </c>
      <c r="M207" s="197"/>
      <c r="N207" s="198"/>
      <c r="O207" s="199">
        <f t="shared" si="277"/>
        <v>0</v>
      </c>
      <c r="P207" s="201"/>
    </row>
    <row r="208" spans="1:16" hidden="1" x14ac:dyDescent="0.25">
      <c r="A208" s="202">
        <v>5260</v>
      </c>
      <c r="B208" s="90" t="s">
        <v>226</v>
      </c>
      <c r="C208" s="536">
        <f t="shared" si="189"/>
        <v>0</v>
      </c>
      <c r="D208" s="203">
        <f t="shared" ref="D208:E208" si="278">SUM(D209)</f>
        <v>0</v>
      </c>
      <c r="E208" s="204">
        <f t="shared" si="278"/>
        <v>0</v>
      </c>
      <c r="F208" s="199">
        <f>SUM(F209)</f>
        <v>0</v>
      </c>
      <c r="G208" s="203">
        <f t="shared" ref="G208:H208" si="279">SUM(G209)</f>
        <v>0</v>
      </c>
      <c r="H208" s="204">
        <f t="shared" si="279"/>
        <v>0</v>
      </c>
      <c r="I208" s="199">
        <f>SUM(I209)</f>
        <v>0</v>
      </c>
      <c r="J208" s="205">
        <f t="shared" ref="J208:K208" si="280">SUM(J209)</f>
        <v>0</v>
      </c>
      <c r="K208" s="204">
        <f t="shared" si="280"/>
        <v>0</v>
      </c>
      <c r="L208" s="199">
        <f>SUM(L209)</f>
        <v>0</v>
      </c>
      <c r="M208" s="203">
        <f t="shared" ref="M208:O208" si="281">SUM(M209)</f>
        <v>0</v>
      </c>
      <c r="N208" s="204">
        <f t="shared" si="281"/>
        <v>0</v>
      </c>
      <c r="O208" s="199">
        <f t="shared" si="281"/>
        <v>0</v>
      </c>
      <c r="P208" s="201"/>
    </row>
    <row r="209" spans="1:16" ht="24" hidden="1" x14ac:dyDescent="0.25">
      <c r="A209" s="52">
        <v>5269</v>
      </c>
      <c r="B209" s="90" t="s">
        <v>227</v>
      </c>
      <c r="C209" s="536">
        <f t="shared" si="189"/>
        <v>0</v>
      </c>
      <c r="D209" s="197"/>
      <c r="E209" s="198"/>
      <c r="F209" s="199">
        <f t="shared" ref="F209:F210" si="282">D209+E209</f>
        <v>0</v>
      </c>
      <c r="G209" s="197"/>
      <c r="H209" s="198"/>
      <c r="I209" s="199">
        <f t="shared" ref="I209:I210" si="283">G209+H209</f>
        <v>0</v>
      </c>
      <c r="J209" s="200"/>
      <c r="K209" s="198"/>
      <c r="L209" s="199">
        <f t="shared" ref="L209:L210" si="284">J209+K209</f>
        <v>0</v>
      </c>
      <c r="M209" s="197"/>
      <c r="N209" s="198"/>
      <c r="O209" s="199">
        <f t="shared" ref="O209:O210" si="285">M209+N209</f>
        <v>0</v>
      </c>
      <c r="P209" s="201"/>
    </row>
    <row r="210" spans="1:16" ht="24" hidden="1" x14ac:dyDescent="0.25">
      <c r="A210" s="188">
        <v>5270</v>
      </c>
      <c r="B210" s="143" t="s">
        <v>228</v>
      </c>
      <c r="C210" s="542">
        <f t="shared" si="189"/>
        <v>0</v>
      </c>
      <c r="D210" s="206"/>
      <c r="E210" s="207"/>
      <c r="F210" s="189">
        <f t="shared" si="282"/>
        <v>0</v>
      </c>
      <c r="G210" s="206"/>
      <c r="H210" s="207"/>
      <c r="I210" s="189">
        <f t="shared" si="283"/>
        <v>0</v>
      </c>
      <c r="J210" s="208"/>
      <c r="K210" s="207"/>
      <c r="L210" s="189">
        <f t="shared" si="284"/>
        <v>0</v>
      </c>
      <c r="M210" s="206"/>
      <c r="N210" s="207"/>
      <c r="O210" s="189">
        <f t="shared" si="285"/>
        <v>0</v>
      </c>
      <c r="P210" s="191"/>
    </row>
    <row r="211" spans="1:16" ht="24" hidden="1" x14ac:dyDescent="0.25">
      <c r="A211" s="176">
        <v>6000</v>
      </c>
      <c r="B211" s="176" t="s">
        <v>229</v>
      </c>
      <c r="C211" s="547">
        <f t="shared" si="189"/>
        <v>0</v>
      </c>
      <c r="D211" s="177">
        <f t="shared" ref="D211:O211" si="286">D212+D232+D240+D250</f>
        <v>0</v>
      </c>
      <c r="E211" s="178">
        <f t="shared" si="286"/>
        <v>0</v>
      </c>
      <c r="F211" s="179">
        <f t="shared" si="286"/>
        <v>0</v>
      </c>
      <c r="G211" s="177">
        <f t="shared" si="286"/>
        <v>0</v>
      </c>
      <c r="H211" s="178">
        <f t="shared" si="286"/>
        <v>0</v>
      </c>
      <c r="I211" s="179">
        <f t="shared" si="286"/>
        <v>0</v>
      </c>
      <c r="J211" s="180">
        <f t="shared" si="286"/>
        <v>0</v>
      </c>
      <c r="K211" s="178">
        <f t="shared" si="286"/>
        <v>0</v>
      </c>
      <c r="L211" s="179">
        <f t="shared" si="286"/>
        <v>0</v>
      </c>
      <c r="M211" s="177">
        <f t="shared" si="286"/>
        <v>0</v>
      </c>
      <c r="N211" s="178">
        <f t="shared" si="286"/>
        <v>0</v>
      </c>
      <c r="O211" s="179">
        <f t="shared" si="286"/>
        <v>0</v>
      </c>
      <c r="P211" s="181"/>
    </row>
    <row r="212" spans="1:16" ht="14.25" hidden="1" customHeight="1" x14ac:dyDescent="0.25">
      <c r="A212" s="235">
        <v>6200</v>
      </c>
      <c r="B212" s="228" t="s">
        <v>230</v>
      </c>
      <c r="C212" s="549">
        <f t="shared" si="189"/>
        <v>0</v>
      </c>
      <c r="D212" s="236">
        <f t="shared" ref="D212:E212" si="287">SUM(D213,D214,D216,D219,D225,D226,D227)</f>
        <v>0</v>
      </c>
      <c r="E212" s="237">
        <f t="shared" si="287"/>
        <v>0</v>
      </c>
      <c r="F212" s="238">
        <f>SUM(F213,F214,F216,F219,F225,F226,F227)</f>
        <v>0</v>
      </c>
      <c r="G212" s="236">
        <f t="shared" ref="G212:H212" si="288">SUM(G213,G214,G216,G219,G225,G226,G227)</f>
        <v>0</v>
      </c>
      <c r="H212" s="237">
        <f t="shared" si="288"/>
        <v>0</v>
      </c>
      <c r="I212" s="238">
        <f>SUM(I213,I214,I216,I219,I225,I226,I227)</f>
        <v>0</v>
      </c>
      <c r="J212" s="239">
        <f t="shared" ref="J212:K212" si="289">SUM(J213,J214,J216,J219,J225,J226,J227)</f>
        <v>0</v>
      </c>
      <c r="K212" s="237">
        <f t="shared" si="289"/>
        <v>0</v>
      </c>
      <c r="L212" s="238">
        <f>SUM(L213,L214,L216,L219,L225,L226,L227)</f>
        <v>0</v>
      </c>
      <c r="M212" s="236">
        <f t="shared" ref="M212:O212" si="290">SUM(M213,M214,M216,M219,M225,M226,M227)</f>
        <v>0</v>
      </c>
      <c r="N212" s="237">
        <f t="shared" si="290"/>
        <v>0</v>
      </c>
      <c r="O212" s="238">
        <f t="shared" si="290"/>
        <v>0</v>
      </c>
      <c r="P212" s="187"/>
    </row>
    <row r="213" spans="1:16" ht="24" hidden="1" x14ac:dyDescent="0.25">
      <c r="A213" s="496">
        <v>6220</v>
      </c>
      <c r="B213" s="82" t="s">
        <v>231</v>
      </c>
      <c r="C213" s="535">
        <f t="shared" ref="C213:C276" si="291">F213+I213+L213+O213</f>
        <v>0</v>
      </c>
      <c r="D213" s="192"/>
      <c r="E213" s="193"/>
      <c r="F213" s="194">
        <f>D213+E213</f>
        <v>0</v>
      </c>
      <c r="G213" s="192"/>
      <c r="H213" s="193"/>
      <c r="I213" s="194">
        <f>G213+H213</f>
        <v>0</v>
      </c>
      <c r="J213" s="195"/>
      <c r="K213" s="193"/>
      <c r="L213" s="194">
        <f>J213+K213</f>
        <v>0</v>
      </c>
      <c r="M213" s="192"/>
      <c r="N213" s="193"/>
      <c r="O213" s="194">
        <f t="shared" ref="O213" si="292">M213+N213</f>
        <v>0</v>
      </c>
      <c r="P213" s="196"/>
    </row>
    <row r="214" spans="1:16" hidden="1" x14ac:dyDescent="0.25">
      <c r="A214" s="202">
        <v>6230</v>
      </c>
      <c r="B214" s="90" t="s">
        <v>232</v>
      </c>
      <c r="C214" s="536">
        <f t="shared" si="291"/>
        <v>0</v>
      </c>
      <c r="D214" s="203">
        <f t="shared" ref="D214:O214" si="293">SUM(D215)</f>
        <v>0</v>
      </c>
      <c r="E214" s="204">
        <f t="shared" si="293"/>
        <v>0</v>
      </c>
      <c r="F214" s="199">
        <f t="shared" si="293"/>
        <v>0</v>
      </c>
      <c r="G214" s="203">
        <f t="shared" si="293"/>
        <v>0</v>
      </c>
      <c r="H214" s="204">
        <f t="shared" si="293"/>
        <v>0</v>
      </c>
      <c r="I214" s="199">
        <f t="shared" si="293"/>
        <v>0</v>
      </c>
      <c r="J214" s="205">
        <f t="shared" si="293"/>
        <v>0</v>
      </c>
      <c r="K214" s="204">
        <f t="shared" si="293"/>
        <v>0</v>
      </c>
      <c r="L214" s="199">
        <f t="shared" si="293"/>
        <v>0</v>
      </c>
      <c r="M214" s="203">
        <f t="shared" si="293"/>
        <v>0</v>
      </c>
      <c r="N214" s="204">
        <f t="shared" si="293"/>
        <v>0</v>
      </c>
      <c r="O214" s="199">
        <f t="shared" si="293"/>
        <v>0</v>
      </c>
      <c r="P214" s="201"/>
    </row>
    <row r="215" spans="1:16" ht="24" hidden="1" x14ac:dyDescent="0.25">
      <c r="A215" s="52">
        <v>6239</v>
      </c>
      <c r="B215" s="82" t="s">
        <v>233</v>
      </c>
      <c r="C215" s="536">
        <f t="shared" si="291"/>
        <v>0</v>
      </c>
      <c r="D215" s="192"/>
      <c r="E215" s="193"/>
      <c r="F215" s="194">
        <f>D215+E215</f>
        <v>0</v>
      </c>
      <c r="G215" s="192"/>
      <c r="H215" s="193"/>
      <c r="I215" s="194">
        <f>G215+H215</f>
        <v>0</v>
      </c>
      <c r="J215" s="195"/>
      <c r="K215" s="193"/>
      <c r="L215" s="194">
        <f>J215+K215</f>
        <v>0</v>
      </c>
      <c r="M215" s="192"/>
      <c r="N215" s="193"/>
      <c r="O215" s="194">
        <f t="shared" ref="O215" si="294">M215+N215</f>
        <v>0</v>
      </c>
      <c r="P215" s="196"/>
    </row>
    <row r="216" spans="1:16" ht="24" hidden="1" x14ac:dyDescent="0.25">
      <c r="A216" s="202">
        <v>6240</v>
      </c>
      <c r="B216" s="90" t="s">
        <v>234</v>
      </c>
      <c r="C216" s="536">
        <f t="shared" si="291"/>
        <v>0</v>
      </c>
      <c r="D216" s="203">
        <f t="shared" ref="D216:E216" si="295">SUM(D217:D218)</f>
        <v>0</v>
      </c>
      <c r="E216" s="204">
        <f t="shared" si="295"/>
        <v>0</v>
      </c>
      <c r="F216" s="199">
        <f>SUM(F217:F218)</f>
        <v>0</v>
      </c>
      <c r="G216" s="203">
        <f t="shared" ref="G216:H216" si="296">SUM(G217:G218)</f>
        <v>0</v>
      </c>
      <c r="H216" s="204">
        <f t="shared" si="296"/>
        <v>0</v>
      </c>
      <c r="I216" s="199">
        <f>SUM(I217:I218)</f>
        <v>0</v>
      </c>
      <c r="J216" s="205">
        <f t="shared" ref="J216:K216" si="297">SUM(J217:J218)</f>
        <v>0</v>
      </c>
      <c r="K216" s="204">
        <f t="shared" si="297"/>
        <v>0</v>
      </c>
      <c r="L216" s="199">
        <f>SUM(L217:L218)</f>
        <v>0</v>
      </c>
      <c r="M216" s="203">
        <f t="shared" ref="M216:O216" si="298">SUM(M217:M218)</f>
        <v>0</v>
      </c>
      <c r="N216" s="204">
        <f t="shared" si="298"/>
        <v>0</v>
      </c>
      <c r="O216" s="199">
        <f t="shared" si="298"/>
        <v>0</v>
      </c>
      <c r="P216" s="201"/>
    </row>
    <row r="217" spans="1:16" hidden="1" x14ac:dyDescent="0.25">
      <c r="A217" s="52">
        <v>6241</v>
      </c>
      <c r="B217" s="90" t="s">
        <v>235</v>
      </c>
      <c r="C217" s="536">
        <f t="shared" si="291"/>
        <v>0</v>
      </c>
      <c r="D217" s="197"/>
      <c r="E217" s="198"/>
      <c r="F217" s="199">
        <f t="shared" ref="F217:F218" si="299">D217+E217</f>
        <v>0</v>
      </c>
      <c r="G217" s="197"/>
      <c r="H217" s="198"/>
      <c r="I217" s="199">
        <f t="shared" ref="I217:I218" si="300">G217+H217</f>
        <v>0</v>
      </c>
      <c r="J217" s="200"/>
      <c r="K217" s="198"/>
      <c r="L217" s="199">
        <f t="shared" ref="L217:L218" si="301">J217+K217</f>
        <v>0</v>
      </c>
      <c r="M217" s="197"/>
      <c r="N217" s="198"/>
      <c r="O217" s="199">
        <f t="shared" ref="O217:O218" si="302">M217+N217</f>
        <v>0</v>
      </c>
      <c r="P217" s="201"/>
    </row>
    <row r="218" spans="1:16" hidden="1" x14ac:dyDescent="0.25">
      <c r="A218" s="52">
        <v>6242</v>
      </c>
      <c r="B218" s="90" t="s">
        <v>236</v>
      </c>
      <c r="C218" s="536">
        <f t="shared" si="291"/>
        <v>0</v>
      </c>
      <c r="D218" s="197"/>
      <c r="E218" s="198"/>
      <c r="F218" s="199">
        <f t="shared" si="299"/>
        <v>0</v>
      </c>
      <c r="G218" s="197"/>
      <c r="H218" s="198"/>
      <c r="I218" s="199">
        <f t="shared" si="300"/>
        <v>0</v>
      </c>
      <c r="J218" s="200"/>
      <c r="K218" s="198"/>
      <c r="L218" s="199">
        <f t="shared" si="301"/>
        <v>0</v>
      </c>
      <c r="M218" s="197"/>
      <c r="N218" s="198"/>
      <c r="O218" s="199">
        <f t="shared" si="302"/>
        <v>0</v>
      </c>
      <c r="P218" s="201"/>
    </row>
    <row r="219" spans="1:16" ht="25.5" hidden="1" customHeight="1" x14ac:dyDescent="0.25">
      <c r="A219" s="202">
        <v>6250</v>
      </c>
      <c r="B219" s="90" t="s">
        <v>237</v>
      </c>
      <c r="C219" s="536">
        <f t="shared" si="291"/>
        <v>0</v>
      </c>
      <c r="D219" s="203">
        <f t="shared" ref="D219:E219" si="303">SUM(D220:D224)</f>
        <v>0</v>
      </c>
      <c r="E219" s="204">
        <f t="shared" si="303"/>
        <v>0</v>
      </c>
      <c r="F219" s="199">
        <f>SUM(F220:F224)</f>
        <v>0</v>
      </c>
      <c r="G219" s="203">
        <f t="shared" ref="G219:H219" si="304">SUM(G220:G224)</f>
        <v>0</v>
      </c>
      <c r="H219" s="204">
        <f t="shared" si="304"/>
        <v>0</v>
      </c>
      <c r="I219" s="199">
        <f>SUM(I220:I224)</f>
        <v>0</v>
      </c>
      <c r="J219" s="205">
        <f t="shared" ref="J219:K219" si="305">SUM(J220:J224)</f>
        <v>0</v>
      </c>
      <c r="K219" s="204">
        <f t="shared" si="305"/>
        <v>0</v>
      </c>
      <c r="L219" s="199">
        <f>SUM(L220:L224)</f>
        <v>0</v>
      </c>
      <c r="M219" s="203">
        <f t="shared" ref="M219:O219" si="306">SUM(M220:M224)</f>
        <v>0</v>
      </c>
      <c r="N219" s="204">
        <f t="shared" si="306"/>
        <v>0</v>
      </c>
      <c r="O219" s="199">
        <f t="shared" si="306"/>
        <v>0</v>
      </c>
      <c r="P219" s="201"/>
    </row>
    <row r="220" spans="1:16" ht="14.25" hidden="1" customHeight="1" x14ac:dyDescent="0.25">
      <c r="A220" s="52">
        <v>6252</v>
      </c>
      <c r="B220" s="90" t="s">
        <v>238</v>
      </c>
      <c r="C220" s="536">
        <f t="shared" si="291"/>
        <v>0</v>
      </c>
      <c r="D220" s="197"/>
      <c r="E220" s="198"/>
      <c r="F220" s="199">
        <f t="shared" ref="F220:F226" si="307">D220+E220</f>
        <v>0</v>
      </c>
      <c r="G220" s="197"/>
      <c r="H220" s="198"/>
      <c r="I220" s="199">
        <f t="shared" ref="I220:I226" si="308">G220+H220</f>
        <v>0</v>
      </c>
      <c r="J220" s="200"/>
      <c r="K220" s="198"/>
      <c r="L220" s="199">
        <f t="shared" ref="L220:L226" si="309">J220+K220</f>
        <v>0</v>
      </c>
      <c r="M220" s="197"/>
      <c r="N220" s="198"/>
      <c r="O220" s="199">
        <f t="shared" ref="O220:O226" si="310">M220+N220</f>
        <v>0</v>
      </c>
      <c r="P220" s="201"/>
    </row>
    <row r="221" spans="1:16" ht="14.25" hidden="1" customHeight="1" x14ac:dyDescent="0.25">
      <c r="A221" s="52">
        <v>6253</v>
      </c>
      <c r="B221" s="90" t="s">
        <v>239</v>
      </c>
      <c r="C221" s="536">
        <f t="shared" si="291"/>
        <v>0</v>
      </c>
      <c r="D221" s="197"/>
      <c r="E221" s="198"/>
      <c r="F221" s="199">
        <f t="shared" si="307"/>
        <v>0</v>
      </c>
      <c r="G221" s="197"/>
      <c r="H221" s="198"/>
      <c r="I221" s="199">
        <f t="shared" si="308"/>
        <v>0</v>
      </c>
      <c r="J221" s="200"/>
      <c r="K221" s="198"/>
      <c r="L221" s="199">
        <f t="shared" si="309"/>
        <v>0</v>
      </c>
      <c r="M221" s="197"/>
      <c r="N221" s="198"/>
      <c r="O221" s="199">
        <f t="shared" si="310"/>
        <v>0</v>
      </c>
      <c r="P221" s="201"/>
    </row>
    <row r="222" spans="1:16" ht="24" hidden="1" x14ac:dyDescent="0.25">
      <c r="A222" s="52">
        <v>6254</v>
      </c>
      <c r="B222" s="90" t="s">
        <v>240</v>
      </c>
      <c r="C222" s="536">
        <f t="shared" si="291"/>
        <v>0</v>
      </c>
      <c r="D222" s="197"/>
      <c r="E222" s="198"/>
      <c r="F222" s="199">
        <f t="shared" si="307"/>
        <v>0</v>
      </c>
      <c r="G222" s="197"/>
      <c r="H222" s="198"/>
      <c r="I222" s="199">
        <f t="shared" si="308"/>
        <v>0</v>
      </c>
      <c r="J222" s="200"/>
      <c r="K222" s="198"/>
      <c r="L222" s="199">
        <f t="shared" si="309"/>
        <v>0</v>
      </c>
      <c r="M222" s="197"/>
      <c r="N222" s="198"/>
      <c r="O222" s="199">
        <f t="shared" si="310"/>
        <v>0</v>
      </c>
      <c r="P222" s="201"/>
    </row>
    <row r="223" spans="1:16" ht="24" hidden="1" x14ac:dyDescent="0.25">
      <c r="A223" s="52">
        <v>6255</v>
      </c>
      <c r="B223" s="90" t="s">
        <v>241</v>
      </c>
      <c r="C223" s="536">
        <f t="shared" si="291"/>
        <v>0</v>
      </c>
      <c r="D223" s="197"/>
      <c r="E223" s="198"/>
      <c r="F223" s="199">
        <f t="shared" si="307"/>
        <v>0</v>
      </c>
      <c r="G223" s="197"/>
      <c r="H223" s="198"/>
      <c r="I223" s="199">
        <f t="shared" si="308"/>
        <v>0</v>
      </c>
      <c r="J223" s="200"/>
      <c r="K223" s="198"/>
      <c r="L223" s="199">
        <f t="shared" si="309"/>
        <v>0</v>
      </c>
      <c r="M223" s="197"/>
      <c r="N223" s="198"/>
      <c r="O223" s="199">
        <f t="shared" si="310"/>
        <v>0</v>
      </c>
      <c r="P223" s="201"/>
    </row>
    <row r="224" spans="1:16" hidden="1" x14ac:dyDescent="0.25">
      <c r="A224" s="52">
        <v>6259</v>
      </c>
      <c r="B224" s="90" t="s">
        <v>242</v>
      </c>
      <c r="C224" s="536">
        <f t="shared" si="291"/>
        <v>0</v>
      </c>
      <c r="D224" s="197"/>
      <c r="E224" s="198"/>
      <c r="F224" s="199">
        <f t="shared" si="307"/>
        <v>0</v>
      </c>
      <c r="G224" s="197"/>
      <c r="H224" s="198"/>
      <c r="I224" s="199">
        <f t="shared" si="308"/>
        <v>0</v>
      </c>
      <c r="J224" s="200"/>
      <c r="K224" s="198"/>
      <c r="L224" s="199">
        <f t="shared" si="309"/>
        <v>0</v>
      </c>
      <c r="M224" s="197"/>
      <c r="N224" s="198"/>
      <c r="O224" s="199">
        <f t="shared" si="310"/>
        <v>0</v>
      </c>
      <c r="P224" s="201"/>
    </row>
    <row r="225" spans="1:16" ht="24" hidden="1" x14ac:dyDescent="0.25">
      <c r="A225" s="202">
        <v>6260</v>
      </c>
      <c r="B225" s="90" t="s">
        <v>243</v>
      </c>
      <c r="C225" s="536">
        <f t="shared" si="291"/>
        <v>0</v>
      </c>
      <c r="D225" s="197"/>
      <c r="E225" s="198"/>
      <c r="F225" s="199">
        <f t="shared" si="307"/>
        <v>0</v>
      </c>
      <c r="G225" s="197"/>
      <c r="H225" s="198"/>
      <c r="I225" s="199">
        <f t="shared" si="308"/>
        <v>0</v>
      </c>
      <c r="J225" s="200"/>
      <c r="K225" s="198"/>
      <c r="L225" s="199">
        <f t="shared" si="309"/>
        <v>0</v>
      </c>
      <c r="M225" s="197"/>
      <c r="N225" s="198"/>
      <c r="O225" s="199">
        <f t="shared" si="310"/>
        <v>0</v>
      </c>
      <c r="P225" s="201"/>
    </row>
    <row r="226" spans="1:16" hidden="1" x14ac:dyDescent="0.25">
      <c r="A226" s="202">
        <v>6270</v>
      </c>
      <c r="B226" s="90" t="s">
        <v>244</v>
      </c>
      <c r="C226" s="536">
        <f t="shared" si="291"/>
        <v>0</v>
      </c>
      <c r="D226" s="197"/>
      <c r="E226" s="198"/>
      <c r="F226" s="199">
        <f t="shared" si="307"/>
        <v>0</v>
      </c>
      <c r="G226" s="197"/>
      <c r="H226" s="198"/>
      <c r="I226" s="199">
        <f t="shared" si="308"/>
        <v>0</v>
      </c>
      <c r="J226" s="200"/>
      <c r="K226" s="198"/>
      <c r="L226" s="199">
        <f t="shared" si="309"/>
        <v>0</v>
      </c>
      <c r="M226" s="197"/>
      <c r="N226" s="198"/>
      <c r="O226" s="199">
        <f t="shared" si="310"/>
        <v>0</v>
      </c>
      <c r="P226" s="201"/>
    </row>
    <row r="227" spans="1:16" ht="24" hidden="1" x14ac:dyDescent="0.25">
      <c r="A227" s="496">
        <v>6290</v>
      </c>
      <c r="B227" s="82" t="s">
        <v>245</v>
      </c>
      <c r="C227" s="548">
        <f t="shared" si="291"/>
        <v>0</v>
      </c>
      <c r="D227" s="212">
        <f t="shared" ref="D227:E227" si="311">SUM(D228:D231)</f>
        <v>0</v>
      </c>
      <c r="E227" s="213">
        <f t="shared" si="311"/>
        <v>0</v>
      </c>
      <c r="F227" s="194">
        <f>SUM(F228:F231)</f>
        <v>0</v>
      </c>
      <c r="G227" s="212">
        <f t="shared" ref="G227:O227" si="312">SUM(G228:G231)</f>
        <v>0</v>
      </c>
      <c r="H227" s="213">
        <f t="shared" si="312"/>
        <v>0</v>
      </c>
      <c r="I227" s="194">
        <f t="shared" si="312"/>
        <v>0</v>
      </c>
      <c r="J227" s="214">
        <f t="shared" si="312"/>
        <v>0</v>
      </c>
      <c r="K227" s="213">
        <f t="shared" si="312"/>
        <v>0</v>
      </c>
      <c r="L227" s="194">
        <f t="shared" si="312"/>
        <v>0</v>
      </c>
      <c r="M227" s="212">
        <f t="shared" si="312"/>
        <v>0</v>
      </c>
      <c r="N227" s="213">
        <f t="shared" si="312"/>
        <v>0</v>
      </c>
      <c r="O227" s="194">
        <f t="shared" si="312"/>
        <v>0</v>
      </c>
      <c r="P227" s="229"/>
    </row>
    <row r="228" spans="1:16" hidden="1" x14ac:dyDescent="0.25">
      <c r="A228" s="52">
        <v>6291</v>
      </c>
      <c r="B228" s="90" t="s">
        <v>246</v>
      </c>
      <c r="C228" s="536">
        <f t="shared" si="291"/>
        <v>0</v>
      </c>
      <c r="D228" s="197"/>
      <c r="E228" s="198"/>
      <c r="F228" s="199">
        <f t="shared" ref="F228:F231" si="313">D228+E228</f>
        <v>0</v>
      </c>
      <c r="G228" s="197"/>
      <c r="H228" s="198"/>
      <c r="I228" s="199">
        <f t="shared" ref="I228:I231" si="314">G228+H228</f>
        <v>0</v>
      </c>
      <c r="J228" s="200"/>
      <c r="K228" s="198"/>
      <c r="L228" s="199">
        <f t="shared" ref="L228:L231" si="315">J228+K228</f>
        <v>0</v>
      </c>
      <c r="M228" s="197"/>
      <c r="N228" s="198"/>
      <c r="O228" s="199">
        <f t="shared" ref="O228:O231" si="316">M228+N228</f>
        <v>0</v>
      </c>
      <c r="P228" s="201"/>
    </row>
    <row r="229" spans="1:16" hidden="1" x14ac:dyDescent="0.25">
      <c r="A229" s="52">
        <v>6292</v>
      </c>
      <c r="B229" s="90" t="s">
        <v>247</v>
      </c>
      <c r="C229" s="536">
        <f t="shared" si="291"/>
        <v>0</v>
      </c>
      <c r="D229" s="197"/>
      <c r="E229" s="198"/>
      <c r="F229" s="199">
        <f t="shared" si="313"/>
        <v>0</v>
      </c>
      <c r="G229" s="197"/>
      <c r="H229" s="198"/>
      <c r="I229" s="199">
        <f t="shared" si="314"/>
        <v>0</v>
      </c>
      <c r="J229" s="200"/>
      <c r="K229" s="198"/>
      <c r="L229" s="199">
        <f t="shared" si="315"/>
        <v>0</v>
      </c>
      <c r="M229" s="197"/>
      <c r="N229" s="198"/>
      <c r="O229" s="199">
        <f t="shared" si="316"/>
        <v>0</v>
      </c>
      <c r="P229" s="201"/>
    </row>
    <row r="230" spans="1:16" ht="72" hidden="1" x14ac:dyDescent="0.25">
      <c r="A230" s="52">
        <v>6296</v>
      </c>
      <c r="B230" s="90" t="s">
        <v>248</v>
      </c>
      <c r="C230" s="536">
        <f t="shared" si="291"/>
        <v>0</v>
      </c>
      <c r="D230" s="197"/>
      <c r="E230" s="198"/>
      <c r="F230" s="199">
        <f t="shared" si="313"/>
        <v>0</v>
      </c>
      <c r="G230" s="197"/>
      <c r="H230" s="198"/>
      <c r="I230" s="199">
        <f t="shared" si="314"/>
        <v>0</v>
      </c>
      <c r="J230" s="200"/>
      <c r="K230" s="198"/>
      <c r="L230" s="199">
        <f t="shared" si="315"/>
        <v>0</v>
      </c>
      <c r="M230" s="197"/>
      <c r="N230" s="198"/>
      <c r="O230" s="199">
        <f t="shared" si="316"/>
        <v>0</v>
      </c>
      <c r="P230" s="201"/>
    </row>
    <row r="231" spans="1:16" ht="39.75" hidden="1" customHeight="1" x14ac:dyDescent="0.25">
      <c r="A231" s="52">
        <v>6299</v>
      </c>
      <c r="B231" s="90" t="s">
        <v>249</v>
      </c>
      <c r="C231" s="536">
        <f t="shared" si="291"/>
        <v>0</v>
      </c>
      <c r="D231" s="197"/>
      <c r="E231" s="198"/>
      <c r="F231" s="199">
        <f t="shared" si="313"/>
        <v>0</v>
      </c>
      <c r="G231" s="197"/>
      <c r="H231" s="198"/>
      <c r="I231" s="199">
        <f t="shared" si="314"/>
        <v>0</v>
      </c>
      <c r="J231" s="200"/>
      <c r="K231" s="198"/>
      <c r="L231" s="199">
        <f t="shared" si="315"/>
        <v>0</v>
      </c>
      <c r="M231" s="197"/>
      <c r="N231" s="198"/>
      <c r="O231" s="199">
        <f t="shared" si="316"/>
        <v>0</v>
      </c>
      <c r="P231" s="201"/>
    </row>
    <row r="232" spans="1:16" hidden="1" x14ac:dyDescent="0.25">
      <c r="A232" s="70">
        <v>6300</v>
      </c>
      <c r="B232" s="182" t="s">
        <v>250</v>
      </c>
      <c r="C232" s="534">
        <f t="shared" si="291"/>
        <v>0</v>
      </c>
      <c r="D232" s="183">
        <f t="shared" ref="D232:E232" si="317">SUM(D233,D238,D239)</f>
        <v>0</v>
      </c>
      <c r="E232" s="184">
        <f t="shared" si="317"/>
        <v>0</v>
      </c>
      <c r="F232" s="185">
        <f>SUM(F233,F238,F239)</f>
        <v>0</v>
      </c>
      <c r="G232" s="183">
        <f t="shared" ref="G232:O232" si="318">SUM(G233,G238,G239)</f>
        <v>0</v>
      </c>
      <c r="H232" s="184">
        <f t="shared" si="318"/>
        <v>0</v>
      </c>
      <c r="I232" s="185">
        <f t="shared" si="318"/>
        <v>0</v>
      </c>
      <c r="J232" s="186">
        <f t="shared" si="318"/>
        <v>0</v>
      </c>
      <c r="K232" s="184">
        <f t="shared" si="318"/>
        <v>0</v>
      </c>
      <c r="L232" s="185">
        <f t="shared" si="318"/>
        <v>0</v>
      </c>
      <c r="M232" s="183">
        <f t="shared" si="318"/>
        <v>0</v>
      </c>
      <c r="N232" s="184">
        <f t="shared" si="318"/>
        <v>0</v>
      </c>
      <c r="O232" s="185">
        <f t="shared" si="318"/>
        <v>0</v>
      </c>
      <c r="P232" s="215"/>
    </row>
    <row r="233" spans="1:16" ht="24" hidden="1" x14ac:dyDescent="0.25">
      <c r="A233" s="496">
        <v>6320</v>
      </c>
      <c r="B233" s="82" t="s">
        <v>251</v>
      </c>
      <c r="C233" s="548">
        <f t="shared" si="291"/>
        <v>0</v>
      </c>
      <c r="D233" s="212">
        <f t="shared" ref="D233:E233" si="319">SUM(D234:D237)</f>
        <v>0</v>
      </c>
      <c r="E233" s="213">
        <f t="shared" si="319"/>
        <v>0</v>
      </c>
      <c r="F233" s="194">
        <f>SUM(F234:F237)</f>
        <v>0</v>
      </c>
      <c r="G233" s="212">
        <f t="shared" ref="G233:O233" si="320">SUM(G234:G237)</f>
        <v>0</v>
      </c>
      <c r="H233" s="213">
        <f t="shared" si="320"/>
        <v>0</v>
      </c>
      <c r="I233" s="194">
        <f t="shared" si="320"/>
        <v>0</v>
      </c>
      <c r="J233" s="214">
        <f t="shared" si="320"/>
        <v>0</v>
      </c>
      <c r="K233" s="213">
        <f t="shared" si="320"/>
        <v>0</v>
      </c>
      <c r="L233" s="194">
        <f t="shared" si="320"/>
        <v>0</v>
      </c>
      <c r="M233" s="212">
        <f t="shared" si="320"/>
        <v>0</v>
      </c>
      <c r="N233" s="213">
        <f t="shared" si="320"/>
        <v>0</v>
      </c>
      <c r="O233" s="194">
        <f t="shared" si="320"/>
        <v>0</v>
      </c>
      <c r="P233" s="196"/>
    </row>
    <row r="234" spans="1:16" hidden="1" x14ac:dyDescent="0.25">
      <c r="A234" s="52">
        <v>6322</v>
      </c>
      <c r="B234" s="90" t="s">
        <v>252</v>
      </c>
      <c r="C234" s="536">
        <f t="shared" si="291"/>
        <v>0</v>
      </c>
      <c r="D234" s="197"/>
      <c r="E234" s="198"/>
      <c r="F234" s="199">
        <f t="shared" ref="F234:F239" si="321">D234+E234</f>
        <v>0</v>
      </c>
      <c r="G234" s="197"/>
      <c r="H234" s="198"/>
      <c r="I234" s="199">
        <f t="shared" ref="I234:I239" si="322">G234+H234</f>
        <v>0</v>
      </c>
      <c r="J234" s="200"/>
      <c r="K234" s="198"/>
      <c r="L234" s="199">
        <f t="shared" ref="L234:L239" si="323">J234+K234</f>
        <v>0</v>
      </c>
      <c r="M234" s="197"/>
      <c r="N234" s="198"/>
      <c r="O234" s="199">
        <f t="shared" ref="O234:O239" si="324">M234+N234</f>
        <v>0</v>
      </c>
      <c r="P234" s="201"/>
    </row>
    <row r="235" spans="1:16" ht="24" hidden="1" x14ac:dyDescent="0.25">
      <c r="A235" s="52">
        <v>6323</v>
      </c>
      <c r="B235" s="90" t="s">
        <v>253</v>
      </c>
      <c r="C235" s="536">
        <f t="shared" si="291"/>
        <v>0</v>
      </c>
      <c r="D235" s="197"/>
      <c r="E235" s="198"/>
      <c r="F235" s="199">
        <f t="shared" si="321"/>
        <v>0</v>
      </c>
      <c r="G235" s="197"/>
      <c r="H235" s="198"/>
      <c r="I235" s="199">
        <f t="shared" si="322"/>
        <v>0</v>
      </c>
      <c r="J235" s="200"/>
      <c r="K235" s="198"/>
      <c r="L235" s="199">
        <f t="shared" si="323"/>
        <v>0</v>
      </c>
      <c r="M235" s="197"/>
      <c r="N235" s="198"/>
      <c r="O235" s="199">
        <f t="shared" si="324"/>
        <v>0</v>
      </c>
      <c r="P235" s="201"/>
    </row>
    <row r="236" spans="1:16" ht="24" hidden="1" x14ac:dyDescent="0.25">
      <c r="A236" s="52">
        <v>6324</v>
      </c>
      <c r="B236" s="90" t="s">
        <v>254</v>
      </c>
      <c r="C236" s="536">
        <f t="shared" si="291"/>
        <v>0</v>
      </c>
      <c r="D236" s="197"/>
      <c r="E236" s="198"/>
      <c r="F236" s="199">
        <f t="shared" si="321"/>
        <v>0</v>
      </c>
      <c r="G236" s="197"/>
      <c r="H236" s="198"/>
      <c r="I236" s="199">
        <f t="shared" si="322"/>
        <v>0</v>
      </c>
      <c r="J236" s="200"/>
      <c r="K236" s="198"/>
      <c r="L236" s="199">
        <f t="shared" si="323"/>
        <v>0</v>
      </c>
      <c r="M236" s="197"/>
      <c r="N236" s="198"/>
      <c r="O236" s="199">
        <f t="shared" si="324"/>
        <v>0</v>
      </c>
      <c r="P236" s="201"/>
    </row>
    <row r="237" spans="1:16" hidden="1" x14ac:dyDescent="0.25">
      <c r="A237" s="45">
        <v>6329</v>
      </c>
      <c r="B237" s="82" t="s">
        <v>255</v>
      </c>
      <c r="C237" s="535">
        <f t="shared" si="291"/>
        <v>0</v>
      </c>
      <c r="D237" s="192"/>
      <c r="E237" s="193"/>
      <c r="F237" s="194">
        <f t="shared" si="321"/>
        <v>0</v>
      </c>
      <c r="G237" s="192"/>
      <c r="H237" s="193"/>
      <c r="I237" s="194">
        <f t="shared" si="322"/>
        <v>0</v>
      </c>
      <c r="J237" s="195"/>
      <c r="K237" s="193"/>
      <c r="L237" s="194">
        <f t="shared" si="323"/>
        <v>0</v>
      </c>
      <c r="M237" s="192"/>
      <c r="N237" s="193"/>
      <c r="O237" s="194">
        <f t="shared" si="324"/>
        <v>0</v>
      </c>
      <c r="P237" s="196"/>
    </row>
    <row r="238" spans="1:16" ht="24" hidden="1" x14ac:dyDescent="0.25">
      <c r="A238" s="497">
        <v>6330</v>
      </c>
      <c r="B238" s="245" t="s">
        <v>256</v>
      </c>
      <c r="C238" s="548">
        <f t="shared" si="291"/>
        <v>0</v>
      </c>
      <c r="D238" s="231"/>
      <c r="E238" s="232"/>
      <c r="F238" s="233">
        <f t="shared" si="321"/>
        <v>0</v>
      </c>
      <c r="G238" s="231"/>
      <c r="H238" s="232"/>
      <c r="I238" s="233">
        <f t="shared" si="322"/>
        <v>0</v>
      </c>
      <c r="J238" s="234"/>
      <c r="K238" s="232"/>
      <c r="L238" s="233">
        <f t="shared" si="323"/>
        <v>0</v>
      </c>
      <c r="M238" s="231"/>
      <c r="N238" s="232"/>
      <c r="O238" s="233">
        <f t="shared" si="324"/>
        <v>0</v>
      </c>
      <c r="P238" s="229"/>
    </row>
    <row r="239" spans="1:16" hidden="1" x14ac:dyDescent="0.25">
      <c r="A239" s="202">
        <v>6360</v>
      </c>
      <c r="B239" s="90" t="s">
        <v>257</v>
      </c>
      <c r="C239" s="536">
        <f t="shared" si="291"/>
        <v>0</v>
      </c>
      <c r="D239" s="197"/>
      <c r="E239" s="198"/>
      <c r="F239" s="199">
        <f t="shared" si="321"/>
        <v>0</v>
      </c>
      <c r="G239" s="197"/>
      <c r="H239" s="198"/>
      <c r="I239" s="199">
        <f t="shared" si="322"/>
        <v>0</v>
      </c>
      <c r="J239" s="200"/>
      <c r="K239" s="198"/>
      <c r="L239" s="199">
        <f t="shared" si="323"/>
        <v>0</v>
      </c>
      <c r="M239" s="197"/>
      <c r="N239" s="198"/>
      <c r="O239" s="199">
        <f t="shared" si="324"/>
        <v>0</v>
      </c>
      <c r="P239" s="201"/>
    </row>
    <row r="240" spans="1:16" ht="36" hidden="1" x14ac:dyDescent="0.25">
      <c r="A240" s="70">
        <v>6400</v>
      </c>
      <c r="B240" s="182" t="s">
        <v>258</v>
      </c>
      <c r="C240" s="534">
        <f t="shared" si="291"/>
        <v>0</v>
      </c>
      <c r="D240" s="183">
        <f t="shared" ref="D240:E240" si="325">SUM(D241,D245)</f>
        <v>0</v>
      </c>
      <c r="E240" s="184">
        <f t="shared" si="325"/>
        <v>0</v>
      </c>
      <c r="F240" s="185">
        <f>SUM(F241,F245)</f>
        <v>0</v>
      </c>
      <c r="G240" s="183">
        <f t="shared" ref="G240:O240" si="326">SUM(G241,G245)</f>
        <v>0</v>
      </c>
      <c r="H240" s="184">
        <f t="shared" si="326"/>
        <v>0</v>
      </c>
      <c r="I240" s="185">
        <f t="shared" si="326"/>
        <v>0</v>
      </c>
      <c r="J240" s="186">
        <f t="shared" si="326"/>
        <v>0</v>
      </c>
      <c r="K240" s="184">
        <f t="shared" si="326"/>
        <v>0</v>
      </c>
      <c r="L240" s="185">
        <f t="shared" si="326"/>
        <v>0</v>
      </c>
      <c r="M240" s="183">
        <f t="shared" si="326"/>
        <v>0</v>
      </c>
      <c r="N240" s="184">
        <f t="shared" si="326"/>
        <v>0</v>
      </c>
      <c r="O240" s="185">
        <f t="shared" si="326"/>
        <v>0</v>
      </c>
      <c r="P240" s="215"/>
    </row>
    <row r="241" spans="1:17" ht="24" hidden="1" x14ac:dyDescent="0.25">
      <c r="A241" s="496">
        <v>6410</v>
      </c>
      <c r="B241" s="82" t="s">
        <v>259</v>
      </c>
      <c r="C241" s="535">
        <f t="shared" si="291"/>
        <v>0</v>
      </c>
      <c r="D241" s="212">
        <f t="shared" ref="D241:E241" si="327">SUM(D242:D244)</f>
        <v>0</v>
      </c>
      <c r="E241" s="213">
        <f t="shared" si="327"/>
        <v>0</v>
      </c>
      <c r="F241" s="194">
        <f>SUM(F242:F244)</f>
        <v>0</v>
      </c>
      <c r="G241" s="212">
        <f t="shared" ref="G241:O241" si="328">SUM(G242:G244)</f>
        <v>0</v>
      </c>
      <c r="H241" s="213">
        <f t="shared" si="328"/>
        <v>0</v>
      </c>
      <c r="I241" s="194">
        <f t="shared" si="328"/>
        <v>0</v>
      </c>
      <c r="J241" s="214">
        <f t="shared" si="328"/>
        <v>0</v>
      </c>
      <c r="K241" s="213">
        <f t="shared" si="328"/>
        <v>0</v>
      </c>
      <c r="L241" s="194">
        <f t="shared" si="328"/>
        <v>0</v>
      </c>
      <c r="M241" s="212">
        <f t="shared" si="328"/>
        <v>0</v>
      </c>
      <c r="N241" s="213">
        <f t="shared" si="328"/>
        <v>0</v>
      </c>
      <c r="O241" s="194">
        <f t="shared" si="328"/>
        <v>0</v>
      </c>
      <c r="P241" s="227"/>
    </row>
    <row r="242" spans="1:17" hidden="1" x14ac:dyDescent="0.25">
      <c r="A242" s="52">
        <v>6411</v>
      </c>
      <c r="B242" s="218" t="s">
        <v>260</v>
      </c>
      <c r="C242" s="536">
        <f t="shared" si="291"/>
        <v>0</v>
      </c>
      <c r="D242" s="197"/>
      <c r="E242" s="198"/>
      <c r="F242" s="199">
        <f t="shared" ref="F242:F244" si="329">D242+E242</f>
        <v>0</v>
      </c>
      <c r="G242" s="197"/>
      <c r="H242" s="198"/>
      <c r="I242" s="199">
        <f t="shared" ref="I242:I244" si="330">G242+H242</f>
        <v>0</v>
      </c>
      <c r="J242" s="200"/>
      <c r="K242" s="198"/>
      <c r="L242" s="199">
        <f t="shared" ref="L242:L244" si="331">J242+K242</f>
        <v>0</v>
      </c>
      <c r="M242" s="197"/>
      <c r="N242" s="198"/>
      <c r="O242" s="199">
        <f t="shared" ref="O242:O244" si="332">M242+N242</f>
        <v>0</v>
      </c>
      <c r="P242" s="201"/>
    </row>
    <row r="243" spans="1:17" ht="36" hidden="1" x14ac:dyDescent="0.25">
      <c r="A243" s="52">
        <v>6412</v>
      </c>
      <c r="B243" s="90" t="s">
        <v>261</v>
      </c>
      <c r="C243" s="536">
        <f t="shared" si="291"/>
        <v>0</v>
      </c>
      <c r="D243" s="197"/>
      <c r="E243" s="198"/>
      <c r="F243" s="199">
        <f t="shared" si="329"/>
        <v>0</v>
      </c>
      <c r="G243" s="197"/>
      <c r="H243" s="198"/>
      <c r="I243" s="199">
        <f t="shared" si="330"/>
        <v>0</v>
      </c>
      <c r="J243" s="200"/>
      <c r="K243" s="198"/>
      <c r="L243" s="199">
        <f t="shared" si="331"/>
        <v>0</v>
      </c>
      <c r="M243" s="197"/>
      <c r="N243" s="198"/>
      <c r="O243" s="199">
        <f t="shared" si="332"/>
        <v>0</v>
      </c>
      <c r="P243" s="201"/>
    </row>
    <row r="244" spans="1:17" ht="36" hidden="1" x14ac:dyDescent="0.25">
      <c r="A244" s="52">
        <v>6419</v>
      </c>
      <c r="B244" s="90" t="s">
        <v>262</v>
      </c>
      <c r="C244" s="536">
        <f t="shared" si="291"/>
        <v>0</v>
      </c>
      <c r="D244" s="197"/>
      <c r="E244" s="198"/>
      <c r="F244" s="199">
        <f t="shared" si="329"/>
        <v>0</v>
      </c>
      <c r="G244" s="197"/>
      <c r="H244" s="198"/>
      <c r="I244" s="199">
        <f t="shared" si="330"/>
        <v>0</v>
      </c>
      <c r="J244" s="200"/>
      <c r="K244" s="198"/>
      <c r="L244" s="199">
        <f t="shared" si="331"/>
        <v>0</v>
      </c>
      <c r="M244" s="197"/>
      <c r="N244" s="198"/>
      <c r="O244" s="199">
        <f t="shared" si="332"/>
        <v>0</v>
      </c>
      <c r="P244" s="201"/>
    </row>
    <row r="245" spans="1:17" ht="48" hidden="1" x14ac:dyDescent="0.25">
      <c r="A245" s="202">
        <v>6420</v>
      </c>
      <c r="B245" s="90" t="s">
        <v>263</v>
      </c>
      <c r="C245" s="536">
        <f t="shared" si="291"/>
        <v>0</v>
      </c>
      <c r="D245" s="203">
        <f t="shared" ref="D245:E245" si="333">SUM(D246:D249)</f>
        <v>0</v>
      </c>
      <c r="E245" s="204">
        <f t="shared" si="333"/>
        <v>0</v>
      </c>
      <c r="F245" s="199">
        <f>SUM(F246:F249)</f>
        <v>0</v>
      </c>
      <c r="G245" s="203">
        <f t="shared" ref="G245:H245" si="334">SUM(G246:G249)</f>
        <v>0</v>
      </c>
      <c r="H245" s="204">
        <f t="shared" si="334"/>
        <v>0</v>
      </c>
      <c r="I245" s="199">
        <f>SUM(I246:I249)</f>
        <v>0</v>
      </c>
      <c r="J245" s="205">
        <f t="shared" ref="J245:K245" si="335">SUM(J246:J249)</f>
        <v>0</v>
      </c>
      <c r="K245" s="204">
        <f t="shared" si="335"/>
        <v>0</v>
      </c>
      <c r="L245" s="199">
        <f>SUM(L246:L249)</f>
        <v>0</v>
      </c>
      <c r="M245" s="203">
        <f t="shared" ref="M245:O245" si="336">SUM(M246:M249)</f>
        <v>0</v>
      </c>
      <c r="N245" s="204">
        <f t="shared" si="336"/>
        <v>0</v>
      </c>
      <c r="O245" s="199">
        <f t="shared" si="336"/>
        <v>0</v>
      </c>
      <c r="P245" s="201"/>
    </row>
    <row r="246" spans="1:17" ht="36" hidden="1" x14ac:dyDescent="0.25">
      <c r="A246" s="52">
        <v>6421</v>
      </c>
      <c r="B246" s="90" t="s">
        <v>264</v>
      </c>
      <c r="C246" s="536">
        <f t="shared" si="291"/>
        <v>0</v>
      </c>
      <c r="D246" s="197"/>
      <c r="E246" s="198"/>
      <c r="F246" s="199">
        <f t="shared" ref="F246:F249" si="337">D246+E246</f>
        <v>0</v>
      </c>
      <c r="G246" s="197"/>
      <c r="H246" s="198"/>
      <c r="I246" s="199">
        <f t="shared" ref="I246:I249" si="338">G246+H246</f>
        <v>0</v>
      </c>
      <c r="J246" s="200"/>
      <c r="K246" s="198"/>
      <c r="L246" s="199">
        <f t="shared" ref="L246:L249" si="339">J246+K246</f>
        <v>0</v>
      </c>
      <c r="M246" s="197"/>
      <c r="N246" s="198"/>
      <c r="O246" s="199">
        <f t="shared" ref="O246:O249" si="340">M246+N246</f>
        <v>0</v>
      </c>
      <c r="P246" s="201"/>
    </row>
    <row r="247" spans="1:17" hidden="1" x14ac:dyDescent="0.25">
      <c r="A247" s="52">
        <v>6422</v>
      </c>
      <c r="B247" s="90" t="s">
        <v>265</v>
      </c>
      <c r="C247" s="536">
        <f t="shared" si="291"/>
        <v>0</v>
      </c>
      <c r="D247" s="197"/>
      <c r="E247" s="198"/>
      <c r="F247" s="199">
        <f t="shared" si="337"/>
        <v>0</v>
      </c>
      <c r="G247" s="197"/>
      <c r="H247" s="198"/>
      <c r="I247" s="199">
        <f t="shared" si="338"/>
        <v>0</v>
      </c>
      <c r="J247" s="200"/>
      <c r="K247" s="198"/>
      <c r="L247" s="199">
        <f t="shared" si="339"/>
        <v>0</v>
      </c>
      <c r="M247" s="197"/>
      <c r="N247" s="198"/>
      <c r="O247" s="199">
        <f t="shared" si="340"/>
        <v>0</v>
      </c>
      <c r="P247" s="201"/>
    </row>
    <row r="248" spans="1:17" ht="13.5" hidden="1" customHeight="1" x14ac:dyDescent="0.25">
      <c r="A248" s="52">
        <v>6423</v>
      </c>
      <c r="B248" s="90" t="s">
        <v>266</v>
      </c>
      <c r="C248" s="536">
        <f t="shared" si="291"/>
        <v>0</v>
      </c>
      <c r="D248" s="197"/>
      <c r="E248" s="198"/>
      <c r="F248" s="199">
        <f t="shared" si="337"/>
        <v>0</v>
      </c>
      <c r="G248" s="197"/>
      <c r="H248" s="198"/>
      <c r="I248" s="199">
        <f t="shared" si="338"/>
        <v>0</v>
      </c>
      <c r="J248" s="200"/>
      <c r="K248" s="198"/>
      <c r="L248" s="199">
        <f t="shared" si="339"/>
        <v>0</v>
      </c>
      <c r="M248" s="197"/>
      <c r="N248" s="198"/>
      <c r="O248" s="199">
        <f t="shared" si="340"/>
        <v>0</v>
      </c>
      <c r="P248" s="201"/>
    </row>
    <row r="249" spans="1:17" ht="36" hidden="1" x14ac:dyDescent="0.25">
      <c r="A249" s="52">
        <v>6424</v>
      </c>
      <c r="B249" s="90" t="s">
        <v>267</v>
      </c>
      <c r="C249" s="536">
        <f t="shared" si="291"/>
        <v>0</v>
      </c>
      <c r="D249" s="197"/>
      <c r="E249" s="198"/>
      <c r="F249" s="199">
        <f t="shared" si="337"/>
        <v>0</v>
      </c>
      <c r="G249" s="197"/>
      <c r="H249" s="198"/>
      <c r="I249" s="199">
        <f t="shared" si="338"/>
        <v>0</v>
      </c>
      <c r="J249" s="200"/>
      <c r="K249" s="198"/>
      <c r="L249" s="199">
        <f t="shared" si="339"/>
        <v>0</v>
      </c>
      <c r="M249" s="197"/>
      <c r="N249" s="198"/>
      <c r="O249" s="199">
        <f t="shared" si="340"/>
        <v>0</v>
      </c>
      <c r="P249" s="201"/>
      <c r="Q249" s="246"/>
    </row>
    <row r="250" spans="1:17" ht="60" hidden="1" x14ac:dyDescent="0.25">
      <c r="A250" s="70">
        <v>6500</v>
      </c>
      <c r="B250" s="182" t="s">
        <v>268</v>
      </c>
      <c r="C250" s="538">
        <f t="shared" si="291"/>
        <v>0</v>
      </c>
      <c r="D250" s="220">
        <f t="shared" ref="D250:O250" si="341">SUM(D251)</f>
        <v>0</v>
      </c>
      <c r="E250" s="221">
        <f t="shared" si="341"/>
        <v>0</v>
      </c>
      <c r="F250" s="222">
        <f t="shared" si="341"/>
        <v>0</v>
      </c>
      <c r="G250" s="126">
        <f t="shared" si="341"/>
        <v>0</v>
      </c>
      <c r="H250" s="127">
        <f t="shared" si="341"/>
        <v>0</v>
      </c>
      <c r="I250" s="222">
        <f t="shared" si="341"/>
        <v>0</v>
      </c>
      <c r="J250" s="247">
        <f t="shared" si="341"/>
        <v>0</v>
      </c>
      <c r="K250" s="127">
        <f t="shared" si="341"/>
        <v>0</v>
      </c>
      <c r="L250" s="222">
        <f t="shared" si="341"/>
        <v>0</v>
      </c>
      <c r="M250" s="126">
        <f t="shared" si="341"/>
        <v>0</v>
      </c>
      <c r="N250" s="127">
        <f t="shared" si="341"/>
        <v>0</v>
      </c>
      <c r="O250" s="222">
        <f t="shared" si="341"/>
        <v>0</v>
      </c>
      <c r="P250" s="215"/>
      <c r="Q250" s="246"/>
    </row>
    <row r="251" spans="1:17" ht="48" hidden="1" x14ac:dyDescent="0.25">
      <c r="A251" s="52">
        <v>6510</v>
      </c>
      <c r="B251" s="90" t="s">
        <v>269</v>
      </c>
      <c r="C251" s="536">
        <f t="shared" si="291"/>
        <v>0</v>
      </c>
      <c r="D251" s="206"/>
      <c r="E251" s="207"/>
      <c r="F251" s="248">
        <f>D251+E251</f>
        <v>0</v>
      </c>
      <c r="G251" s="249"/>
      <c r="H251" s="250"/>
      <c r="I251" s="248">
        <f>G251+H251</f>
        <v>0</v>
      </c>
      <c r="J251" s="251"/>
      <c r="K251" s="250"/>
      <c r="L251" s="248">
        <f>J251+K251</f>
        <v>0</v>
      </c>
      <c r="M251" s="249"/>
      <c r="N251" s="250"/>
      <c r="O251" s="248">
        <f t="shared" ref="O251" si="342">M251+N251</f>
        <v>0</v>
      </c>
      <c r="P251" s="227"/>
      <c r="Q251" s="246"/>
    </row>
    <row r="252" spans="1:17" ht="48" hidden="1" x14ac:dyDescent="0.25">
      <c r="A252" s="252">
        <v>7000</v>
      </c>
      <c r="B252" s="252" t="s">
        <v>270</v>
      </c>
      <c r="C252" s="550">
        <f t="shared" si="291"/>
        <v>0</v>
      </c>
      <c r="D252" s="253">
        <f t="shared" ref="D252:E252" si="343">SUM(D253,D263)</f>
        <v>0</v>
      </c>
      <c r="E252" s="254">
        <f t="shared" si="343"/>
        <v>0</v>
      </c>
      <c r="F252" s="255">
        <f>SUM(F253,F263)</f>
        <v>0</v>
      </c>
      <c r="G252" s="253">
        <f t="shared" ref="G252:H252" si="344">SUM(G253,G263)</f>
        <v>0</v>
      </c>
      <c r="H252" s="254">
        <f t="shared" si="344"/>
        <v>0</v>
      </c>
      <c r="I252" s="255">
        <f>SUM(I253,I263)</f>
        <v>0</v>
      </c>
      <c r="J252" s="256">
        <f t="shared" ref="J252:K252" si="345">SUM(J253,J263)</f>
        <v>0</v>
      </c>
      <c r="K252" s="254">
        <f t="shared" si="345"/>
        <v>0</v>
      </c>
      <c r="L252" s="255">
        <f>SUM(L253,L263)</f>
        <v>0</v>
      </c>
      <c r="M252" s="253">
        <f t="shared" ref="M252:O252" si="346">SUM(M253,M263)</f>
        <v>0</v>
      </c>
      <c r="N252" s="254">
        <f t="shared" si="346"/>
        <v>0</v>
      </c>
      <c r="O252" s="255">
        <f t="shared" si="346"/>
        <v>0</v>
      </c>
      <c r="P252" s="257"/>
    </row>
    <row r="253" spans="1:17" ht="24" hidden="1" x14ac:dyDescent="0.25">
      <c r="A253" s="70">
        <v>7200</v>
      </c>
      <c r="B253" s="182" t="s">
        <v>271</v>
      </c>
      <c r="C253" s="534">
        <f t="shared" si="291"/>
        <v>0</v>
      </c>
      <c r="D253" s="183">
        <f t="shared" ref="D253:O253" si="347">SUM(D254,D255,D256,D257,D261,D262)</f>
        <v>0</v>
      </c>
      <c r="E253" s="184">
        <f t="shared" si="347"/>
        <v>0</v>
      </c>
      <c r="F253" s="185">
        <f t="shared" si="347"/>
        <v>0</v>
      </c>
      <c r="G253" s="183">
        <f t="shared" si="347"/>
        <v>0</v>
      </c>
      <c r="H253" s="184">
        <f t="shared" si="347"/>
        <v>0</v>
      </c>
      <c r="I253" s="185">
        <f t="shared" si="347"/>
        <v>0</v>
      </c>
      <c r="J253" s="186">
        <f t="shared" si="347"/>
        <v>0</v>
      </c>
      <c r="K253" s="184">
        <f t="shared" si="347"/>
        <v>0</v>
      </c>
      <c r="L253" s="185">
        <f t="shared" si="347"/>
        <v>0</v>
      </c>
      <c r="M253" s="183">
        <f t="shared" si="347"/>
        <v>0</v>
      </c>
      <c r="N253" s="184">
        <f t="shared" si="347"/>
        <v>0</v>
      </c>
      <c r="O253" s="185">
        <f t="shared" si="347"/>
        <v>0</v>
      </c>
      <c r="P253" s="187"/>
    </row>
    <row r="254" spans="1:17" ht="24" hidden="1" x14ac:dyDescent="0.25">
      <c r="A254" s="496">
        <v>7210</v>
      </c>
      <c r="B254" s="82" t="s">
        <v>272</v>
      </c>
      <c r="C254" s="535">
        <f t="shared" si="291"/>
        <v>0</v>
      </c>
      <c r="D254" s="192"/>
      <c r="E254" s="193"/>
      <c r="F254" s="194">
        <f t="shared" ref="F254:F256" si="348">D254+E254</f>
        <v>0</v>
      </c>
      <c r="G254" s="192"/>
      <c r="H254" s="193"/>
      <c r="I254" s="194">
        <f t="shared" ref="I254:I256" si="349">G254+H254</f>
        <v>0</v>
      </c>
      <c r="J254" s="195"/>
      <c r="K254" s="193"/>
      <c r="L254" s="194">
        <f t="shared" ref="L254:L256" si="350">J254+K254</f>
        <v>0</v>
      </c>
      <c r="M254" s="192"/>
      <c r="N254" s="193"/>
      <c r="O254" s="194">
        <f t="shared" ref="O254:O256" si="351">M254+N254</f>
        <v>0</v>
      </c>
      <c r="P254" s="196"/>
    </row>
    <row r="255" spans="1:17" s="246" customFormat="1" ht="36" hidden="1" x14ac:dyDescent="0.25">
      <c r="A255" s="202">
        <v>7220</v>
      </c>
      <c r="B255" s="90" t="s">
        <v>273</v>
      </c>
      <c r="C255" s="536">
        <f t="shared" si="291"/>
        <v>0</v>
      </c>
      <c r="D255" s="197"/>
      <c r="E255" s="198"/>
      <c r="F255" s="199">
        <f t="shared" si="348"/>
        <v>0</v>
      </c>
      <c r="G255" s="197"/>
      <c r="H255" s="198"/>
      <c r="I255" s="199">
        <f t="shared" si="349"/>
        <v>0</v>
      </c>
      <c r="J255" s="200"/>
      <c r="K255" s="198"/>
      <c r="L255" s="199">
        <f t="shared" si="350"/>
        <v>0</v>
      </c>
      <c r="M255" s="197"/>
      <c r="N255" s="198"/>
      <c r="O255" s="199">
        <f t="shared" si="351"/>
        <v>0</v>
      </c>
      <c r="P255" s="201"/>
    </row>
    <row r="256" spans="1:17" ht="24" hidden="1" x14ac:dyDescent="0.25">
      <c r="A256" s="202">
        <v>7230</v>
      </c>
      <c r="B256" s="90" t="s">
        <v>43</v>
      </c>
      <c r="C256" s="536">
        <f t="shared" si="291"/>
        <v>0</v>
      </c>
      <c r="D256" s="197"/>
      <c r="E256" s="198"/>
      <c r="F256" s="199">
        <f t="shared" si="348"/>
        <v>0</v>
      </c>
      <c r="G256" s="197"/>
      <c r="H256" s="198"/>
      <c r="I256" s="199">
        <f t="shared" si="349"/>
        <v>0</v>
      </c>
      <c r="J256" s="200"/>
      <c r="K256" s="198"/>
      <c r="L256" s="199">
        <f t="shared" si="350"/>
        <v>0</v>
      </c>
      <c r="M256" s="197"/>
      <c r="N256" s="198"/>
      <c r="O256" s="199">
        <f t="shared" si="351"/>
        <v>0</v>
      </c>
      <c r="P256" s="201"/>
    </row>
    <row r="257" spans="1:16" ht="24" hidden="1" x14ac:dyDescent="0.25">
      <c r="A257" s="202">
        <v>7240</v>
      </c>
      <c r="B257" s="90" t="s">
        <v>274</v>
      </c>
      <c r="C257" s="536">
        <f t="shared" si="291"/>
        <v>0</v>
      </c>
      <c r="D257" s="203">
        <f t="shared" ref="D257:K257" si="352">SUM(D258:D260)</f>
        <v>0</v>
      </c>
      <c r="E257" s="204">
        <f t="shared" si="352"/>
        <v>0</v>
      </c>
      <c r="F257" s="199">
        <f t="shared" si="352"/>
        <v>0</v>
      </c>
      <c r="G257" s="203">
        <f t="shared" si="352"/>
        <v>0</v>
      </c>
      <c r="H257" s="204">
        <f t="shared" si="352"/>
        <v>0</v>
      </c>
      <c r="I257" s="199">
        <f t="shared" si="352"/>
        <v>0</v>
      </c>
      <c r="J257" s="205">
        <f t="shared" si="352"/>
        <v>0</v>
      </c>
      <c r="K257" s="204">
        <f t="shared" si="352"/>
        <v>0</v>
      </c>
      <c r="L257" s="199">
        <f>SUM(L258:L260)</f>
        <v>0</v>
      </c>
      <c r="M257" s="203">
        <f t="shared" ref="M257:O257" si="353">SUM(M258:M260)</f>
        <v>0</v>
      </c>
      <c r="N257" s="204">
        <f t="shared" si="353"/>
        <v>0</v>
      </c>
      <c r="O257" s="199">
        <f t="shared" si="353"/>
        <v>0</v>
      </c>
      <c r="P257" s="201"/>
    </row>
    <row r="258" spans="1:16" ht="48" hidden="1" x14ac:dyDescent="0.25">
      <c r="A258" s="52">
        <v>7245</v>
      </c>
      <c r="B258" s="90" t="s">
        <v>275</v>
      </c>
      <c r="C258" s="536">
        <f t="shared" si="291"/>
        <v>0</v>
      </c>
      <c r="D258" s="197"/>
      <c r="E258" s="198"/>
      <c r="F258" s="199">
        <f t="shared" ref="F258:F262" si="354">D258+E258</f>
        <v>0</v>
      </c>
      <c r="G258" s="197"/>
      <c r="H258" s="198"/>
      <c r="I258" s="199">
        <f t="shared" ref="I258:I262" si="355">G258+H258</f>
        <v>0</v>
      </c>
      <c r="J258" s="200"/>
      <c r="K258" s="198"/>
      <c r="L258" s="199">
        <f t="shared" ref="L258:L262" si="356">J258+K258</f>
        <v>0</v>
      </c>
      <c r="M258" s="197"/>
      <c r="N258" s="198"/>
      <c r="O258" s="199">
        <f t="shared" ref="O258:O262" si="357">M258+N258</f>
        <v>0</v>
      </c>
      <c r="P258" s="201"/>
    </row>
    <row r="259" spans="1:16" ht="84.75" hidden="1" customHeight="1" x14ac:dyDescent="0.25">
      <c r="A259" s="52">
        <v>7246</v>
      </c>
      <c r="B259" s="90" t="s">
        <v>276</v>
      </c>
      <c r="C259" s="536">
        <f t="shared" si="291"/>
        <v>0</v>
      </c>
      <c r="D259" s="197"/>
      <c r="E259" s="198"/>
      <c r="F259" s="199">
        <f t="shared" si="354"/>
        <v>0</v>
      </c>
      <c r="G259" s="197"/>
      <c r="H259" s="198"/>
      <c r="I259" s="199">
        <f t="shared" si="355"/>
        <v>0</v>
      </c>
      <c r="J259" s="200"/>
      <c r="K259" s="198"/>
      <c r="L259" s="199">
        <f t="shared" si="356"/>
        <v>0</v>
      </c>
      <c r="M259" s="197"/>
      <c r="N259" s="198"/>
      <c r="O259" s="199">
        <f t="shared" si="357"/>
        <v>0</v>
      </c>
      <c r="P259" s="201"/>
    </row>
    <row r="260" spans="1:16" ht="36" hidden="1" x14ac:dyDescent="0.25">
      <c r="A260" s="52">
        <v>7247</v>
      </c>
      <c r="B260" s="90" t="s">
        <v>277</v>
      </c>
      <c r="C260" s="536">
        <f t="shared" si="291"/>
        <v>0</v>
      </c>
      <c r="D260" s="197"/>
      <c r="E260" s="198"/>
      <c r="F260" s="199">
        <f t="shared" si="354"/>
        <v>0</v>
      </c>
      <c r="G260" s="197"/>
      <c r="H260" s="198"/>
      <c r="I260" s="199">
        <f t="shared" si="355"/>
        <v>0</v>
      </c>
      <c r="J260" s="200"/>
      <c r="K260" s="198"/>
      <c r="L260" s="199">
        <f t="shared" si="356"/>
        <v>0</v>
      </c>
      <c r="M260" s="197"/>
      <c r="N260" s="198"/>
      <c r="O260" s="199">
        <f t="shared" si="357"/>
        <v>0</v>
      </c>
      <c r="P260" s="201"/>
    </row>
    <row r="261" spans="1:16" ht="24" hidden="1" x14ac:dyDescent="0.25">
      <c r="A261" s="202">
        <v>7260</v>
      </c>
      <c r="B261" s="90" t="s">
        <v>278</v>
      </c>
      <c r="C261" s="536">
        <f t="shared" si="291"/>
        <v>0</v>
      </c>
      <c r="D261" s="197"/>
      <c r="E261" s="198"/>
      <c r="F261" s="199">
        <f t="shared" si="354"/>
        <v>0</v>
      </c>
      <c r="G261" s="197"/>
      <c r="H261" s="198"/>
      <c r="I261" s="199">
        <f t="shared" si="355"/>
        <v>0</v>
      </c>
      <c r="J261" s="200"/>
      <c r="K261" s="198"/>
      <c r="L261" s="199">
        <f t="shared" si="356"/>
        <v>0</v>
      </c>
      <c r="M261" s="197"/>
      <c r="N261" s="198"/>
      <c r="O261" s="199">
        <f t="shared" si="357"/>
        <v>0</v>
      </c>
      <c r="P261" s="201"/>
    </row>
    <row r="262" spans="1:16" ht="60" hidden="1" x14ac:dyDescent="0.25">
      <c r="A262" s="202">
        <v>7270</v>
      </c>
      <c r="B262" s="90" t="s">
        <v>279</v>
      </c>
      <c r="C262" s="536">
        <f t="shared" si="291"/>
        <v>0</v>
      </c>
      <c r="D262" s="197"/>
      <c r="E262" s="198"/>
      <c r="F262" s="199">
        <f t="shared" si="354"/>
        <v>0</v>
      </c>
      <c r="G262" s="197"/>
      <c r="H262" s="198"/>
      <c r="I262" s="199">
        <f t="shared" si="355"/>
        <v>0</v>
      </c>
      <c r="J262" s="200"/>
      <c r="K262" s="198"/>
      <c r="L262" s="199">
        <f t="shared" si="356"/>
        <v>0</v>
      </c>
      <c r="M262" s="197"/>
      <c r="N262" s="198"/>
      <c r="O262" s="199">
        <f t="shared" si="357"/>
        <v>0</v>
      </c>
      <c r="P262" s="201"/>
    </row>
    <row r="263" spans="1:16" hidden="1" x14ac:dyDescent="0.25">
      <c r="A263" s="138">
        <v>7700</v>
      </c>
      <c r="B263" s="108" t="s">
        <v>280</v>
      </c>
      <c r="C263" s="538">
        <f t="shared" si="291"/>
        <v>0</v>
      </c>
      <c r="D263" s="220">
        <f t="shared" ref="D263:O263" si="358">D264</f>
        <v>0</v>
      </c>
      <c r="E263" s="221">
        <f t="shared" si="358"/>
        <v>0</v>
      </c>
      <c r="F263" s="222">
        <f t="shared" si="358"/>
        <v>0</v>
      </c>
      <c r="G263" s="220">
        <f t="shared" si="358"/>
        <v>0</v>
      </c>
      <c r="H263" s="221">
        <f t="shared" si="358"/>
        <v>0</v>
      </c>
      <c r="I263" s="222">
        <f t="shared" si="358"/>
        <v>0</v>
      </c>
      <c r="J263" s="223">
        <f t="shared" si="358"/>
        <v>0</v>
      </c>
      <c r="K263" s="221">
        <f t="shared" si="358"/>
        <v>0</v>
      </c>
      <c r="L263" s="222">
        <f t="shared" si="358"/>
        <v>0</v>
      </c>
      <c r="M263" s="220">
        <f t="shared" si="358"/>
        <v>0</v>
      </c>
      <c r="N263" s="221">
        <f t="shared" si="358"/>
        <v>0</v>
      </c>
      <c r="O263" s="222">
        <f t="shared" si="358"/>
        <v>0</v>
      </c>
      <c r="P263" s="215"/>
    </row>
    <row r="264" spans="1:16" hidden="1" x14ac:dyDescent="0.25">
      <c r="A264" s="188">
        <v>7720</v>
      </c>
      <c r="B264" s="82" t="s">
        <v>281</v>
      </c>
      <c r="C264" s="537">
        <f t="shared" si="291"/>
        <v>0</v>
      </c>
      <c r="D264" s="249"/>
      <c r="E264" s="250"/>
      <c r="F264" s="248">
        <f>D264+E264</f>
        <v>0</v>
      </c>
      <c r="G264" s="249"/>
      <c r="H264" s="250"/>
      <c r="I264" s="248">
        <f>G264+H264</f>
        <v>0</v>
      </c>
      <c r="J264" s="251"/>
      <c r="K264" s="250"/>
      <c r="L264" s="248">
        <f>J264+K264</f>
        <v>0</v>
      </c>
      <c r="M264" s="249"/>
      <c r="N264" s="250"/>
      <c r="O264" s="248">
        <f t="shared" ref="O264" si="359">M264+N264</f>
        <v>0</v>
      </c>
      <c r="P264" s="227"/>
    </row>
    <row r="265" spans="1:16" hidden="1" x14ac:dyDescent="0.25">
      <c r="A265" s="258">
        <v>9000</v>
      </c>
      <c r="B265" s="259" t="s">
        <v>282</v>
      </c>
      <c r="C265" s="551">
        <f t="shared" si="291"/>
        <v>0</v>
      </c>
      <c r="D265" s="260">
        <f t="shared" ref="D265:O266" si="360">D266</f>
        <v>0</v>
      </c>
      <c r="E265" s="261">
        <f t="shared" si="360"/>
        <v>0</v>
      </c>
      <c r="F265" s="262">
        <f t="shared" si="360"/>
        <v>0</v>
      </c>
      <c r="G265" s="260">
        <f t="shared" si="360"/>
        <v>0</v>
      </c>
      <c r="H265" s="261">
        <f t="shared" si="360"/>
        <v>0</v>
      </c>
      <c r="I265" s="262">
        <f>I266</f>
        <v>0</v>
      </c>
      <c r="J265" s="263">
        <f t="shared" si="360"/>
        <v>0</v>
      </c>
      <c r="K265" s="261">
        <f t="shared" si="360"/>
        <v>0</v>
      </c>
      <c r="L265" s="262">
        <f t="shared" si="360"/>
        <v>0</v>
      </c>
      <c r="M265" s="260">
        <f t="shared" si="360"/>
        <v>0</v>
      </c>
      <c r="N265" s="261">
        <f t="shared" si="360"/>
        <v>0</v>
      </c>
      <c r="O265" s="262">
        <f t="shared" si="360"/>
        <v>0</v>
      </c>
      <c r="P265" s="264"/>
    </row>
    <row r="266" spans="1:16" ht="24" hidden="1" x14ac:dyDescent="0.25">
      <c r="A266" s="265">
        <v>9200</v>
      </c>
      <c r="B266" s="90" t="s">
        <v>283</v>
      </c>
      <c r="C266" s="542">
        <f t="shared" si="291"/>
        <v>0</v>
      </c>
      <c r="D266" s="148">
        <f t="shared" si="360"/>
        <v>0</v>
      </c>
      <c r="E266" s="149">
        <f t="shared" si="360"/>
        <v>0</v>
      </c>
      <c r="F266" s="189">
        <f t="shared" si="360"/>
        <v>0</v>
      </c>
      <c r="G266" s="148">
        <f t="shared" si="360"/>
        <v>0</v>
      </c>
      <c r="H266" s="149">
        <f t="shared" si="360"/>
        <v>0</v>
      </c>
      <c r="I266" s="189">
        <f t="shared" si="360"/>
        <v>0</v>
      </c>
      <c r="J266" s="190">
        <f t="shared" si="360"/>
        <v>0</v>
      </c>
      <c r="K266" s="149">
        <f t="shared" si="360"/>
        <v>0</v>
      </c>
      <c r="L266" s="189">
        <f t="shared" si="360"/>
        <v>0</v>
      </c>
      <c r="M266" s="148">
        <f t="shared" si="360"/>
        <v>0</v>
      </c>
      <c r="N266" s="149">
        <f t="shared" si="360"/>
        <v>0</v>
      </c>
      <c r="O266" s="189">
        <f t="shared" si="360"/>
        <v>0</v>
      </c>
      <c r="P266" s="191"/>
    </row>
    <row r="267" spans="1:16" ht="24" hidden="1" x14ac:dyDescent="0.25">
      <c r="A267" s="266">
        <v>9260</v>
      </c>
      <c r="B267" s="90" t="s">
        <v>284</v>
      </c>
      <c r="C267" s="542">
        <f t="shared" si="291"/>
        <v>0</v>
      </c>
      <c r="D267" s="148">
        <f t="shared" ref="D267:O267" si="361">SUM(D268)</f>
        <v>0</v>
      </c>
      <c r="E267" s="149">
        <f t="shared" si="361"/>
        <v>0</v>
      </c>
      <c r="F267" s="189">
        <f t="shared" si="361"/>
        <v>0</v>
      </c>
      <c r="G267" s="148">
        <f t="shared" si="361"/>
        <v>0</v>
      </c>
      <c r="H267" s="149">
        <f t="shared" si="361"/>
        <v>0</v>
      </c>
      <c r="I267" s="189">
        <f t="shared" si="361"/>
        <v>0</v>
      </c>
      <c r="J267" s="190">
        <f t="shared" si="361"/>
        <v>0</v>
      </c>
      <c r="K267" s="149">
        <f t="shared" si="361"/>
        <v>0</v>
      </c>
      <c r="L267" s="189">
        <f t="shared" si="361"/>
        <v>0</v>
      </c>
      <c r="M267" s="148">
        <f t="shared" si="361"/>
        <v>0</v>
      </c>
      <c r="N267" s="149">
        <f t="shared" si="361"/>
        <v>0</v>
      </c>
      <c r="O267" s="189">
        <f t="shared" si="361"/>
        <v>0</v>
      </c>
      <c r="P267" s="191"/>
    </row>
    <row r="268" spans="1:16" ht="87" hidden="1" customHeight="1" x14ac:dyDescent="0.25">
      <c r="A268" s="267">
        <v>9263</v>
      </c>
      <c r="B268" s="90" t="s">
        <v>285</v>
      </c>
      <c r="C268" s="542">
        <f t="shared" si="291"/>
        <v>0</v>
      </c>
      <c r="D268" s="206"/>
      <c r="E268" s="207"/>
      <c r="F268" s="189">
        <f>D268+E268</f>
        <v>0</v>
      </c>
      <c r="G268" s="206"/>
      <c r="H268" s="207"/>
      <c r="I268" s="189">
        <f>G268+H268</f>
        <v>0</v>
      </c>
      <c r="J268" s="208"/>
      <c r="K268" s="207"/>
      <c r="L268" s="189">
        <f>J268+K268</f>
        <v>0</v>
      </c>
      <c r="M268" s="206"/>
      <c r="N268" s="207"/>
      <c r="O268" s="189">
        <f t="shared" ref="O268" si="362">M268+N268</f>
        <v>0</v>
      </c>
      <c r="P268" s="191"/>
    </row>
    <row r="269" spans="1:16" hidden="1" x14ac:dyDescent="0.25">
      <c r="A269" s="218"/>
      <c r="B269" s="90" t="s">
        <v>286</v>
      </c>
      <c r="C269" s="536">
        <f t="shared" si="291"/>
        <v>0</v>
      </c>
      <c r="D269" s="203">
        <f t="shared" ref="D269:E269" si="363">SUM(D270:D271)</f>
        <v>0</v>
      </c>
      <c r="E269" s="204">
        <f t="shared" si="363"/>
        <v>0</v>
      </c>
      <c r="F269" s="199">
        <f>SUM(F270:F271)</f>
        <v>0</v>
      </c>
      <c r="G269" s="203">
        <f t="shared" ref="G269:H269" si="364">SUM(G270:G271)</f>
        <v>0</v>
      </c>
      <c r="H269" s="204">
        <f t="shared" si="364"/>
        <v>0</v>
      </c>
      <c r="I269" s="199">
        <f>SUM(I270:I271)</f>
        <v>0</v>
      </c>
      <c r="J269" s="205">
        <f t="shared" ref="J269:K269" si="365">SUM(J270:J271)</f>
        <v>0</v>
      </c>
      <c r="K269" s="204">
        <f t="shared" si="365"/>
        <v>0</v>
      </c>
      <c r="L269" s="199">
        <f>SUM(L270:L271)</f>
        <v>0</v>
      </c>
      <c r="M269" s="203">
        <f t="shared" ref="M269:O269" si="366">SUM(M270:M271)</f>
        <v>0</v>
      </c>
      <c r="N269" s="204">
        <f t="shared" si="366"/>
        <v>0</v>
      </c>
      <c r="O269" s="199">
        <f t="shared" si="366"/>
        <v>0</v>
      </c>
      <c r="P269" s="201"/>
    </row>
    <row r="270" spans="1:16" hidden="1" x14ac:dyDescent="0.25">
      <c r="A270" s="218" t="s">
        <v>287</v>
      </c>
      <c r="B270" s="52" t="s">
        <v>288</v>
      </c>
      <c r="C270" s="536">
        <f t="shared" si="291"/>
        <v>0</v>
      </c>
      <c r="D270" s="197"/>
      <c r="E270" s="198"/>
      <c r="F270" s="199">
        <f t="shared" ref="F270:F271" si="367">D270+E270</f>
        <v>0</v>
      </c>
      <c r="G270" s="197"/>
      <c r="H270" s="198"/>
      <c r="I270" s="199">
        <f t="shared" ref="I270:I271" si="368">G270+H270</f>
        <v>0</v>
      </c>
      <c r="J270" s="200"/>
      <c r="K270" s="198"/>
      <c r="L270" s="199">
        <f t="shared" ref="L270:L271" si="369">J270+K270</f>
        <v>0</v>
      </c>
      <c r="M270" s="197"/>
      <c r="N270" s="198"/>
      <c r="O270" s="199">
        <f t="shared" ref="O270:O271" si="370">M270+N270</f>
        <v>0</v>
      </c>
      <c r="P270" s="201"/>
    </row>
    <row r="271" spans="1:16" ht="24" hidden="1" x14ac:dyDescent="0.25">
      <c r="A271" s="218" t="s">
        <v>289</v>
      </c>
      <c r="B271" s="268" t="s">
        <v>290</v>
      </c>
      <c r="C271" s="535">
        <f t="shared" si="291"/>
        <v>0</v>
      </c>
      <c r="D271" s="192"/>
      <c r="E271" s="193"/>
      <c r="F271" s="194">
        <f t="shared" si="367"/>
        <v>0</v>
      </c>
      <c r="G271" s="192"/>
      <c r="H271" s="193"/>
      <c r="I271" s="194">
        <f t="shared" si="368"/>
        <v>0</v>
      </c>
      <c r="J271" s="195"/>
      <c r="K271" s="193"/>
      <c r="L271" s="194">
        <f t="shared" si="369"/>
        <v>0</v>
      </c>
      <c r="M271" s="192"/>
      <c r="N271" s="193"/>
      <c r="O271" s="194">
        <f t="shared" si="370"/>
        <v>0</v>
      </c>
      <c r="P271" s="217"/>
    </row>
    <row r="272" spans="1:16" ht="12.75" thickBot="1" x14ac:dyDescent="0.3">
      <c r="A272" s="269"/>
      <c r="B272" s="269" t="s">
        <v>291</v>
      </c>
      <c r="C272" s="552">
        <f t="shared" si="291"/>
        <v>967694</v>
      </c>
      <c r="D272" s="270">
        <f>SUM(D269,D265,D252,D211,D182,D174,D160,D75,D53)</f>
        <v>680073</v>
      </c>
      <c r="E272" s="271">
        <f t="shared" ref="E272:O272" si="371">SUM(E269,E265,E252,E211,E182,E174,E160,E75,E53)</f>
        <v>1735</v>
      </c>
      <c r="F272" s="272">
        <f t="shared" si="371"/>
        <v>681808</v>
      </c>
      <c r="G272" s="270">
        <f t="shared" si="371"/>
        <v>242164</v>
      </c>
      <c r="H272" s="271">
        <f t="shared" si="371"/>
        <v>12182</v>
      </c>
      <c r="I272" s="272">
        <f t="shared" si="371"/>
        <v>254346</v>
      </c>
      <c r="J272" s="273">
        <f t="shared" si="371"/>
        <v>31540</v>
      </c>
      <c r="K272" s="271">
        <f t="shared" si="371"/>
        <v>0</v>
      </c>
      <c r="L272" s="272">
        <f t="shared" si="371"/>
        <v>31540</v>
      </c>
      <c r="M272" s="270">
        <f t="shared" si="371"/>
        <v>0</v>
      </c>
      <c r="N272" s="271">
        <f t="shared" si="371"/>
        <v>0</v>
      </c>
      <c r="O272" s="272">
        <f t="shared" si="371"/>
        <v>0</v>
      </c>
      <c r="P272" s="274"/>
    </row>
    <row r="273" spans="1:16" s="29" customFormat="1" ht="13.5" thickTop="1" thickBot="1" x14ac:dyDescent="0.3">
      <c r="A273" s="1008" t="s">
        <v>292</v>
      </c>
      <c r="B273" s="1009"/>
      <c r="C273" s="553">
        <f t="shared" si="291"/>
        <v>-2646</v>
      </c>
      <c r="D273" s="275">
        <f>SUM(D24,D25,D41,D43)-D51</f>
        <v>0</v>
      </c>
      <c r="E273" s="276">
        <f t="shared" ref="E273:F273" si="372">SUM(E24,E25,E41,E43)-E51</f>
        <v>0</v>
      </c>
      <c r="F273" s="277">
        <f t="shared" si="372"/>
        <v>0</v>
      </c>
      <c r="G273" s="275">
        <f>SUM(G24,G25,G43)-G51</f>
        <v>0</v>
      </c>
      <c r="H273" s="276">
        <f t="shared" ref="H273:I273" si="373">SUM(H24,H25,H43)-H51</f>
        <v>0</v>
      </c>
      <c r="I273" s="277">
        <f t="shared" si="373"/>
        <v>0</v>
      </c>
      <c r="J273" s="278">
        <f t="shared" ref="J273:K273" si="374">(J26+J43)-J51</f>
        <v>-2646</v>
      </c>
      <c r="K273" s="276">
        <f t="shared" si="374"/>
        <v>0</v>
      </c>
      <c r="L273" s="277">
        <f>(L26+L43)-L51</f>
        <v>-2646</v>
      </c>
      <c r="M273" s="275">
        <f t="shared" ref="M273:O273" si="375">M45-M51</f>
        <v>0</v>
      </c>
      <c r="N273" s="276">
        <f t="shared" si="375"/>
        <v>0</v>
      </c>
      <c r="O273" s="277">
        <f t="shared" si="375"/>
        <v>0</v>
      </c>
      <c r="P273" s="279"/>
    </row>
    <row r="274" spans="1:16" s="29" customFormat="1" ht="12.75" thickTop="1" x14ac:dyDescent="0.25">
      <c r="A274" s="1010" t="s">
        <v>293</v>
      </c>
      <c r="B274" s="1011"/>
      <c r="C274" s="554">
        <f t="shared" si="291"/>
        <v>2646</v>
      </c>
      <c r="D274" s="280">
        <f t="shared" ref="D274:O274" si="376">SUM(D275,D276)-D283+D284</f>
        <v>0</v>
      </c>
      <c r="E274" s="281">
        <f t="shared" si="376"/>
        <v>0</v>
      </c>
      <c r="F274" s="282">
        <f t="shared" si="376"/>
        <v>0</v>
      </c>
      <c r="G274" s="280">
        <f t="shared" si="376"/>
        <v>0</v>
      </c>
      <c r="H274" s="281">
        <f t="shared" si="376"/>
        <v>0</v>
      </c>
      <c r="I274" s="282">
        <f t="shared" si="376"/>
        <v>0</v>
      </c>
      <c r="J274" s="283">
        <f t="shared" si="376"/>
        <v>2646</v>
      </c>
      <c r="K274" s="281">
        <f t="shared" si="376"/>
        <v>0</v>
      </c>
      <c r="L274" s="282">
        <f t="shared" si="376"/>
        <v>2646</v>
      </c>
      <c r="M274" s="280">
        <f t="shared" si="376"/>
        <v>0</v>
      </c>
      <c r="N274" s="281">
        <f t="shared" si="376"/>
        <v>0</v>
      </c>
      <c r="O274" s="282">
        <f t="shared" si="376"/>
        <v>0</v>
      </c>
      <c r="P274" s="284"/>
    </row>
    <row r="275" spans="1:16" s="29" customFormat="1" ht="12.75" thickBot="1" x14ac:dyDescent="0.3">
      <c r="A275" s="157" t="s">
        <v>294</v>
      </c>
      <c r="B275" s="157" t="s">
        <v>295</v>
      </c>
      <c r="C275" s="544">
        <f t="shared" si="291"/>
        <v>2646</v>
      </c>
      <c r="D275" s="158">
        <f>D21-D269</f>
        <v>0</v>
      </c>
      <c r="E275" s="158">
        <f t="shared" ref="E275:O275" si="377">E21-E269</f>
        <v>0</v>
      </c>
      <c r="F275" s="158">
        <f t="shared" si="377"/>
        <v>0</v>
      </c>
      <c r="G275" s="158">
        <f t="shared" si="377"/>
        <v>0</v>
      </c>
      <c r="H275" s="158">
        <f t="shared" si="377"/>
        <v>0</v>
      </c>
      <c r="I275" s="158">
        <f t="shared" si="377"/>
        <v>0</v>
      </c>
      <c r="J275" s="158">
        <f t="shared" si="377"/>
        <v>2646</v>
      </c>
      <c r="K275" s="158">
        <f t="shared" si="377"/>
        <v>0</v>
      </c>
      <c r="L275" s="544">
        <f t="shared" si="377"/>
        <v>2646</v>
      </c>
      <c r="M275" s="158">
        <f t="shared" si="377"/>
        <v>0</v>
      </c>
      <c r="N275" s="158">
        <f t="shared" si="377"/>
        <v>0</v>
      </c>
      <c r="O275" s="544">
        <f t="shared" si="377"/>
        <v>0</v>
      </c>
      <c r="P275" s="563"/>
    </row>
    <row r="276" spans="1:16" s="29" customFormat="1" ht="12.75" hidden="1" thickTop="1" x14ac:dyDescent="0.25">
      <c r="A276" s="285" t="s">
        <v>296</v>
      </c>
      <c r="B276" s="285" t="s">
        <v>297</v>
      </c>
      <c r="C276" s="554">
        <f t="shared" si="291"/>
        <v>0</v>
      </c>
      <c r="D276" s="280">
        <f t="shared" ref="D276:O276" si="378">SUM(D277,D279,D281)-SUM(D278,D280,D282)</f>
        <v>0</v>
      </c>
      <c r="E276" s="281">
        <f t="shared" si="378"/>
        <v>0</v>
      </c>
      <c r="F276" s="282">
        <f t="shared" si="378"/>
        <v>0</v>
      </c>
      <c r="G276" s="280">
        <f t="shared" si="378"/>
        <v>0</v>
      </c>
      <c r="H276" s="281">
        <f t="shared" si="378"/>
        <v>0</v>
      </c>
      <c r="I276" s="282">
        <f t="shared" si="378"/>
        <v>0</v>
      </c>
      <c r="J276" s="283">
        <f t="shared" si="378"/>
        <v>0</v>
      </c>
      <c r="K276" s="281">
        <f t="shared" si="378"/>
        <v>0</v>
      </c>
      <c r="L276" s="282">
        <f t="shared" si="378"/>
        <v>0</v>
      </c>
      <c r="M276" s="280">
        <f t="shared" si="378"/>
        <v>0</v>
      </c>
      <c r="N276" s="281">
        <f t="shared" si="378"/>
        <v>0</v>
      </c>
      <c r="O276" s="282">
        <f t="shared" si="378"/>
        <v>0</v>
      </c>
      <c r="P276" s="284"/>
    </row>
    <row r="277" spans="1:16" ht="12.75" hidden="1" thickTop="1" x14ac:dyDescent="0.25">
      <c r="A277" s="286" t="s">
        <v>298</v>
      </c>
      <c r="B277" s="147" t="s">
        <v>299</v>
      </c>
      <c r="C277" s="537">
        <f t="shared" ref="C277:C284" si="379">F277+I277+L277+O277</f>
        <v>0</v>
      </c>
      <c r="D277" s="249"/>
      <c r="E277" s="250"/>
      <c r="F277" s="248">
        <f t="shared" ref="F277:F284" si="380">D277+E277</f>
        <v>0</v>
      </c>
      <c r="G277" s="249"/>
      <c r="H277" s="250"/>
      <c r="I277" s="248">
        <f t="shared" ref="I277:I284" si="381">G277+H277</f>
        <v>0</v>
      </c>
      <c r="J277" s="251"/>
      <c r="K277" s="250"/>
      <c r="L277" s="248">
        <f t="shared" ref="L277:L284" si="382">J277+K277</f>
        <v>0</v>
      </c>
      <c r="M277" s="249"/>
      <c r="N277" s="250"/>
      <c r="O277" s="248">
        <f t="shared" ref="O277:O284" si="383">M277+N277</f>
        <v>0</v>
      </c>
      <c r="P277" s="227"/>
    </row>
    <row r="278" spans="1:16" ht="24.75" hidden="1" thickTop="1" x14ac:dyDescent="0.25">
      <c r="A278" s="218" t="s">
        <v>300</v>
      </c>
      <c r="B278" s="51" t="s">
        <v>301</v>
      </c>
      <c r="C278" s="536">
        <f t="shared" si="379"/>
        <v>0</v>
      </c>
      <c r="D278" s="197"/>
      <c r="E278" s="198"/>
      <c r="F278" s="199">
        <f t="shared" si="380"/>
        <v>0</v>
      </c>
      <c r="G278" s="197"/>
      <c r="H278" s="198"/>
      <c r="I278" s="199">
        <f t="shared" si="381"/>
        <v>0</v>
      </c>
      <c r="J278" s="200"/>
      <c r="K278" s="198"/>
      <c r="L278" s="199">
        <f t="shared" si="382"/>
        <v>0</v>
      </c>
      <c r="M278" s="197"/>
      <c r="N278" s="198"/>
      <c r="O278" s="199">
        <f t="shared" si="383"/>
        <v>0</v>
      </c>
      <c r="P278" s="201"/>
    </row>
    <row r="279" spans="1:16" ht="12.75" hidden="1" thickTop="1" x14ac:dyDescent="0.25">
      <c r="A279" s="218" t="s">
        <v>302</v>
      </c>
      <c r="B279" s="51" t="s">
        <v>303</v>
      </c>
      <c r="C279" s="536">
        <f t="shared" si="379"/>
        <v>0</v>
      </c>
      <c r="D279" s="197"/>
      <c r="E279" s="198"/>
      <c r="F279" s="199">
        <f t="shared" si="380"/>
        <v>0</v>
      </c>
      <c r="G279" s="197"/>
      <c r="H279" s="198"/>
      <c r="I279" s="199">
        <f t="shared" si="381"/>
        <v>0</v>
      </c>
      <c r="J279" s="200"/>
      <c r="K279" s="198"/>
      <c r="L279" s="199">
        <f t="shared" si="382"/>
        <v>0</v>
      </c>
      <c r="M279" s="197"/>
      <c r="N279" s="198"/>
      <c r="O279" s="199">
        <f t="shared" si="383"/>
        <v>0</v>
      </c>
      <c r="P279" s="201"/>
    </row>
    <row r="280" spans="1:16" ht="24.75" hidden="1" thickTop="1" x14ac:dyDescent="0.25">
      <c r="A280" s="218" t="s">
        <v>304</v>
      </c>
      <c r="B280" s="51" t="s">
        <v>305</v>
      </c>
      <c r="C280" s="536">
        <f t="shared" si="379"/>
        <v>0</v>
      </c>
      <c r="D280" s="197"/>
      <c r="E280" s="198"/>
      <c r="F280" s="199">
        <f t="shared" si="380"/>
        <v>0</v>
      </c>
      <c r="G280" s="197"/>
      <c r="H280" s="198"/>
      <c r="I280" s="199">
        <f t="shared" si="381"/>
        <v>0</v>
      </c>
      <c r="J280" s="200"/>
      <c r="K280" s="198"/>
      <c r="L280" s="199">
        <f t="shared" si="382"/>
        <v>0</v>
      </c>
      <c r="M280" s="197"/>
      <c r="N280" s="198"/>
      <c r="O280" s="199">
        <f t="shared" si="383"/>
        <v>0</v>
      </c>
      <c r="P280" s="201"/>
    </row>
    <row r="281" spans="1:16" ht="12.75" hidden="1" thickTop="1" x14ac:dyDescent="0.25">
      <c r="A281" s="218" t="s">
        <v>306</v>
      </c>
      <c r="B281" s="51" t="s">
        <v>307</v>
      </c>
      <c r="C281" s="536">
        <f t="shared" si="379"/>
        <v>0</v>
      </c>
      <c r="D281" s="197"/>
      <c r="E281" s="198"/>
      <c r="F281" s="199">
        <f t="shared" si="380"/>
        <v>0</v>
      </c>
      <c r="G281" s="197"/>
      <c r="H281" s="198"/>
      <c r="I281" s="199">
        <f t="shared" si="381"/>
        <v>0</v>
      </c>
      <c r="J281" s="200"/>
      <c r="K281" s="198"/>
      <c r="L281" s="199">
        <f t="shared" si="382"/>
        <v>0</v>
      </c>
      <c r="M281" s="197"/>
      <c r="N281" s="198"/>
      <c r="O281" s="199">
        <f t="shared" si="383"/>
        <v>0</v>
      </c>
      <c r="P281" s="201"/>
    </row>
    <row r="282" spans="1:16" ht="24.75" hidden="1" thickTop="1" x14ac:dyDescent="0.25">
      <c r="A282" s="287" t="s">
        <v>308</v>
      </c>
      <c r="B282" s="288" t="s">
        <v>309</v>
      </c>
      <c r="C282" s="548">
        <f t="shared" si="379"/>
        <v>0</v>
      </c>
      <c r="D282" s="231"/>
      <c r="E282" s="232"/>
      <c r="F282" s="233">
        <f t="shared" si="380"/>
        <v>0</v>
      </c>
      <c r="G282" s="231"/>
      <c r="H282" s="232"/>
      <c r="I282" s="233">
        <f t="shared" si="381"/>
        <v>0</v>
      </c>
      <c r="J282" s="234"/>
      <c r="K282" s="232"/>
      <c r="L282" s="233">
        <f t="shared" si="382"/>
        <v>0</v>
      </c>
      <c r="M282" s="231"/>
      <c r="N282" s="232"/>
      <c r="O282" s="233">
        <f t="shared" si="383"/>
        <v>0</v>
      </c>
      <c r="P282" s="229"/>
    </row>
    <row r="283" spans="1:16" s="29" customFormat="1" ht="13.5" hidden="1" thickTop="1" thickBot="1" x14ac:dyDescent="0.3">
      <c r="A283" s="289" t="s">
        <v>310</v>
      </c>
      <c r="B283" s="289" t="s">
        <v>311</v>
      </c>
      <c r="C283" s="553">
        <f t="shared" si="379"/>
        <v>0</v>
      </c>
      <c r="D283" s="290"/>
      <c r="E283" s="291"/>
      <c r="F283" s="277">
        <f t="shared" si="380"/>
        <v>0</v>
      </c>
      <c r="G283" s="290"/>
      <c r="H283" s="291"/>
      <c r="I283" s="277">
        <f t="shared" si="381"/>
        <v>0</v>
      </c>
      <c r="J283" s="292"/>
      <c r="K283" s="291"/>
      <c r="L283" s="277">
        <f t="shared" si="382"/>
        <v>0</v>
      </c>
      <c r="M283" s="290"/>
      <c r="N283" s="291"/>
      <c r="O283" s="277">
        <f t="shared" si="383"/>
        <v>0</v>
      </c>
      <c r="P283" s="279"/>
    </row>
    <row r="284" spans="1:16" s="29" customFormat="1" ht="48.75" hidden="1" thickTop="1" x14ac:dyDescent="0.25">
      <c r="A284" s="285" t="s">
        <v>312</v>
      </c>
      <c r="B284" s="293" t="s">
        <v>313</v>
      </c>
      <c r="C284" s="554">
        <f t="shared" si="379"/>
        <v>0</v>
      </c>
      <c r="D284" s="294"/>
      <c r="E284" s="295"/>
      <c r="F284" s="185">
        <f t="shared" si="380"/>
        <v>0</v>
      </c>
      <c r="G284" s="224"/>
      <c r="H284" s="225"/>
      <c r="I284" s="185">
        <f t="shared" si="381"/>
        <v>0</v>
      </c>
      <c r="J284" s="226"/>
      <c r="K284" s="225"/>
      <c r="L284" s="185">
        <f t="shared" si="382"/>
        <v>0</v>
      </c>
      <c r="M284" s="224"/>
      <c r="N284" s="225"/>
      <c r="O284" s="185">
        <f t="shared" si="383"/>
        <v>0</v>
      </c>
      <c r="P284" s="209"/>
    </row>
    <row r="285" spans="1:16" ht="12.75" thickTop="1" x14ac:dyDescent="0.25">
      <c r="A285" s="2"/>
      <c r="B285" s="2"/>
      <c r="C285" s="2"/>
      <c r="D285" s="2"/>
      <c r="E285" s="2"/>
      <c r="F285" s="2"/>
      <c r="G285" s="2"/>
      <c r="H285" s="2"/>
      <c r="I285" s="2"/>
      <c r="J285" s="2"/>
      <c r="K285" s="2"/>
      <c r="L285" s="2"/>
      <c r="M285" s="2"/>
      <c r="N285" s="2"/>
      <c r="O285" s="2"/>
      <c r="P285" s="2"/>
    </row>
    <row r="286" spans="1:16" x14ac:dyDescent="0.25">
      <c r="A286" s="2"/>
      <c r="B286" s="2"/>
      <c r="C286" s="2"/>
      <c r="D286" s="2"/>
      <c r="E286" s="2"/>
      <c r="F286" s="2"/>
      <c r="G286" s="2"/>
      <c r="H286" s="2"/>
      <c r="I286" s="2"/>
      <c r="J286" s="2"/>
      <c r="K286" s="2"/>
      <c r="L286" s="2"/>
      <c r="M286" s="2"/>
      <c r="N286" s="2"/>
      <c r="O286" s="2"/>
      <c r="P286" s="2"/>
    </row>
    <row r="287" spans="1:16" x14ac:dyDescent="0.25">
      <c r="A287" s="2"/>
      <c r="B287" s="2"/>
      <c r="C287" s="2"/>
      <c r="D287" s="2"/>
      <c r="E287" s="2"/>
      <c r="F287" s="2"/>
      <c r="G287" s="2"/>
      <c r="H287" s="2"/>
      <c r="I287" s="2"/>
      <c r="J287" s="2"/>
      <c r="K287" s="2"/>
      <c r="L287" s="2"/>
      <c r="M287" s="2"/>
      <c r="N287" s="2"/>
      <c r="O287" s="2"/>
      <c r="P287" s="2"/>
    </row>
    <row r="288" spans="1:16" x14ac:dyDescent="0.25">
      <c r="A288" s="2"/>
      <c r="B288" s="2"/>
      <c r="C288" s="2"/>
      <c r="D288" s="2"/>
      <c r="E288" s="2"/>
      <c r="F288" s="2"/>
      <c r="G288" s="2"/>
      <c r="H288" s="2"/>
      <c r="I288" s="2"/>
      <c r="J288" s="2"/>
      <c r="K288" s="2"/>
      <c r="L288" s="2"/>
      <c r="M288" s="2"/>
      <c r="N288" s="2"/>
      <c r="O288" s="2"/>
      <c r="P288" s="2"/>
    </row>
    <row r="289" spans="1:16" x14ac:dyDescent="0.25">
      <c r="A289" s="2"/>
      <c r="B289" s="2"/>
      <c r="C289" s="2"/>
      <c r="D289" s="2"/>
      <c r="E289" s="2"/>
      <c r="F289" s="2"/>
      <c r="G289" s="2"/>
      <c r="H289" s="2"/>
      <c r="I289" s="2"/>
      <c r="J289" s="2"/>
      <c r="K289" s="2"/>
      <c r="L289" s="2"/>
      <c r="M289" s="2"/>
      <c r="N289" s="2"/>
      <c r="O289" s="2"/>
      <c r="P289" s="2"/>
    </row>
    <row r="290" spans="1:16" x14ac:dyDescent="0.25">
      <c r="A290" s="2"/>
      <c r="B290" s="2"/>
      <c r="C290" s="2"/>
      <c r="D290" s="2"/>
      <c r="E290" s="2"/>
      <c r="F290" s="2"/>
      <c r="G290" s="2"/>
      <c r="H290" s="2"/>
      <c r="I290" s="2"/>
      <c r="J290" s="2"/>
      <c r="K290" s="2"/>
      <c r="L290" s="2"/>
      <c r="M290" s="2"/>
      <c r="N290" s="2"/>
      <c r="O290" s="2"/>
      <c r="P290" s="2"/>
    </row>
    <row r="291" spans="1:16" x14ac:dyDescent="0.25">
      <c r="A291" s="2"/>
      <c r="B291" s="2"/>
      <c r="C291" s="2"/>
      <c r="D291" s="2"/>
      <c r="E291" s="2"/>
      <c r="F291" s="2"/>
      <c r="G291" s="2"/>
      <c r="H291" s="2"/>
      <c r="I291" s="2"/>
      <c r="J291" s="2"/>
      <c r="K291" s="2"/>
      <c r="L291" s="2"/>
      <c r="M291" s="2"/>
      <c r="N291" s="2"/>
      <c r="O291" s="2"/>
      <c r="P291" s="2"/>
    </row>
    <row r="292" spans="1:16" x14ac:dyDescent="0.25">
      <c r="A292" s="2"/>
      <c r="B292" s="2"/>
      <c r="C292" s="2"/>
      <c r="D292" s="2"/>
      <c r="E292" s="2"/>
      <c r="F292" s="2"/>
      <c r="G292" s="2"/>
      <c r="H292" s="2"/>
      <c r="I292" s="2"/>
      <c r="J292" s="2"/>
      <c r="K292" s="2"/>
      <c r="L292" s="2"/>
      <c r="M292" s="2"/>
      <c r="N292" s="2"/>
      <c r="O292" s="2"/>
      <c r="P292" s="2"/>
    </row>
    <row r="293" spans="1:16" x14ac:dyDescent="0.25">
      <c r="A293" s="2"/>
      <c r="B293" s="2"/>
      <c r="C293" s="2"/>
      <c r="D293" s="2"/>
      <c r="E293" s="2"/>
      <c r="F293" s="2"/>
      <c r="G293" s="2"/>
      <c r="H293" s="2"/>
      <c r="I293" s="2"/>
      <c r="J293" s="2"/>
      <c r="K293" s="2"/>
      <c r="L293" s="2"/>
      <c r="M293" s="2"/>
      <c r="N293" s="2"/>
      <c r="O293" s="2"/>
      <c r="P293" s="2"/>
    </row>
    <row r="294" spans="1:16" x14ac:dyDescent="0.25">
      <c r="A294" s="2"/>
      <c r="B294" s="2"/>
      <c r="C294" s="2"/>
      <c r="D294" s="2"/>
      <c r="E294" s="2"/>
      <c r="F294" s="2"/>
      <c r="G294" s="2"/>
      <c r="H294" s="2"/>
      <c r="I294" s="2"/>
      <c r="J294" s="2"/>
      <c r="K294" s="2"/>
      <c r="L294" s="2"/>
      <c r="M294" s="2"/>
      <c r="N294" s="2"/>
      <c r="O294" s="2"/>
      <c r="P294" s="2"/>
    </row>
    <row r="295" spans="1:16" x14ac:dyDescent="0.25">
      <c r="A295" s="2"/>
      <c r="B295" s="2"/>
      <c r="C295" s="2"/>
      <c r="D295" s="2"/>
      <c r="E295" s="2"/>
      <c r="F295" s="2"/>
      <c r="G295" s="2"/>
      <c r="H295" s="2"/>
      <c r="I295" s="2"/>
      <c r="J295" s="2"/>
      <c r="K295" s="2"/>
      <c r="L295" s="2"/>
      <c r="M295" s="2"/>
      <c r="N295" s="2"/>
      <c r="O295" s="2"/>
      <c r="P295" s="2"/>
    </row>
    <row r="296" spans="1:16" x14ac:dyDescent="0.25">
      <c r="A296" s="2"/>
      <c r="B296" s="2"/>
      <c r="C296" s="2"/>
      <c r="D296" s="2"/>
      <c r="E296" s="2"/>
      <c r="F296" s="2"/>
      <c r="G296" s="2"/>
      <c r="H296" s="2"/>
      <c r="I296" s="2"/>
      <c r="J296" s="2"/>
      <c r="K296" s="2"/>
      <c r="L296" s="2"/>
      <c r="M296" s="2"/>
      <c r="N296" s="2"/>
      <c r="O296" s="2"/>
      <c r="P296" s="2"/>
    </row>
    <row r="297" spans="1:16" x14ac:dyDescent="0.25">
      <c r="A297" s="2"/>
      <c r="B297" s="2"/>
      <c r="C297" s="2"/>
      <c r="D297" s="2"/>
      <c r="E297" s="2"/>
      <c r="F297" s="2"/>
      <c r="G297" s="2"/>
      <c r="H297" s="2"/>
      <c r="I297" s="2"/>
      <c r="J297" s="2"/>
      <c r="K297" s="2"/>
      <c r="L297" s="2"/>
      <c r="M297" s="2"/>
      <c r="N297" s="2"/>
      <c r="O297" s="2"/>
      <c r="P297" s="2"/>
    </row>
    <row r="298" spans="1:16" x14ac:dyDescent="0.25">
      <c r="A298" s="2"/>
      <c r="B298" s="2"/>
      <c r="C298" s="2"/>
      <c r="D298" s="2"/>
      <c r="E298" s="2"/>
      <c r="F298" s="2"/>
      <c r="G298" s="2"/>
      <c r="H298" s="2"/>
      <c r="I298" s="2"/>
      <c r="J298" s="2"/>
      <c r="K298" s="2"/>
      <c r="L298" s="2"/>
      <c r="M298" s="2"/>
      <c r="N298" s="2"/>
      <c r="O298" s="2"/>
      <c r="P298" s="2"/>
    </row>
    <row r="299" spans="1:16" x14ac:dyDescent="0.25">
      <c r="A299" s="2"/>
      <c r="B299" s="2"/>
      <c r="C299" s="2"/>
      <c r="D299" s="2"/>
      <c r="E299" s="2"/>
      <c r="F299" s="2"/>
      <c r="G299" s="2"/>
      <c r="H299" s="2"/>
      <c r="I299" s="2"/>
      <c r="J299" s="2"/>
      <c r="K299" s="2"/>
      <c r="L299" s="2"/>
      <c r="M299" s="2"/>
      <c r="N299" s="2"/>
      <c r="O299" s="2"/>
      <c r="P299" s="2"/>
    </row>
    <row r="300" spans="1:16" x14ac:dyDescent="0.25">
      <c r="A300" s="2"/>
      <c r="B300" s="2"/>
      <c r="C300" s="2"/>
      <c r="D300" s="2"/>
      <c r="E300" s="2"/>
      <c r="F300" s="2"/>
      <c r="G300" s="2"/>
      <c r="H300" s="2"/>
      <c r="I300" s="2"/>
      <c r="J300" s="2"/>
      <c r="K300" s="2"/>
      <c r="L300" s="2"/>
      <c r="M300" s="2"/>
      <c r="N300" s="2"/>
      <c r="O300" s="2"/>
      <c r="P300" s="2"/>
    </row>
    <row r="301" spans="1:16" x14ac:dyDescent="0.25">
      <c r="A301" s="2"/>
      <c r="B301" s="2"/>
      <c r="C301" s="2"/>
      <c r="D301" s="2"/>
      <c r="E301" s="2"/>
      <c r="F301" s="2"/>
      <c r="G301" s="2"/>
      <c r="H301" s="2"/>
      <c r="I301" s="2"/>
      <c r="J301" s="2"/>
      <c r="K301" s="2"/>
      <c r="L301" s="2"/>
      <c r="M301" s="2"/>
      <c r="N301" s="2"/>
      <c r="O301" s="2"/>
      <c r="P301" s="2"/>
    </row>
  </sheetData>
  <sheetProtection algorithmName="SHA-512" hashValue="aQtSHoDvIH46y9Jxc9AFqfEIVVQqvuAeIrK2jnfEMxfXgUmoPhJm0GEddmDu7+W/4UgB//fE2Ceh4ZZToFFn3g==" saltValue="x6tsaSobsDURx0UWdvT8Pg==" spinCount="100000" sheet="1" objects="1" scenarios="1" formatCells="0" formatColumns="0" formatRows="0" sort="0"/>
  <autoFilter ref="A18:P284">
    <filterColumn colId="2">
      <filters>
        <filter val="1 072"/>
        <filter val="1 750"/>
        <filter val="1 783"/>
        <filter val="10 056"/>
        <filter val="113 420"/>
        <filter val="12 347"/>
        <filter val="13 447"/>
        <filter val="146 565"/>
        <filter val="18 888"/>
        <filter val="196 406"/>
        <filter val="196 469"/>
        <filter val="2 030"/>
        <filter val="2 135"/>
        <filter val="2 177"/>
        <filter val="2 514"/>
        <filter val="2 612"/>
        <filter val="2 640"/>
        <filter val="2 646"/>
        <filter val="-2 646"/>
        <filter val="2 716"/>
        <filter val="2 815"/>
        <filter val="200"/>
        <filter val="28 894"/>
        <filter val="3 380"/>
        <filter val="3 722"/>
        <filter val="303 491"/>
        <filter val="31 340"/>
        <filter val="31 665"/>
        <filter val="325"/>
        <filter val="33 145"/>
        <filter val="342"/>
        <filter val="363 721"/>
        <filter val="367"/>
        <filter val="4 115"/>
        <filter val="4 213"/>
        <filter val="4 254"/>
        <filter val="4 310"/>
        <filter val="4 350"/>
        <filter val="4 395"/>
        <filter val="41 650"/>
        <filter val="41 815"/>
        <filter val="440 666"/>
        <filter val="453 013"/>
        <filter val="599 578"/>
        <filter val="6 259"/>
        <filter val="6 679"/>
        <filter val="6 950"/>
        <filter val="60"/>
        <filter val="60 230"/>
        <filter val="63"/>
        <filter val="7 340"/>
        <filter val="8 328"/>
        <filter val="810"/>
        <filter val="91 216"/>
        <filter val="928"/>
        <filter val="936 154"/>
        <filter val="963 299"/>
        <filter val="967 694"/>
      </filters>
    </filterColumn>
  </autoFilter>
  <mergeCells count="31">
    <mergeCell ref="A273:B273"/>
    <mergeCell ref="A274:B274"/>
    <mergeCell ref="J16:J17"/>
    <mergeCell ref="K16:K17"/>
    <mergeCell ref="L16:L17"/>
    <mergeCell ref="A15:A17"/>
    <mergeCell ref="B15:B17"/>
    <mergeCell ref="C15:P15"/>
    <mergeCell ref="C16:C17"/>
    <mergeCell ref="D16:D17"/>
    <mergeCell ref="E16:E17"/>
    <mergeCell ref="F16:F17"/>
    <mergeCell ref="G16:G17"/>
    <mergeCell ref="H16:H17"/>
    <mergeCell ref="I16:I17"/>
    <mergeCell ref="C8:P8"/>
    <mergeCell ref="C9:P9"/>
    <mergeCell ref="C10:P10"/>
    <mergeCell ref="C11:P11"/>
    <mergeCell ref="C12:P12"/>
    <mergeCell ref="C13:P13"/>
    <mergeCell ref="P16:P17"/>
    <mergeCell ref="M16:M17"/>
    <mergeCell ref="N16:N17"/>
    <mergeCell ref="O16:O17"/>
    <mergeCell ref="C7:P7"/>
    <mergeCell ref="A2:P2"/>
    <mergeCell ref="C3:P3"/>
    <mergeCell ref="C4:P4"/>
    <mergeCell ref="C5:P5"/>
    <mergeCell ref="C6:P6"/>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15.pielikums Jūrmalas pilsētas domes
2020.gada 23.jūlija saistošajiem noteikumiem Nr.18
(protokols Nr.10, 20.punkts)
 </firstHeader>
    <firstFooter>&amp;L&amp;9&amp;D; &amp;T&amp;R&amp;9&amp;P (&amp;N)</first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300"/>
  <sheetViews>
    <sheetView showGridLines="0" view="pageLayout" zoomScaleNormal="100" workbookViewId="0">
      <selection activeCell="R11" sqref="R11"/>
    </sheetView>
  </sheetViews>
  <sheetFormatPr defaultColWidth="9.140625" defaultRowHeight="12" outlineLevelCol="1" x14ac:dyDescent="0.25"/>
  <cols>
    <col min="1" max="1" width="10.85546875" style="296" customWidth="1"/>
    <col min="2" max="2" width="28" style="296" customWidth="1"/>
    <col min="3" max="3" width="8" style="296" customWidth="1"/>
    <col min="4" max="5" width="8.7109375" style="296" hidden="1" customWidth="1" outlineLevel="1"/>
    <col min="6" max="6" width="8.7109375" style="296" customWidth="1" collapsed="1"/>
    <col min="7" max="8" width="8.7109375" style="296" hidden="1" customWidth="1" outlineLevel="1"/>
    <col min="9" max="9" width="8.7109375" style="296" customWidth="1" collapsed="1"/>
    <col min="10" max="11" width="8.28515625" style="296" hidden="1" customWidth="1" outlineLevel="1"/>
    <col min="12" max="12" width="8.28515625" style="296" customWidth="1" collapsed="1"/>
    <col min="13" max="14" width="7.42578125" style="296" hidden="1" customWidth="1" outlineLevel="1"/>
    <col min="15" max="15" width="7.42578125" style="296" customWidth="1" collapsed="1"/>
    <col min="16" max="16" width="27.5703125" style="296" hidden="1" customWidth="1" outlineLevel="1"/>
    <col min="17" max="17" width="9.140625" style="2" collapsed="1"/>
    <col min="18" max="16384" width="9.140625" style="2"/>
  </cols>
  <sheetData>
    <row r="1" spans="1:17" x14ac:dyDescent="0.25">
      <c r="A1" s="1"/>
      <c r="B1" s="1"/>
      <c r="C1" s="1"/>
      <c r="D1" s="1"/>
      <c r="E1" s="1"/>
      <c r="F1" s="1"/>
      <c r="G1" s="1"/>
      <c r="H1" s="1"/>
      <c r="I1" s="1"/>
      <c r="J1" s="1"/>
      <c r="K1" s="1"/>
      <c r="L1" s="1"/>
      <c r="M1" s="1"/>
      <c r="N1" s="1"/>
      <c r="O1" s="528" t="s">
        <v>650</v>
      </c>
      <c r="P1" s="1"/>
    </row>
    <row r="2" spans="1:17" ht="35.25" customHeight="1" x14ac:dyDescent="0.25">
      <c r="A2" s="993" t="s">
        <v>1</v>
      </c>
      <c r="B2" s="994"/>
      <c r="C2" s="994"/>
      <c r="D2" s="994"/>
      <c r="E2" s="994"/>
      <c r="F2" s="994"/>
      <c r="G2" s="994"/>
      <c r="H2" s="994"/>
      <c r="I2" s="994"/>
      <c r="J2" s="994"/>
      <c r="K2" s="994"/>
      <c r="L2" s="994"/>
      <c r="M2" s="994"/>
      <c r="N2" s="994"/>
      <c r="O2" s="994"/>
      <c r="P2" s="995"/>
      <c r="Q2" s="565"/>
    </row>
    <row r="3" spans="1:17" ht="12.75" customHeight="1" x14ac:dyDescent="0.25">
      <c r="A3" s="3" t="s">
        <v>2</v>
      </c>
      <c r="B3" s="4"/>
      <c r="C3" s="991" t="s">
        <v>651</v>
      </c>
      <c r="D3" s="991"/>
      <c r="E3" s="991"/>
      <c r="F3" s="991"/>
      <c r="G3" s="991"/>
      <c r="H3" s="991"/>
      <c r="I3" s="991"/>
      <c r="J3" s="991"/>
      <c r="K3" s="991"/>
      <c r="L3" s="991"/>
      <c r="M3" s="991"/>
      <c r="N3" s="991"/>
      <c r="O3" s="991"/>
      <c r="P3" s="992"/>
      <c r="Q3" s="565"/>
    </row>
    <row r="4" spans="1:17" ht="12.75" customHeight="1" x14ac:dyDescent="0.25">
      <c r="A4" s="3" t="s">
        <v>4</v>
      </c>
      <c r="B4" s="4"/>
      <c r="C4" s="991" t="s">
        <v>652</v>
      </c>
      <c r="D4" s="991"/>
      <c r="E4" s="991"/>
      <c r="F4" s="991"/>
      <c r="G4" s="991"/>
      <c r="H4" s="991"/>
      <c r="I4" s="991"/>
      <c r="J4" s="991"/>
      <c r="K4" s="991"/>
      <c r="L4" s="991"/>
      <c r="M4" s="991"/>
      <c r="N4" s="991"/>
      <c r="O4" s="991"/>
      <c r="P4" s="992"/>
      <c r="Q4" s="565"/>
    </row>
    <row r="5" spans="1:17" ht="12.75" customHeight="1" x14ac:dyDescent="0.25">
      <c r="A5" s="5" t="s">
        <v>6</v>
      </c>
      <c r="B5" s="6"/>
      <c r="C5" s="996" t="s">
        <v>653</v>
      </c>
      <c r="D5" s="996"/>
      <c r="E5" s="996"/>
      <c r="F5" s="996"/>
      <c r="G5" s="996"/>
      <c r="H5" s="996"/>
      <c r="I5" s="996"/>
      <c r="J5" s="996"/>
      <c r="K5" s="996"/>
      <c r="L5" s="996"/>
      <c r="M5" s="996"/>
      <c r="N5" s="996"/>
      <c r="O5" s="996"/>
      <c r="P5" s="997"/>
      <c r="Q5" s="565"/>
    </row>
    <row r="6" spans="1:17" ht="12.75" customHeight="1" x14ac:dyDescent="0.25">
      <c r="A6" s="5" t="s">
        <v>8</v>
      </c>
      <c r="B6" s="6"/>
      <c r="C6" s="996" t="s">
        <v>654</v>
      </c>
      <c r="D6" s="996"/>
      <c r="E6" s="996"/>
      <c r="F6" s="996"/>
      <c r="G6" s="996"/>
      <c r="H6" s="996"/>
      <c r="I6" s="996"/>
      <c r="J6" s="996"/>
      <c r="K6" s="996"/>
      <c r="L6" s="996"/>
      <c r="M6" s="996"/>
      <c r="N6" s="996"/>
      <c r="O6" s="996"/>
      <c r="P6" s="997"/>
      <c r="Q6" s="565"/>
    </row>
    <row r="7" spans="1:17" ht="24.75" customHeight="1" x14ac:dyDescent="0.25">
      <c r="A7" s="5" t="s">
        <v>10</v>
      </c>
      <c r="B7" s="6"/>
      <c r="C7" s="991" t="s">
        <v>655</v>
      </c>
      <c r="D7" s="991"/>
      <c r="E7" s="991"/>
      <c r="F7" s="991"/>
      <c r="G7" s="991"/>
      <c r="H7" s="991"/>
      <c r="I7" s="991"/>
      <c r="J7" s="991"/>
      <c r="K7" s="991"/>
      <c r="L7" s="991"/>
      <c r="M7" s="991"/>
      <c r="N7" s="991"/>
      <c r="O7" s="991"/>
      <c r="P7" s="992"/>
      <c r="Q7" s="565"/>
    </row>
    <row r="8" spans="1:17" ht="12.75" customHeight="1" x14ac:dyDescent="0.25">
      <c r="A8" s="7" t="s">
        <v>12</v>
      </c>
      <c r="B8" s="6"/>
      <c r="C8" s="1006"/>
      <c r="D8" s="1006"/>
      <c r="E8" s="1006"/>
      <c r="F8" s="1006"/>
      <c r="G8" s="1006"/>
      <c r="H8" s="1006"/>
      <c r="I8" s="1006"/>
      <c r="J8" s="1006"/>
      <c r="K8" s="1006"/>
      <c r="L8" s="1006"/>
      <c r="M8" s="1006"/>
      <c r="N8" s="1006"/>
      <c r="O8" s="1006"/>
      <c r="P8" s="1007"/>
      <c r="Q8" s="565"/>
    </row>
    <row r="9" spans="1:17" ht="12.75" customHeight="1" x14ac:dyDescent="0.25">
      <c r="A9" s="5"/>
      <c r="B9" s="6" t="s">
        <v>13</v>
      </c>
      <c r="C9" s="996" t="s">
        <v>656</v>
      </c>
      <c r="D9" s="996"/>
      <c r="E9" s="996"/>
      <c r="F9" s="996"/>
      <c r="G9" s="996"/>
      <c r="H9" s="996"/>
      <c r="I9" s="996"/>
      <c r="J9" s="996"/>
      <c r="K9" s="996"/>
      <c r="L9" s="996"/>
      <c r="M9" s="996"/>
      <c r="N9" s="996"/>
      <c r="O9" s="996"/>
      <c r="P9" s="997"/>
      <c r="Q9" s="565"/>
    </row>
    <row r="10" spans="1:17" ht="12.75" customHeight="1" x14ac:dyDescent="0.25">
      <c r="A10" s="5"/>
      <c r="B10" s="6" t="s">
        <v>15</v>
      </c>
      <c r="C10" s="996" t="s">
        <v>657</v>
      </c>
      <c r="D10" s="996"/>
      <c r="E10" s="996"/>
      <c r="F10" s="996"/>
      <c r="G10" s="996"/>
      <c r="H10" s="996"/>
      <c r="I10" s="996"/>
      <c r="J10" s="996"/>
      <c r="K10" s="996"/>
      <c r="L10" s="996"/>
      <c r="M10" s="996"/>
      <c r="N10" s="996"/>
      <c r="O10" s="996"/>
      <c r="P10" s="997"/>
      <c r="Q10" s="565"/>
    </row>
    <row r="11" spans="1:17" ht="12.75" customHeight="1" x14ac:dyDescent="0.25">
      <c r="A11" s="5"/>
      <c r="B11" s="6" t="s">
        <v>16</v>
      </c>
      <c r="C11" s="1006"/>
      <c r="D11" s="1006"/>
      <c r="E11" s="1006"/>
      <c r="F11" s="1006"/>
      <c r="G11" s="1006"/>
      <c r="H11" s="1006"/>
      <c r="I11" s="1006"/>
      <c r="J11" s="1006"/>
      <c r="K11" s="1006"/>
      <c r="L11" s="1006"/>
      <c r="M11" s="1006"/>
      <c r="N11" s="1006"/>
      <c r="O11" s="1006"/>
      <c r="P11" s="1007"/>
      <c r="Q11" s="565"/>
    </row>
    <row r="12" spans="1:17" ht="12.75" customHeight="1" x14ac:dyDescent="0.25">
      <c r="A12" s="5"/>
      <c r="B12" s="6" t="s">
        <v>17</v>
      </c>
      <c r="C12" s="996" t="s">
        <v>658</v>
      </c>
      <c r="D12" s="996"/>
      <c r="E12" s="996"/>
      <c r="F12" s="996"/>
      <c r="G12" s="996"/>
      <c r="H12" s="996"/>
      <c r="I12" s="996"/>
      <c r="J12" s="996"/>
      <c r="K12" s="996"/>
      <c r="L12" s="996"/>
      <c r="M12" s="996"/>
      <c r="N12" s="996"/>
      <c r="O12" s="996"/>
      <c r="P12" s="997"/>
      <c r="Q12" s="565"/>
    </row>
    <row r="13" spans="1:17" ht="12.75" customHeight="1" x14ac:dyDescent="0.25">
      <c r="A13" s="5"/>
      <c r="B13" s="6" t="s">
        <v>19</v>
      </c>
      <c r="C13" s="996" t="s">
        <v>659</v>
      </c>
      <c r="D13" s="996"/>
      <c r="E13" s="996"/>
      <c r="F13" s="996"/>
      <c r="G13" s="996"/>
      <c r="H13" s="996"/>
      <c r="I13" s="996"/>
      <c r="J13" s="996"/>
      <c r="K13" s="996"/>
      <c r="L13" s="996"/>
      <c r="M13" s="996"/>
      <c r="N13" s="996"/>
      <c r="O13" s="996"/>
      <c r="P13" s="997"/>
      <c r="Q13" s="565"/>
    </row>
    <row r="14" spans="1:17" ht="12.75" customHeight="1" x14ac:dyDescent="0.25">
      <c r="A14" s="8"/>
      <c r="B14" s="9"/>
      <c r="C14" s="10"/>
      <c r="D14" s="10"/>
      <c r="E14" s="10"/>
      <c r="F14" s="10"/>
      <c r="G14" s="10"/>
      <c r="H14" s="10"/>
      <c r="I14" s="10"/>
      <c r="J14" s="10"/>
      <c r="K14" s="10"/>
      <c r="L14" s="10"/>
      <c r="M14" s="10"/>
      <c r="N14" s="10"/>
      <c r="O14" s="10"/>
      <c r="P14" s="11"/>
      <c r="Q14" s="565"/>
    </row>
    <row r="15" spans="1:17" s="12" customFormat="1" ht="12.75" customHeight="1" x14ac:dyDescent="0.25">
      <c r="A15" s="1014" t="s">
        <v>20</v>
      </c>
      <c r="B15" s="1016" t="s">
        <v>21</v>
      </c>
      <c r="C15" s="1019" t="s">
        <v>22</v>
      </c>
      <c r="D15" s="1020"/>
      <c r="E15" s="1020"/>
      <c r="F15" s="1020"/>
      <c r="G15" s="1020"/>
      <c r="H15" s="1020"/>
      <c r="I15" s="1020"/>
      <c r="J15" s="1020"/>
      <c r="K15" s="1020"/>
      <c r="L15" s="1020"/>
      <c r="M15" s="1020"/>
      <c r="N15" s="1020"/>
      <c r="O15" s="1020"/>
      <c r="P15" s="1021"/>
      <c r="Q15" s="566"/>
    </row>
    <row r="16" spans="1:17" s="12" customFormat="1" ht="12.75" customHeight="1" x14ac:dyDescent="0.25">
      <c r="A16" s="1015"/>
      <c r="B16" s="1017"/>
      <c r="C16" s="1022" t="s">
        <v>23</v>
      </c>
      <c r="D16" s="1024" t="s">
        <v>24</v>
      </c>
      <c r="E16" s="1026" t="s">
        <v>25</v>
      </c>
      <c r="F16" s="1028" t="s">
        <v>26</v>
      </c>
      <c r="G16" s="1000" t="s">
        <v>27</v>
      </c>
      <c r="H16" s="1002" t="s">
        <v>28</v>
      </c>
      <c r="I16" s="1030" t="s">
        <v>29</v>
      </c>
      <c r="J16" s="1000" t="s">
        <v>30</v>
      </c>
      <c r="K16" s="1002" t="s">
        <v>31</v>
      </c>
      <c r="L16" s="1012" t="s">
        <v>32</v>
      </c>
      <c r="M16" s="1000" t="s">
        <v>33</v>
      </c>
      <c r="N16" s="1002" t="s">
        <v>34</v>
      </c>
      <c r="O16" s="1004" t="s">
        <v>35</v>
      </c>
      <c r="P16" s="998" t="s">
        <v>36</v>
      </c>
      <c r="Q16" s="566"/>
    </row>
    <row r="17" spans="1:17" s="13" customFormat="1" ht="61.5" customHeight="1" thickBot="1" x14ac:dyDescent="0.3">
      <c r="A17" s="999"/>
      <c r="B17" s="1018"/>
      <c r="C17" s="1023"/>
      <c r="D17" s="1025"/>
      <c r="E17" s="1027"/>
      <c r="F17" s="1029"/>
      <c r="G17" s="1001"/>
      <c r="H17" s="1003"/>
      <c r="I17" s="1031"/>
      <c r="J17" s="1001"/>
      <c r="K17" s="1003"/>
      <c r="L17" s="1013"/>
      <c r="M17" s="1001"/>
      <c r="N17" s="1003"/>
      <c r="O17" s="1005"/>
      <c r="P17" s="999"/>
      <c r="Q17" s="353"/>
    </row>
    <row r="18" spans="1:17" s="13" customFormat="1" ht="9.75" customHeight="1" thickTop="1" x14ac:dyDescent="0.25">
      <c r="A18" s="14" t="s">
        <v>37</v>
      </c>
      <c r="B18" s="14">
        <v>2</v>
      </c>
      <c r="C18" s="14">
        <v>8</v>
      </c>
      <c r="D18" s="15"/>
      <c r="E18" s="16"/>
      <c r="F18" s="17">
        <v>9</v>
      </c>
      <c r="G18" s="15"/>
      <c r="H18" s="16"/>
      <c r="I18" s="17">
        <v>10</v>
      </c>
      <c r="J18" s="18"/>
      <c r="K18" s="16"/>
      <c r="L18" s="17">
        <v>11</v>
      </c>
      <c r="M18" s="15"/>
      <c r="N18" s="16"/>
      <c r="O18" s="17"/>
      <c r="P18" s="19">
        <v>12</v>
      </c>
    </row>
    <row r="19" spans="1:17" s="29" customFormat="1" hidden="1" x14ac:dyDescent="0.25">
      <c r="A19" s="20"/>
      <c r="B19" s="21" t="s">
        <v>38</v>
      </c>
      <c r="C19" s="170"/>
      <c r="D19" s="22"/>
      <c r="E19" s="23"/>
      <c r="F19" s="24"/>
      <c r="G19" s="25"/>
      <c r="H19" s="26"/>
      <c r="I19" s="24"/>
      <c r="J19" s="27"/>
      <c r="K19" s="26"/>
      <c r="L19" s="24"/>
      <c r="M19" s="25"/>
      <c r="N19" s="26"/>
      <c r="O19" s="24"/>
      <c r="P19" s="28"/>
    </row>
    <row r="20" spans="1:17" s="29" customFormat="1" ht="12.75" thickBot="1" x14ac:dyDescent="0.3">
      <c r="A20" s="30"/>
      <c r="B20" s="31" t="s">
        <v>39</v>
      </c>
      <c r="C20" s="529">
        <f>F20+I20+L20+O20</f>
        <v>1427543</v>
      </c>
      <c r="D20" s="32">
        <f t="shared" ref="D20:E20" si="0">SUM(D21,D24,D25,D41,D43)</f>
        <v>935723</v>
      </c>
      <c r="E20" s="33">
        <f t="shared" si="0"/>
        <v>-26394</v>
      </c>
      <c r="F20" s="34">
        <f>SUM(F21,F24,F25,F41,F43)</f>
        <v>909329</v>
      </c>
      <c r="G20" s="32">
        <f t="shared" ref="G20:H20" si="1">SUM(G21,G24,G43)</f>
        <v>464409</v>
      </c>
      <c r="H20" s="33">
        <f t="shared" si="1"/>
        <v>0</v>
      </c>
      <c r="I20" s="34">
        <f>SUM(I21,I24,I43)</f>
        <v>464409</v>
      </c>
      <c r="J20" s="35">
        <f t="shared" ref="J20:K20" si="2">SUM(J21,J26,J43)</f>
        <v>52715</v>
      </c>
      <c r="K20" s="33">
        <f t="shared" si="2"/>
        <v>0</v>
      </c>
      <c r="L20" s="34">
        <f>SUM(L21,L26,L43)</f>
        <v>52715</v>
      </c>
      <c r="M20" s="32">
        <f t="shared" ref="M20:O20" si="3">SUM(M21,M45)</f>
        <v>1090</v>
      </c>
      <c r="N20" s="33">
        <f t="shared" si="3"/>
        <v>0</v>
      </c>
      <c r="O20" s="34">
        <f t="shared" si="3"/>
        <v>1090</v>
      </c>
      <c r="P20" s="36"/>
    </row>
    <row r="21" spans="1:17" ht="12.75" thickTop="1" x14ac:dyDescent="0.25">
      <c r="A21" s="37"/>
      <c r="B21" s="38" t="s">
        <v>40</v>
      </c>
      <c r="C21" s="530">
        <f t="shared" ref="C21:C84" si="4">F21+I21+L21+O21</f>
        <v>2544</v>
      </c>
      <c r="D21" s="39">
        <f t="shared" ref="D21:E21" si="5">SUM(D22:D23)</f>
        <v>0</v>
      </c>
      <c r="E21" s="40">
        <f t="shared" si="5"/>
        <v>0</v>
      </c>
      <c r="F21" s="41">
        <f>SUM(F22:F23)</f>
        <v>0</v>
      </c>
      <c r="G21" s="39">
        <f t="shared" ref="G21:H21" si="6">SUM(G22:G23)</f>
        <v>0</v>
      </c>
      <c r="H21" s="40">
        <f t="shared" si="6"/>
        <v>0</v>
      </c>
      <c r="I21" s="41">
        <f>SUM(I22:I23)</f>
        <v>0</v>
      </c>
      <c r="J21" s="42">
        <f t="shared" ref="J21:K21" si="7">SUM(J22:J23)</f>
        <v>1454</v>
      </c>
      <c r="K21" s="40">
        <f t="shared" si="7"/>
        <v>0</v>
      </c>
      <c r="L21" s="41">
        <f>SUM(L22:L23)</f>
        <v>1454</v>
      </c>
      <c r="M21" s="39">
        <f t="shared" ref="M21:O21" si="8">SUM(M22:M23)</f>
        <v>1090</v>
      </c>
      <c r="N21" s="40">
        <f t="shared" si="8"/>
        <v>0</v>
      </c>
      <c r="O21" s="41">
        <f t="shared" si="8"/>
        <v>1090</v>
      </c>
      <c r="P21" s="43"/>
    </row>
    <row r="22" spans="1:17" hidden="1" x14ac:dyDescent="0.25">
      <c r="A22" s="44"/>
      <c r="B22" s="45" t="s">
        <v>41</v>
      </c>
      <c r="C22" s="531">
        <f t="shared" si="4"/>
        <v>0</v>
      </c>
      <c r="D22" s="46"/>
      <c r="E22" s="47"/>
      <c r="F22" s="48">
        <f>D22+E22</f>
        <v>0</v>
      </c>
      <c r="G22" s="46"/>
      <c r="H22" s="47"/>
      <c r="I22" s="48">
        <f>G22+H22</f>
        <v>0</v>
      </c>
      <c r="J22" s="49"/>
      <c r="K22" s="47"/>
      <c r="L22" s="48">
        <f>J22+K22</f>
        <v>0</v>
      </c>
      <c r="M22" s="46"/>
      <c r="N22" s="47"/>
      <c r="O22" s="48">
        <f>M22+N22</f>
        <v>0</v>
      </c>
      <c r="P22" s="50"/>
    </row>
    <row r="23" spans="1:17" x14ac:dyDescent="0.25">
      <c r="A23" s="395"/>
      <c r="B23" s="396" t="s">
        <v>42</v>
      </c>
      <c r="C23" s="555">
        <f t="shared" si="4"/>
        <v>2544</v>
      </c>
      <c r="D23" s="397"/>
      <c r="E23" s="398"/>
      <c r="F23" s="399">
        <f t="shared" ref="F23:F25" si="9">D23+E23</f>
        <v>0</v>
      </c>
      <c r="G23" s="397"/>
      <c r="H23" s="398"/>
      <c r="I23" s="399">
        <f t="shared" ref="I23:I24" si="10">G23+H23</f>
        <v>0</v>
      </c>
      <c r="J23" s="400">
        <v>1454</v>
      </c>
      <c r="K23" s="398"/>
      <c r="L23" s="399">
        <f>J23+K23</f>
        <v>1454</v>
      </c>
      <c r="M23" s="397">
        <v>1090</v>
      </c>
      <c r="N23" s="398"/>
      <c r="O23" s="399">
        <f>M23+N23</f>
        <v>1090</v>
      </c>
      <c r="P23" s="571"/>
    </row>
    <row r="24" spans="1:17" s="29" customFormat="1" ht="24.75" thickBot="1" x14ac:dyDescent="0.3">
      <c r="A24" s="58">
        <v>19300</v>
      </c>
      <c r="B24" s="58" t="s">
        <v>43</v>
      </c>
      <c r="C24" s="533">
        <f>F24+I24</f>
        <v>1373738</v>
      </c>
      <c r="D24" s="59">
        <v>935723</v>
      </c>
      <c r="E24" s="62">
        <v>-26394</v>
      </c>
      <c r="F24" s="61">
        <f t="shared" si="9"/>
        <v>909329</v>
      </c>
      <c r="G24" s="59">
        <v>464409</v>
      </c>
      <c r="H24" s="62"/>
      <c r="I24" s="61">
        <f t="shared" si="10"/>
        <v>464409</v>
      </c>
      <c r="J24" s="63" t="s">
        <v>44</v>
      </c>
      <c r="K24" s="64" t="s">
        <v>44</v>
      </c>
      <c r="L24" s="67" t="s">
        <v>44</v>
      </c>
      <c r="M24" s="65" t="s">
        <v>44</v>
      </c>
      <c r="N24" s="66" t="s">
        <v>44</v>
      </c>
      <c r="O24" s="67" t="s">
        <v>44</v>
      </c>
      <c r="P24" s="68"/>
    </row>
    <row r="25" spans="1:17" s="29" customFormat="1" ht="24.75" hidden="1" thickTop="1" x14ac:dyDescent="0.25">
      <c r="A25" s="69"/>
      <c r="B25" s="70" t="s">
        <v>45</v>
      </c>
      <c r="C25" s="534">
        <f>F25</f>
        <v>0</v>
      </c>
      <c r="D25" s="71"/>
      <c r="E25" s="72"/>
      <c r="F25" s="73">
        <f t="shared" si="9"/>
        <v>0</v>
      </c>
      <c r="G25" s="74" t="s">
        <v>44</v>
      </c>
      <c r="H25" s="75" t="s">
        <v>44</v>
      </c>
      <c r="I25" s="76" t="s">
        <v>44</v>
      </c>
      <c r="J25" s="77" t="s">
        <v>44</v>
      </c>
      <c r="K25" s="78" t="s">
        <v>44</v>
      </c>
      <c r="L25" s="76" t="s">
        <v>44</v>
      </c>
      <c r="M25" s="79" t="s">
        <v>44</v>
      </c>
      <c r="N25" s="78" t="s">
        <v>44</v>
      </c>
      <c r="O25" s="76" t="s">
        <v>44</v>
      </c>
      <c r="P25" s="80"/>
    </row>
    <row r="26" spans="1:17" s="29" customFormat="1" ht="36.75" thickTop="1" x14ac:dyDescent="0.25">
      <c r="A26" s="70">
        <v>21300</v>
      </c>
      <c r="B26" s="70" t="s">
        <v>46</v>
      </c>
      <c r="C26" s="534">
        <f>L26</f>
        <v>16789</v>
      </c>
      <c r="D26" s="79" t="s">
        <v>44</v>
      </c>
      <c r="E26" s="78" t="s">
        <v>44</v>
      </c>
      <c r="F26" s="76" t="s">
        <v>44</v>
      </c>
      <c r="G26" s="79" t="s">
        <v>44</v>
      </c>
      <c r="H26" s="78" t="s">
        <v>44</v>
      </c>
      <c r="I26" s="76" t="s">
        <v>44</v>
      </c>
      <c r="J26" s="77">
        <f t="shared" ref="J26:K26" si="11">SUM(J27,J31,J33,J36)</f>
        <v>16789</v>
      </c>
      <c r="K26" s="78">
        <f t="shared" si="11"/>
        <v>0</v>
      </c>
      <c r="L26" s="185">
        <f>SUM(L27,L31,L33,L36)</f>
        <v>16789</v>
      </c>
      <c r="M26" s="79" t="s">
        <v>44</v>
      </c>
      <c r="N26" s="78" t="s">
        <v>44</v>
      </c>
      <c r="O26" s="76" t="s">
        <v>44</v>
      </c>
      <c r="P26" s="80"/>
    </row>
    <row r="27" spans="1:17" s="29" customFormat="1" ht="24" hidden="1" x14ac:dyDescent="0.25">
      <c r="A27" s="81">
        <v>21350</v>
      </c>
      <c r="B27" s="70" t="s">
        <v>47</v>
      </c>
      <c r="C27" s="534">
        <f>L27</f>
        <v>0</v>
      </c>
      <c r="D27" s="79" t="s">
        <v>44</v>
      </c>
      <c r="E27" s="78" t="s">
        <v>44</v>
      </c>
      <c r="F27" s="76" t="s">
        <v>44</v>
      </c>
      <c r="G27" s="79" t="s">
        <v>44</v>
      </c>
      <c r="H27" s="78" t="s">
        <v>44</v>
      </c>
      <c r="I27" s="76" t="s">
        <v>44</v>
      </c>
      <c r="J27" s="77">
        <f t="shared" ref="J27:K27" si="12">SUM(J28:J30)</f>
        <v>0</v>
      </c>
      <c r="K27" s="78">
        <f t="shared" si="12"/>
        <v>0</v>
      </c>
      <c r="L27" s="185">
        <f>SUM(L28:L30)</f>
        <v>0</v>
      </c>
      <c r="M27" s="79" t="s">
        <v>44</v>
      </c>
      <c r="N27" s="78" t="s">
        <v>44</v>
      </c>
      <c r="O27" s="76" t="s">
        <v>44</v>
      </c>
      <c r="P27" s="80"/>
    </row>
    <row r="28" spans="1:17" hidden="1" x14ac:dyDescent="0.25">
      <c r="A28" s="44">
        <v>21351</v>
      </c>
      <c r="B28" s="82" t="s">
        <v>48</v>
      </c>
      <c r="C28" s="535">
        <f t="shared" ref="C28:C40" si="13">L28</f>
        <v>0</v>
      </c>
      <c r="D28" s="83" t="s">
        <v>44</v>
      </c>
      <c r="E28" s="84" t="s">
        <v>44</v>
      </c>
      <c r="F28" s="85" t="s">
        <v>44</v>
      </c>
      <c r="G28" s="83" t="s">
        <v>44</v>
      </c>
      <c r="H28" s="84" t="s">
        <v>44</v>
      </c>
      <c r="I28" s="85" t="s">
        <v>44</v>
      </c>
      <c r="J28" s="86"/>
      <c r="K28" s="87"/>
      <c r="L28" s="194">
        <f t="shared" ref="L28:L30" si="14">J28+K28</f>
        <v>0</v>
      </c>
      <c r="M28" s="88" t="s">
        <v>44</v>
      </c>
      <c r="N28" s="87" t="s">
        <v>44</v>
      </c>
      <c r="O28" s="85" t="s">
        <v>44</v>
      </c>
      <c r="P28" s="89"/>
    </row>
    <row r="29" spans="1:17" hidden="1" x14ac:dyDescent="0.25">
      <c r="A29" s="51">
        <v>21352</v>
      </c>
      <c r="B29" s="90" t="s">
        <v>49</v>
      </c>
      <c r="C29" s="536">
        <f t="shared" si="13"/>
        <v>0</v>
      </c>
      <c r="D29" s="91" t="s">
        <v>44</v>
      </c>
      <c r="E29" s="92" t="s">
        <v>44</v>
      </c>
      <c r="F29" s="93" t="s">
        <v>44</v>
      </c>
      <c r="G29" s="91" t="s">
        <v>44</v>
      </c>
      <c r="H29" s="92" t="s">
        <v>44</v>
      </c>
      <c r="I29" s="93" t="s">
        <v>44</v>
      </c>
      <c r="J29" s="94"/>
      <c r="K29" s="95"/>
      <c r="L29" s="199">
        <f t="shared" si="14"/>
        <v>0</v>
      </c>
      <c r="M29" s="96" t="s">
        <v>44</v>
      </c>
      <c r="N29" s="95" t="s">
        <v>44</v>
      </c>
      <c r="O29" s="93" t="s">
        <v>44</v>
      </c>
      <c r="P29" s="97"/>
    </row>
    <row r="30" spans="1:17" ht="24" hidden="1" x14ac:dyDescent="0.25">
      <c r="A30" s="51">
        <v>21359</v>
      </c>
      <c r="B30" s="90" t="s">
        <v>50</v>
      </c>
      <c r="C30" s="536">
        <f t="shared" si="13"/>
        <v>0</v>
      </c>
      <c r="D30" s="91" t="s">
        <v>44</v>
      </c>
      <c r="E30" s="92" t="s">
        <v>44</v>
      </c>
      <c r="F30" s="93" t="s">
        <v>44</v>
      </c>
      <c r="G30" s="91" t="s">
        <v>44</v>
      </c>
      <c r="H30" s="92" t="s">
        <v>44</v>
      </c>
      <c r="I30" s="93" t="s">
        <v>44</v>
      </c>
      <c r="J30" s="94"/>
      <c r="K30" s="95"/>
      <c r="L30" s="199">
        <f t="shared" si="14"/>
        <v>0</v>
      </c>
      <c r="M30" s="96" t="s">
        <v>44</v>
      </c>
      <c r="N30" s="95" t="s">
        <v>44</v>
      </c>
      <c r="O30" s="93" t="s">
        <v>44</v>
      </c>
      <c r="P30" s="97"/>
    </row>
    <row r="31" spans="1:17" s="29" customFormat="1" ht="36" hidden="1" x14ac:dyDescent="0.25">
      <c r="A31" s="81">
        <v>21370</v>
      </c>
      <c r="B31" s="70" t="s">
        <v>51</v>
      </c>
      <c r="C31" s="534">
        <f t="shared" si="13"/>
        <v>0</v>
      </c>
      <c r="D31" s="79" t="s">
        <v>44</v>
      </c>
      <c r="E31" s="78" t="s">
        <v>44</v>
      </c>
      <c r="F31" s="76" t="s">
        <v>44</v>
      </c>
      <c r="G31" s="79" t="s">
        <v>44</v>
      </c>
      <c r="H31" s="78" t="s">
        <v>44</v>
      </c>
      <c r="I31" s="76" t="s">
        <v>44</v>
      </c>
      <c r="J31" s="77">
        <f t="shared" ref="J31:K31" si="15">SUM(J32)</f>
        <v>0</v>
      </c>
      <c r="K31" s="78">
        <f t="shared" si="15"/>
        <v>0</v>
      </c>
      <c r="L31" s="185">
        <f>SUM(L32)</f>
        <v>0</v>
      </c>
      <c r="M31" s="79" t="s">
        <v>44</v>
      </c>
      <c r="N31" s="78" t="s">
        <v>44</v>
      </c>
      <c r="O31" s="76" t="s">
        <v>44</v>
      </c>
      <c r="P31" s="80"/>
    </row>
    <row r="32" spans="1:17" ht="36" hidden="1" x14ac:dyDescent="0.25">
      <c r="A32" s="98">
        <v>21379</v>
      </c>
      <c r="B32" s="99" t="s">
        <v>52</v>
      </c>
      <c r="C32" s="537">
        <f t="shared" si="13"/>
        <v>0</v>
      </c>
      <c r="D32" s="100" t="s">
        <v>44</v>
      </c>
      <c r="E32" s="101" t="s">
        <v>44</v>
      </c>
      <c r="F32" s="102" t="s">
        <v>44</v>
      </c>
      <c r="G32" s="100" t="s">
        <v>44</v>
      </c>
      <c r="H32" s="101" t="s">
        <v>44</v>
      </c>
      <c r="I32" s="102" t="s">
        <v>44</v>
      </c>
      <c r="J32" s="103"/>
      <c r="K32" s="104"/>
      <c r="L32" s="248">
        <f>J32+K32</f>
        <v>0</v>
      </c>
      <c r="M32" s="105" t="s">
        <v>44</v>
      </c>
      <c r="N32" s="104" t="s">
        <v>44</v>
      </c>
      <c r="O32" s="102" t="s">
        <v>44</v>
      </c>
      <c r="P32" s="106"/>
    </row>
    <row r="33" spans="1:16" s="29" customFormat="1" x14ac:dyDescent="0.25">
      <c r="A33" s="81">
        <v>21380</v>
      </c>
      <c r="B33" s="70" t="s">
        <v>53</v>
      </c>
      <c r="C33" s="534">
        <f t="shared" si="13"/>
        <v>4761</v>
      </c>
      <c r="D33" s="79" t="s">
        <v>44</v>
      </c>
      <c r="E33" s="78" t="s">
        <v>44</v>
      </c>
      <c r="F33" s="76" t="s">
        <v>44</v>
      </c>
      <c r="G33" s="79" t="s">
        <v>44</v>
      </c>
      <c r="H33" s="78" t="s">
        <v>44</v>
      </c>
      <c r="I33" s="76" t="s">
        <v>44</v>
      </c>
      <c r="J33" s="77">
        <f t="shared" ref="J33:K33" si="16">SUM(J34:J35)</f>
        <v>4761</v>
      </c>
      <c r="K33" s="78">
        <f t="shared" si="16"/>
        <v>0</v>
      </c>
      <c r="L33" s="185">
        <f>SUM(L34:L35)</f>
        <v>4761</v>
      </c>
      <c r="M33" s="79" t="s">
        <v>44</v>
      </c>
      <c r="N33" s="78" t="s">
        <v>44</v>
      </c>
      <c r="O33" s="76" t="s">
        <v>44</v>
      </c>
      <c r="P33" s="80"/>
    </row>
    <row r="34" spans="1:16" x14ac:dyDescent="0.25">
      <c r="A34" s="45">
        <v>21381</v>
      </c>
      <c r="B34" s="82" t="s">
        <v>54</v>
      </c>
      <c r="C34" s="535">
        <f t="shared" si="13"/>
        <v>4761</v>
      </c>
      <c r="D34" s="83" t="s">
        <v>44</v>
      </c>
      <c r="E34" s="84" t="s">
        <v>44</v>
      </c>
      <c r="F34" s="85" t="s">
        <v>44</v>
      </c>
      <c r="G34" s="83" t="s">
        <v>44</v>
      </c>
      <c r="H34" s="84" t="s">
        <v>44</v>
      </c>
      <c r="I34" s="85" t="s">
        <v>44</v>
      </c>
      <c r="J34" s="86">
        <v>4761</v>
      </c>
      <c r="K34" s="87"/>
      <c r="L34" s="194">
        <f t="shared" ref="L34:L35" si="17">J34+K34</f>
        <v>4761</v>
      </c>
      <c r="M34" s="88" t="s">
        <v>44</v>
      </c>
      <c r="N34" s="87" t="s">
        <v>44</v>
      </c>
      <c r="O34" s="85" t="s">
        <v>44</v>
      </c>
      <c r="P34" s="89"/>
    </row>
    <row r="35" spans="1:16" ht="24" hidden="1" x14ac:dyDescent="0.25">
      <c r="A35" s="52">
        <v>21383</v>
      </c>
      <c r="B35" s="90" t="s">
        <v>55</v>
      </c>
      <c r="C35" s="536">
        <f t="shared" si="13"/>
        <v>0</v>
      </c>
      <c r="D35" s="91" t="s">
        <v>44</v>
      </c>
      <c r="E35" s="92" t="s">
        <v>44</v>
      </c>
      <c r="F35" s="93" t="s">
        <v>44</v>
      </c>
      <c r="G35" s="91" t="s">
        <v>44</v>
      </c>
      <c r="H35" s="92" t="s">
        <v>44</v>
      </c>
      <c r="I35" s="93" t="s">
        <v>44</v>
      </c>
      <c r="J35" s="94"/>
      <c r="K35" s="95"/>
      <c r="L35" s="199">
        <f t="shared" si="17"/>
        <v>0</v>
      </c>
      <c r="M35" s="96" t="s">
        <v>44</v>
      </c>
      <c r="N35" s="95" t="s">
        <v>44</v>
      </c>
      <c r="O35" s="93" t="s">
        <v>44</v>
      </c>
      <c r="P35" s="97"/>
    </row>
    <row r="36" spans="1:16" s="29" customFormat="1" ht="25.5" customHeight="1" x14ac:dyDescent="0.25">
      <c r="A36" s="81">
        <v>21390</v>
      </c>
      <c r="B36" s="70" t="s">
        <v>56</v>
      </c>
      <c r="C36" s="534">
        <f t="shared" si="13"/>
        <v>12028</v>
      </c>
      <c r="D36" s="79" t="s">
        <v>44</v>
      </c>
      <c r="E36" s="78" t="s">
        <v>44</v>
      </c>
      <c r="F36" s="76" t="s">
        <v>44</v>
      </c>
      <c r="G36" s="79" t="s">
        <v>44</v>
      </c>
      <c r="H36" s="78" t="s">
        <v>44</v>
      </c>
      <c r="I36" s="76" t="s">
        <v>44</v>
      </c>
      <c r="J36" s="77">
        <f t="shared" ref="J36:K36" si="18">SUM(J37:J40)</f>
        <v>12028</v>
      </c>
      <c r="K36" s="78">
        <f t="shared" si="18"/>
        <v>0</v>
      </c>
      <c r="L36" s="185">
        <f>SUM(L37:L40)</f>
        <v>12028</v>
      </c>
      <c r="M36" s="79" t="s">
        <v>44</v>
      </c>
      <c r="N36" s="78" t="s">
        <v>44</v>
      </c>
      <c r="O36" s="76" t="s">
        <v>44</v>
      </c>
      <c r="P36" s="80"/>
    </row>
    <row r="37" spans="1:16" ht="24" hidden="1" x14ac:dyDescent="0.25">
      <c r="A37" s="45">
        <v>21391</v>
      </c>
      <c r="B37" s="82" t="s">
        <v>57</v>
      </c>
      <c r="C37" s="535">
        <f t="shared" si="13"/>
        <v>0</v>
      </c>
      <c r="D37" s="83" t="s">
        <v>44</v>
      </c>
      <c r="E37" s="84" t="s">
        <v>44</v>
      </c>
      <c r="F37" s="85" t="s">
        <v>44</v>
      </c>
      <c r="G37" s="83" t="s">
        <v>44</v>
      </c>
      <c r="H37" s="84" t="s">
        <v>44</v>
      </c>
      <c r="I37" s="85" t="s">
        <v>44</v>
      </c>
      <c r="J37" s="86"/>
      <c r="K37" s="87"/>
      <c r="L37" s="194">
        <f t="shared" ref="L37:L40" si="19">J37+K37</f>
        <v>0</v>
      </c>
      <c r="M37" s="88" t="s">
        <v>44</v>
      </c>
      <c r="N37" s="87" t="s">
        <v>44</v>
      </c>
      <c r="O37" s="85" t="s">
        <v>44</v>
      </c>
      <c r="P37" s="89"/>
    </row>
    <row r="38" spans="1:16" hidden="1" x14ac:dyDescent="0.25">
      <c r="A38" s="52">
        <v>21393</v>
      </c>
      <c r="B38" s="90" t="s">
        <v>58</v>
      </c>
      <c r="C38" s="536">
        <f t="shared" si="13"/>
        <v>0</v>
      </c>
      <c r="D38" s="91" t="s">
        <v>44</v>
      </c>
      <c r="E38" s="92" t="s">
        <v>44</v>
      </c>
      <c r="F38" s="93" t="s">
        <v>44</v>
      </c>
      <c r="G38" s="91" t="s">
        <v>44</v>
      </c>
      <c r="H38" s="92" t="s">
        <v>44</v>
      </c>
      <c r="I38" s="93" t="s">
        <v>44</v>
      </c>
      <c r="J38" s="94"/>
      <c r="K38" s="95"/>
      <c r="L38" s="199">
        <f t="shared" si="19"/>
        <v>0</v>
      </c>
      <c r="M38" s="96" t="s">
        <v>44</v>
      </c>
      <c r="N38" s="95" t="s">
        <v>44</v>
      </c>
      <c r="O38" s="93" t="s">
        <v>44</v>
      </c>
      <c r="P38" s="97"/>
    </row>
    <row r="39" spans="1:16" hidden="1" x14ac:dyDescent="0.25">
      <c r="A39" s="52">
        <v>21395</v>
      </c>
      <c r="B39" s="90" t="s">
        <v>59</v>
      </c>
      <c r="C39" s="536">
        <f t="shared" si="13"/>
        <v>0</v>
      </c>
      <c r="D39" s="91" t="s">
        <v>44</v>
      </c>
      <c r="E39" s="92" t="s">
        <v>44</v>
      </c>
      <c r="F39" s="93" t="s">
        <v>44</v>
      </c>
      <c r="G39" s="91" t="s">
        <v>44</v>
      </c>
      <c r="H39" s="92" t="s">
        <v>44</v>
      </c>
      <c r="I39" s="93" t="s">
        <v>44</v>
      </c>
      <c r="J39" s="94"/>
      <c r="K39" s="95"/>
      <c r="L39" s="199">
        <f t="shared" si="19"/>
        <v>0</v>
      </c>
      <c r="M39" s="96" t="s">
        <v>44</v>
      </c>
      <c r="N39" s="95" t="s">
        <v>44</v>
      </c>
      <c r="O39" s="93" t="s">
        <v>44</v>
      </c>
      <c r="P39" s="97"/>
    </row>
    <row r="40" spans="1:16" ht="24" x14ac:dyDescent="0.25">
      <c r="A40" s="107">
        <v>21399</v>
      </c>
      <c r="B40" s="108" t="s">
        <v>60</v>
      </c>
      <c r="C40" s="538">
        <f t="shared" si="13"/>
        <v>12028</v>
      </c>
      <c r="D40" s="109" t="s">
        <v>44</v>
      </c>
      <c r="E40" s="110" t="s">
        <v>44</v>
      </c>
      <c r="F40" s="111" t="s">
        <v>44</v>
      </c>
      <c r="G40" s="109" t="s">
        <v>44</v>
      </c>
      <c r="H40" s="110" t="s">
        <v>44</v>
      </c>
      <c r="I40" s="111" t="s">
        <v>44</v>
      </c>
      <c r="J40" s="112">
        <v>12028</v>
      </c>
      <c r="K40" s="113"/>
      <c r="L40" s="222">
        <f t="shared" si="19"/>
        <v>12028</v>
      </c>
      <c r="M40" s="114" t="s">
        <v>44</v>
      </c>
      <c r="N40" s="113" t="s">
        <v>44</v>
      </c>
      <c r="O40" s="111" t="s">
        <v>44</v>
      </c>
      <c r="P40" s="115"/>
    </row>
    <row r="41" spans="1:16" s="29" customFormat="1" ht="26.25" hidden="1" customHeight="1" x14ac:dyDescent="0.25">
      <c r="A41" s="116">
        <v>21420</v>
      </c>
      <c r="B41" s="117" t="s">
        <v>61</v>
      </c>
      <c r="C41" s="539">
        <f>F41</f>
        <v>0</v>
      </c>
      <c r="D41" s="118">
        <f t="shared" ref="D41:E41" si="20">SUM(D42)</f>
        <v>0</v>
      </c>
      <c r="E41" s="119">
        <f t="shared" si="20"/>
        <v>0</v>
      </c>
      <c r="F41" s="120">
        <f>SUM(F42)</f>
        <v>0</v>
      </c>
      <c r="G41" s="118" t="s">
        <v>44</v>
      </c>
      <c r="H41" s="119" t="s">
        <v>44</v>
      </c>
      <c r="I41" s="121" t="s">
        <v>44</v>
      </c>
      <c r="J41" s="122" t="s">
        <v>44</v>
      </c>
      <c r="K41" s="123" t="s">
        <v>44</v>
      </c>
      <c r="L41" s="121" t="s">
        <v>44</v>
      </c>
      <c r="M41" s="124" t="s">
        <v>44</v>
      </c>
      <c r="N41" s="123" t="s">
        <v>44</v>
      </c>
      <c r="O41" s="121" t="s">
        <v>44</v>
      </c>
      <c r="P41" s="125"/>
    </row>
    <row r="42" spans="1:16" s="29" customFormat="1" ht="26.25" hidden="1" customHeight="1" x14ac:dyDescent="0.25">
      <c r="A42" s="107">
        <v>21429</v>
      </c>
      <c r="B42" s="108" t="s">
        <v>62</v>
      </c>
      <c r="C42" s="538">
        <f>F42</f>
        <v>0</v>
      </c>
      <c r="D42" s="126"/>
      <c r="E42" s="127"/>
      <c r="F42" s="128">
        <f>D42+E42</f>
        <v>0</v>
      </c>
      <c r="G42" s="129" t="s">
        <v>44</v>
      </c>
      <c r="H42" s="130" t="s">
        <v>44</v>
      </c>
      <c r="I42" s="111" t="s">
        <v>44</v>
      </c>
      <c r="J42" s="131" t="s">
        <v>44</v>
      </c>
      <c r="K42" s="110" t="s">
        <v>44</v>
      </c>
      <c r="L42" s="111" t="s">
        <v>44</v>
      </c>
      <c r="M42" s="109" t="s">
        <v>44</v>
      </c>
      <c r="N42" s="110" t="s">
        <v>44</v>
      </c>
      <c r="O42" s="111" t="s">
        <v>44</v>
      </c>
      <c r="P42" s="115"/>
    </row>
    <row r="43" spans="1:16" s="29" customFormat="1" ht="24" x14ac:dyDescent="0.25">
      <c r="A43" s="81">
        <v>21490</v>
      </c>
      <c r="B43" s="70" t="s">
        <v>63</v>
      </c>
      <c r="C43" s="540">
        <f>F43+I43+L43</f>
        <v>34472</v>
      </c>
      <c r="D43" s="132">
        <f t="shared" ref="D43:E43" si="21">D44</f>
        <v>0</v>
      </c>
      <c r="E43" s="133">
        <f t="shared" si="21"/>
        <v>0</v>
      </c>
      <c r="F43" s="73">
        <f>F44</f>
        <v>0</v>
      </c>
      <c r="G43" s="132">
        <f t="shared" ref="G43:L43" si="22">G44</f>
        <v>0</v>
      </c>
      <c r="H43" s="133">
        <f t="shared" si="22"/>
        <v>0</v>
      </c>
      <c r="I43" s="73">
        <f t="shared" si="22"/>
        <v>0</v>
      </c>
      <c r="J43" s="134">
        <f t="shared" si="22"/>
        <v>34472</v>
      </c>
      <c r="K43" s="133">
        <f t="shared" si="22"/>
        <v>0</v>
      </c>
      <c r="L43" s="73">
        <f t="shared" si="22"/>
        <v>34472</v>
      </c>
      <c r="M43" s="79" t="s">
        <v>44</v>
      </c>
      <c r="N43" s="78" t="s">
        <v>44</v>
      </c>
      <c r="O43" s="76" t="s">
        <v>44</v>
      </c>
      <c r="P43" s="80"/>
    </row>
    <row r="44" spans="1:16" s="29" customFormat="1" ht="24" x14ac:dyDescent="0.25">
      <c r="A44" s="52">
        <v>21499</v>
      </c>
      <c r="B44" s="90" t="s">
        <v>64</v>
      </c>
      <c r="C44" s="541">
        <f>F44+I44+L44</f>
        <v>34472</v>
      </c>
      <c r="D44" s="135"/>
      <c r="E44" s="136"/>
      <c r="F44" s="48">
        <f>D44+E44</f>
        <v>0</v>
      </c>
      <c r="G44" s="46"/>
      <c r="H44" s="47"/>
      <c r="I44" s="48">
        <f>G44+H44</f>
        <v>0</v>
      </c>
      <c r="J44" s="86">
        <v>34472</v>
      </c>
      <c r="K44" s="87"/>
      <c r="L44" s="48">
        <f>J44+K44</f>
        <v>34472</v>
      </c>
      <c r="M44" s="105" t="s">
        <v>44</v>
      </c>
      <c r="N44" s="104" t="s">
        <v>44</v>
      </c>
      <c r="O44" s="102" t="s">
        <v>44</v>
      </c>
      <c r="P44" s="106"/>
    </row>
    <row r="45" spans="1:16" ht="12.75" hidden="1" customHeight="1" x14ac:dyDescent="0.25">
      <c r="A45" s="137">
        <v>23000</v>
      </c>
      <c r="B45" s="138" t="s">
        <v>65</v>
      </c>
      <c r="C45" s="540">
        <f>O45</f>
        <v>0</v>
      </c>
      <c r="D45" s="139" t="s">
        <v>44</v>
      </c>
      <c r="E45" s="140" t="s">
        <v>44</v>
      </c>
      <c r="F45" s="111" t="s">
        <v>44</v>
      </c>
      <c r="G45" s="109" t="s">
        <v>44</v>
      </c>
      <c r="H45" s="110" t="s">
        <v>44</v>
      </c>
      <c r="I45" s="111" t="s">
        <v>44</v>
      </c>
      <c r="J45" s="131" t="s">
        <v>44</v>
      </c>
      <c r="K45" s="110" t="s">
        <v>44</v>
      </c>
      <c r="L45" s="111" t="s">
        <v>44</v>
      </c>
      <c r="M45" s="139">
        <f t="shared" ref="M45:O45" si="23">SUM(M46:M47)</f>
        <v>0</v>
      </c>
      <c r="N45" s="140">
        <f t="shared" si="23"/>
        <v>0</v>
      </c>
      <c r="O45" s="128">
        <f t="shared" si="23"/>
        <v>0</v>
      </c>
      <c r="P45" s="141"/>
    </row>
    <row r="46" spans="1:16" ht="24" hidden="1" x14ac:dyDescent="0.25">
      <c r="A46" s="142">
        <v>23410</v>
      </c>
      <c r="B46" s="143" t="s">
        <v>66</v>
      </c>
      <c r="C46" s="539">
        <f t="shared" ref="C46:C47" si="24">O46</f>
        <v>0</v>
      </c>
      <c r="D46" s="118" t="s">
        <v>44</v>
      </c>
      <c r="E46" s="119" t="s">
        <v>44</v>
      </c>
      <c r="F46" s="121" t="s">
        <v>44</v>
      </c>
      <c r="G46" s="124" t="s">
        <v>44</v>
      </c>
      <c r="H46" s="123" t="s">
        <v>44</v>
      </c>
      <c r="I46" s="121" t="s">
        <v>44</v>
      </c>
      <c r="J46" s="122" t="s">
        <v>44</v>
      </c>
      <c r="K46" s="123" t="s">
        <v>44</v>
      </c>
      <c r="L46" s="121" t="s">
        <v>44</v>
      </c>
      <c r="M46" s="144"/>
      <c r="N46" s="145"/>
      <c r="O46" s="120">
        <f t="shared" ref="O46:O47" si="25">M46+N46</f>
        <v>0</v>
      </c>
      <c r="P46" s="146"/>
    </row>
    <row r="47" spans="1:16" ht="24" hidden="1" x14ac:dyDescent="0.25">
      <c r="A47" s="142">
        <v>23510</v>
      </c>
      <c r="B47" s="143" t="s">
        <v>67</v>
      </c>
      <c r="C47" s="539">
        <f t="shared" si="24"/>
        <v>0</v>
      </c>
      <c r="D47" s="118" t="s">
        <v>44</v>
      </c>
      <c r="E47" s="119" t="s">
        <v>44</v>
      </c>
      <c r="F47" s="121" t="s">
        <v>44</v>
      </c>
      <c r="G47" s="124" t="s">
        <v>44</v>
      </c>
      <c r="H47" s="123" t="s">
        <v>44</v>
      </c>
      <c r="I47" s="121" t="s">
        <v>44</v>
      </c>
      <c r="J47" s="122" t="s">
        <v>44</v>
      </c>
      <c r="K47" s="123" t="s">
        <v>44</v>
      </c>
      <c r="L47" s="121" t="s">
        <v>44</v>
      </c>
      <c r="M47" s="144"/>
      <c r="N47" s="145"/>
      <c r="O47" s="120">
        <f t="shared" si="25"/>
        <v>0</v>
      </c>
      <c r="P47" s="146"/>
    </row>
    <row r="48" spans="1:16" hidden="1" x14ac:dyDescent="0.25">
      <c r="A48" s="147"/>
      <c r="B48" s="143"/>
      <c r="C48" s="542"/>
      <c r="D48" s="148"/>
      <c r="E48" s="149"/>
      <c r="F48" s="121"/>
      <c r="G48" s="124"/>
      <c r="H48" s="123"/>
      <c r="I48" s="121"/>
      <c r="J48" s="122"/>
      <c r="K48" s="123"/>
      <c r="L48" s="120"/>
      <c r="M48" s="118"/>
      <c r="N48" s="119"/>
      <c r="O48" s="120"/>
      <c r="P48" s="146"/>
    </row>
    <row r="49" spans="1:16" s="29" customFormat="1" hidden="1" x14ac:dyDescent="0.25">
      <c r="A49" s="150"/>
      <c r="B49" s="151" t="s">
        <v>68</v>
      </c>
      <c r="C49" s="543"/>
      <c r="D49" s="152"/>
      <c r="E49" s="153"/>
      <c r="F49" s="154"/>
      <c r="G49" s="152"/>
      <c r="H49" s="153"/>
      <c r="I49" s="154"/>
      <c r="J49" s="155"/>
      <c r="K49" s="153"/>
      <c r="L49" s="154"/>
      <c r="M49" s="152"/>
      <c r="N49" s="153"/>
      <c r="O49" s="154"/>
      <c r="P49" s="156"/>
    </row>
    <row r="50" spans="1:16" s="29" customFormat="1" ht="12.75" thickBot="1" x14ac:dyDescent="0.3">
      <c r="A50" s="157"/>
      <c r="B50" s="30" t="s">
        <v>69</v>
      </c>
      <c r="C50" s="544">
        <f t="shared" si="4"/>
        <v>1427543</v>
      </c>
      <c r="D50" s="158">
        <f t="shared" ref="D50:E50" si="26">SUM(D51,D269)</f>
        <v>935723</v>
      </c>
      <c r="E50" s="159">
        <f t="shared" si="26"/>
        <v>-26394</v>
      </c>
      <c r="F50" s="160">
        <f>SUM(F51,F269)</f>
        <v>909329</v>
      </c>
      <c r="G50" s="158">
        <f t="shared" ref="G50:O50" si="27">SUM(G51,G269)</f>
        <v>464409</v>
      </c>
      <c r="H50" s="159">
        <f t="shared" si="27"/>
        <v>0</v>
      </c>
      <c r="I50" s="160">
        <f t="shared" si="27"/>
        <v>464409</v>
      </c>
      <c r="J50" s="161">
        <f t="shared" si="27"/>
        <v>52715</v>
      </c>
      <c r="K50" s="159">
        <f t="shared" si="27"/>
        <v>0</v>
      </c>
      <c r="L50" s="160">
        <f t="shared" si="27"/>
        <v>52715</v>
      </c>
      <c r="M50" s="158">
        <f t="shared" si="27"/>
        <v>1090</v>
      </c>
      <c r="N50" s="159">
        <f t="shared" si="27"/>
        <v>0</v>
      </c>
      <c r="O50" s="160">
        <f t="shared" si="27"/>
        <v>1090</v>
      </c>
      <c r="P50" s="162"/>
    </row>
    <row r="51" spans="1:16" s="29" customFormat="1" ht="36.75" thickTop="1" x14ac:dyDescent="0.25">
      <c r="A51" s="163"/>
      <c r="B51" s="164" t="s">
        <v>70</v>
      </c>
      <c r="C51" s="545">
        <f t="shared" si="4"/>
        <v>1427543</v>
      </c>
      <c r="D51" s="165">
        <f t="shared" ref="D51:E51" si="28">SUM(D52,D181)</f>
        <v>935723</v>
      </c>
      <c r="E51" s="166">
        <f t="shared" si="28"/>
        <v>-26394</v>
      </c>
      <c r="F51" s="167">
        <f>SUM(F52,F181)</f>
        <v>909329</v>
      </c>
      <c r="G51" s="165">
        <f t="shared" ref="G51:H51" si="29">SUM(G52,G181)</f>
        <v>464409</v>
      </c>
      <c r="H51" s="166">
        <f t="shared" si="29"/>
        <v>0</v>
      </c>
      <c r="I51" s="167">
        <f>SUM(I52,I181)</f>
        <v>464409</v>
      </c>
      <c r="J51" s="168">
        <f t="shared" ref="J51:K51" si="30">SUM(J52,J181)</f>
        <v>52715</v>
      </c>
      <c r="K51" s="166">
        <f t="shared" si="30"/>
        <v>0</v>
      </c>
      <c r="L51" s="167">
        <f>SUM(L52,L181)</f>
        <v>52715</v>
      </c>
      <c r="M51" s="165">
        <f t="shared" ref="M51:O51" si="31">SUM(M52,M181)</f>
        <v>1090</v>
      </c>
      <c r="N51" s="166">
        <f t="shared" si="31"/>
        <v>0</v>
      </c>
      <c r="O51" s="167">
        <f t="shared" si="31"/>
        <v>1090</v>
      </c>
      <c r="P51" s="169"/>
    </row>
    <row r="52" spans="1:16" s="29" customFormat="1" ht="24" x14ac:dyDescent="0.25">
      <c r="A52" s="170"/>
      <c r="B52" s="20" t="s">
        <v>71</v>
      </c>
      <c r="C52" s="546">
        <f t="shared" si="4"/>
        <v>1426123</v>
      </c>
      <c r="D52" s="171">
        <f t="shared" ref="D52:E52" si="32">SUM(D53,D75,D160,D174)</f>
        <v>934603</v>
      </c>
      <c r="E52" s="172">
        <f t="shared" si="32"/>
        <v>-26394</v>
      </c>
      <c r="F52" s="173">
        <f>SUM(F53,F75,F160,F174)</f>
        <v>908209</v>
      </c>
      <c r="G52" s="171">
        <f t="shared" ref="G52:H52" si="33">SUM(G53,G75,G160,G174)</f>
        <v>464409</v>
      </c>
      <c r="H52" s="172">
        <f t="shared" si="33"/>
        <v>0</v>
      </c>
      <c r="I52" s="173">
        <f>SUM(I53,I75,I160,I174)</f>
        <v>464409</v>
      </c>
      <c r="J52" s="174">
        <f t="shared" ref="J52:K52" si="34">SUM(J53,J75,J160,J174)</f>
        <v>52415</v>
      </c>
      <c r="K52" s="172">
        <f t="shared" si="34"/>
        <v>0</v>
      </c>
      <c r="L52" s="173">
        <f>SUM(L53,L75,L160,L174)</f>
        <v>52415</v>
      </c>
      <c r="M52" s="171">
        <f t="shared" ref="M52:O52" si="35">SUM(M53,M75,M160,M174)</f>
        <v>1090</v>
      </c>
      <c r="N52" s="172">
        <f t="shared" si="35"/>
        <v>0</v>
      </c>
      <c r="O52" s="173">
        <f t="shared" si="35"/>
        <v>1090</v>
      </c>
      <c r="P52" s="175"/>
    </row>
    <row r="53" spans="1:16" s="29" customFormat="1" x14ac:dyDescent="0.25">
      <c r="A53" s="176">
        <v>1000</v>
      </c>
      <c r="B53" s="176" t="s">
        <v>72</v>
      </c>
      <c r="C53" s="547">
        <f t="shared" si="4"/>
        <v>1107251</v>
      </c>
      <c r="D53" s="177">
        <f t="shared" ref="D53:E53" si="36">SUM(D54,D67)</f>
        <v>669910</v>
      </c>
      <c r="E53" s="178">
        <f t="shared" si="36"/>
        <v>-27341</v>
      </c>
      <c r="F53" s="179">
        <f>SUM(F54,F67)</f>
        <v>642569</v>
      </c>
      <c r="G53" s="177">
        <f t="shared" ref="G53:H53" si="37">SUM(G54,G67)</f>
        <v>464409</v>
      </c>
      <c r="H53" s="178">
        <f t="shared" si="37"/>
        <v>0</v>
      </c>
      <c r="I53" s="179">
        <f>SUM(I54,I67)</f>
        <v>464409</v>
      </c>
      <c r="J53" s="180">
        <f t="shared" ref="J53:K53" si="38">SUM(J54,J67)</f>
        <v>273</v>
      </c>
      <c r="K53" s="178">
        <f t="shared" si="38"/>
        <v>0</v>
      </c>
      <c r="L53" s="179">
        <f>SUM(L54,L67)</f>
        <v>273</v>
      </c>
      <c r="M53" s="177">
        <f t="shared" ref="M53:O53" si="39">SUM(M54,M67)</f>
        <v>0</v>
      </c>
      <c r="N53" s="178">
        <f t="shared" si="39"/>
        <v>0</v>
      </c>
      <c r="O53" s="179">
        <f t="shared" si="39"/>
        <v>0</v>
      </c>
      <c r="P53" s="181"/>
    </row>
    <row r="54" spans="1:16" x14ac:dyDescent="0.25">
      <c r="A54" s="70">
        <v>1100</v>
      </c>
      <c r="B54" s="182" t="s">
        <v>73</v>
      </c>
      <c r="C54" s="534">
        <f t="shared" si="4"/>
        <v>811273</v>
      </c>
      <c r="D54" s="183">
        <f t="shared" ref="D54:E54" si="40">SUM(D55,D58,D66)</f>
        <v>483505</v>
      </c>
      <c r="E54" s="184">
        <f t="shared" si="40"/>
        <v>-43957</v>
      </c>
      <c r="F54" s="185">
        <f>SUM(F55,F58,F66)</f>
        <v>439548</v>
      </c>
      <c r="G54" s="183">
        <f t="shared" ref="G54:H54" si="41">SUM(G55,G58,G66)</f>
        <v>371505</v>
      </c>
      <c r="H54" s="184">
        <f t="shared" si="41"/>
        <v>0</v>
      </c>
      <c r="I54" s="185">
        <f>SUM(I55,I58,I66)</f>
        <v>371505</v>
      </c>
      <c r="J54" s="186">
        <f t="shared" ref="J54:K54" si="42">SUM(J55,J58,J66)</f>
        <v>220</v>
      </c>
      <c r="K54" s="184">
        <f t="shared" si="42"/>
        <v>0</v>
      </c>
      <c r="L54" s="185">
        <f>SUM(L55,L58,L66)</f>
        <v>220</v>
      </c>
      <c r="M54" s="183">
        <f t="shared" ref="M54:O54" si="43">SUM(M55,M58,M66)</f>
        <v>0</v>
      </c>
      <c r="N54" s="184">
        <f t="shared" si="43"/>
        <v>0</v>
      </c>
      <c r="O54" s="185">
        <f t="shared" si="43"/>
        <v>0</v>
      </c>
      <c r="P54" s="187"/>
    </row>
    <row r="55" spans="1:16" x14ac:dyDescent="0.25">
      <c r="A55" s="188">
        <v>1110</v>
      </c>
      <c r="B55" s="143" t="s">
        <v>74</v>
      </c>
      <c r="C55" s="542">
        <f t="shared" si="4"/>
        <v>764645</v>
      </c>
      <c r="D55" s="148">
        <f t="shared" ref="D55:E55" si="44">SUM(D56:D57)</f>
        <v>458387</v>
      </c>
      <c r="E55" s="149">
        <f t="shared" si="44"/>
        <v>-44497</v>
      </c>
      <c r="F55" s="189">
        <f>SUM(F56:F57)</f>
        <v>413890</v>
      </c>
      <c r="G55" s="148">
        <f t="shared" ref="G55:H55" si="45">SUM(G56:G57)</f>
        <v>350535</v>
      </c>
      <c r="H55" s="149">
        <f t="shared" si="45"/>
        <v>0</v>
      </c>
      <c r="I55" s="189">
        <f>SUM(I56:I57)</f>
        <v>350535</v>
      </c>
      <c r="J55" s="190">
        <f t="shared" ref="J55:K55" si="46">SUM(J56:J57)</f>
        <v>220</v>
      </c>
      <c r="K55" s="149">
        <f t="shared" si="46"/>
        <v>0</v>
      </c>
      <c r="L55" s="189">
        <f>SUM(L56:L57)</f>
        <v>220</v>
      </c>
      <c r="M55" s="148">
        <f t="shared" ref="M55:O55" si="47">SUM(M56:M57)</f>
        <v>0</v>
      </c>
      <c r="N55" s="149">
        <f t="shared" si="47"/>
        <v>0</v>
      </c>
      <c r="O55" s="189">
        <f t="shared" si="47"/>
        <v>0</v>
      </c>
      <c r="P55" s="191"/>
    </row>
    <row r="56" spans="1:16" hidden="1" x14ac:dyDescent="0.25">
      <c r="A56" s="45">
        <v>1111</v>
      </c>
      <c r="B56" s="82" t="s">
        <v>75</v>
      </c>
      <c r="C56" s="535">
        <f t="shared" si="4"/>
        <v>0</v>
      </c>
      <c r="D56" s="192"/>
      <c r="E56" s="193"/>
      <c r="F56" s="194">
        <f t="shared" ref="F56:F57" si="48">D56+E56</f>
        <v>0</v>
      </c>
      <c r="G56" s="192"/>
      <c r="H56" s="193"/>
      <c r="I56" s="194">
        <f t="shared" ref="I56:I57" si="49">G56+H56</f>
        <v>0</v>
      </c>
      <c r="J56" s="195"/>
      <c r="K56" s="193"/>
      <c r="L56" s="194">
        <f t="shared" ref="L56:L57" si="50">J56+K56</f>
        <v>0</v>
      </c>
      <c r="M56" s="192"/>
      <c r="N56" s="193"/>
      <c r="O56" s="194">
        <f t="shared" ref="O56:O57" si="51">M56+N56</f>
        <v>0</v>
      </c>
      <c r="P56" s="196"/>
    </row>
    <row r="57" spans="1:16" ht="27" customHeight="1" x14ac:dyDescent="0.25">
      <c r="A57" s="52">
        <v>1119</v>
      </c>
      <c r="B57" s="90" t="s">
        <v>76</v>
      </c>
      <c r="C57" s="536">
        <f t="shared" si="4"/>
        <v>764645</v>
      </c>
      <c r="D57" s="197">
        <v>458387</v>
      </c>
      <c r="E57" s="198">
        <v>-44497</v>
      </c>
      <c r="F57" s="199">
        <f t="shared" si="48"/>
        <v>413890</v>
      </c>
      <c r="G57" s="197">
        <v>350535</v>
      </c>
      <c r="H57" s="198"/>
      <c r="I57" s="199">
        <f t="shared" si="49"/>
        <v>350535</v>
      </c>
      <c r="J57" s="200">
        <v>220</v>
      </c>
      <c r="K57" s="198"/>
      <c r="L57" s="199">
        <f t="shared" si="50"/>
        <v>220</v>
      </c>
      <c r="M57" s="197"/>
      <c r="N57" s="198"/>
      <c r="O57" s="199">
        <f t="shared" si="51"/>
        <v>0</v>
      </c>
      <c r="P57" s="572" t="s">
        <v>660</v>
      </c>
    </row>
    <row r="58" spans="1:16" x14ac:dyDescent="0.25">
      <c r="A58" s="202">
        <v>1140</v>
      </c>
      <c r="B58" s="90" t="s">
        <v>77</v>
      </c>
      <c r="C58" s="536">
        <f t="shared" si="4"/>
        <v>46628</v>
      </c>
      <c r="D58" s="203">
        <f t="shared" ref="D58:E58" si="52">SUM(D59:D65)</f>
        <v>25118</v>
      </c>
      <c r="E58" s="204">
        <f t="shared" si="52"/>
        <v>540</v>
      </c>
      <c r="F58" s="199">
        <f>SUM(F59:F65)</f>
        <v>25658</v>
      </c>
      <c r="G58" s="203">
        <f t="shared" ref="G58:H58" si="53">SUM(G59:G65)</f>
        <v>20970</v>
      </c>
      <c r="H58" s="204">
        <f t="shared" si="53"/>
        <v>0</v>
      </c>
      <c r="I58" s="199">
        <f>SUM(I59:I65)</f>
        <v>20970</v>
      </c>
      <c r="J58" s="205">
        <f t="shared" ref="J58:K58" si="54">SUM(J59:J65)</f>
        <v>0</v>
      </c>
      <c r="K58" s="204">
        <f t="shared" si="54"/>
        <v>0</v>
      </c>
      <c r="L58" s="199">
        <f>SUM(L59:L65)</f>
        <v>0</v>
      </c>
      <c r="M58" s="203">
        <f t="shared" ref="M58:O58" si="55">SUM(M59:M65)</f>
        <v>0</v>
      </c>
      <c r="N58" s="204">
        <f t="shared" si="55"/>
        <v>0</v>
      </c>
      <c r="O58" s="199">
        <f t="shared" si="55"/>
        <v>0</v>
      </c>
      <c r="P58" s="201"/>
    </row>
    <row r="59" spans="1:16" x14ac:dyDescent="0.25">
      <c r="A59" s="52">
        <v>1141</v>
      </c>
      <c r="B59" s="90" t="s">
        <v>78</v>
      </c>
      <c r="C59" s="536">
        <f t="shared" si="4"/>
        <v>5257</v>
      </c>
      <c r="D59" s="197">
        <v>5257</v>
      </c>
      <c r="E59" s="198"/>
      <c r="F59" s="199">
        <f t="shared" ref="F59:F66" si="56">D59+E59</f>
        <v>5257</v>
      </c>
      <c r="G59" s="197"/>
      <c r="H59" s="198"/>
      <c r="I59" s="199">
        <f t="shared" ref="I59:I66" si="57">G59+H59</f>
        <v>0</v>
      </c>
      <c r="J59" s="200"/>
      <c r="K59" s="198"/>
      <c r="L59" s="199">
        <f t="shared" ref="L59:L66" si="58">J59+K59</f>
        <v>0</v>
      </c>
      <c r="M59" s="197"/>
      <c r="N59" s="198"/>
      <c r="O59" s="199">
        <f t="shared" ref="O59:O66" si="59">M59+N59</f>
        <v>0</v>
      </c>
      <c r="P59" s="201"/>
    </row>
    <row r="60" spans="1:16" ht="24.75" customHeight="1" x14ac:dyDescent="0.25">
      <c r="A60" s="52">
        <v>1142</v>
      </c>
      <c r="B60" s="90" t="s">
        <v>79</v>
      </c>
      <c r="C60" s="536">
        <f t="shared" si="4"/>
        <v>1293</v>
      </c>
      <c r="D60" s="197">
        <v>1293</v>
      </c>
      <c r="E60" s="198"/>
      <c r="F60" s="199">
        <f t="shared" si="56"/>
        <v>1293</v>
      </c>
      <c r="G60" s="197"/>
      <c r="H60" s="198"/>
      <c r="I60" s="199">
        <f t="shared" si="57"/>
        <v>0</v>
      </c>
      <c r="J60" s="200"/>
      <c r="K60" s="198"/>
      <c r="L60" s="199">
        <f t="shared" si="58"/>
        <v>0</v>
      </c>
      <c r="M60" s="197"/>
      <c r="N60" s="198"/>
      <c r="O60" s="199">
        <f t="shared" si="59"/>
        <v>0</v>
      </c>
      <c r="P60" s="201"/>
    </row>
    <row r="61" spans="1:16" ht="24" hidden="1" x14ac:dyDescent="0.25">
      <c r="A61" s="52">
        <v>1145</v>
      </c>
      <c r="B61" s="90" t="s">
        <v>80</v>
      </c>
      <c r="C61" s="536">
        <f t="shared" si="4"/>
        <v>0</v>
      </c>
      <c r="D61" s="197"/>
      <c r="E61" s="198"/>
      <c r="F61" s="199">
        <f t="shared" si="56"/>
        <v>0</v>
      </c>
      <c r="G61" s="197"/>
      <c r="H61" s="198"/>
      <c r="I61" s="199">
        <f t="shared" si="57"/>
        <v>0</v>
      </c>
      <c r="J61" s="200"/>
      <c r="K61" s="198"/>
      <c r="L61" s="199">
        <f t="shared" si="58"/>
        <v>0</v>
      </c>
      <c r="M61" s="197"/>
      <c r="N61" s="198"/>
      <c r="O61" s="199">
        <f t="shared" si="59"/>
        <v>0</v>
      </c>
      <c r="P61" s="201"/>
    </row>
    <row r="62" spans="1:16" ht="27.75" hidden="1" customHeight="1" x14ac:dyDescent="0.25">
      <c r="A62" s="52">
        <v>1146</v>
      </c>
      <c r="B62" s="90" t="s">
        <v>81</v>
      </c>
      <c r="C62" s="536">
        <f t="shared" si="4"/>
        <v>0</v>
      </c>
      <c r="D62" s="197"/>
      <c r="E62" s="198"/>
      <c r="F62" s="199">
        <f t="shared" si="56"/>
        <v>0</v>
      </c>
      <c r="G62" s="197"/>
      <c r="H62" s="198"/>
      <c r="I62" s="199">
        <f t="shared" si="57"/>
        <v>0</v>
      </c>
      <c r="J62" s="200"/>
      <c r="K62" s="198"/>
      <c r="L62" s="199">
        <f t="shared" si="58"/>
        <v>0</v>
      </c>
      <c r="M62" s="197"/>
      <c r="N62" s="198"/>
      <c r="O62" s="199">
        <f t="shared" si="59"/>
        <v>0</v>
      </c>
      <c r="P62" s="201"/>
    </row>
    <row r="63" spans="1:16" x14ac:dyDescent="0.25">
      <c r="A63" s="52">
        <v>1147</v>
      </c>
      <c r="B63" s="90" t="s">
        <v>82</v>
      </c>
      <c r="C63" s="536">
        <f t="shared" si="4"/>
        <v>15965</v>
      </c>
      <c r="D63" s="197">
        <v>7265</v>
      </c>
      <c r="E63" s="198"/>
      <c r="F63" s="199">
        <f t="shared" si="56"/>
        <v>7265</v>
      </c>
      <c r="G63" s="197">
        <v>8700</v>
      </c>
      <c r="H63" s="198"/>
      <c r="I63" s="199">
        <f t="shared" si="57"/>
        <v>8700</v>
      </c>
      <c r="J63" s="200"/>
      <c r="K63" s="198"/>
      <c r="L63" s="199">
        <f t="shared" si="58"/>
        <v>0</v>
      </c>
      <c r="M63" s="197"/>
      <c r="N63" s="198"/>
      <c r="O63" s="199">
        <f t="shared" si="59"/>
        <v>0</v>
      </c>
      <c r="P63" s="572"/>
    </row>
    <row r="64" spans="1:16" ht="13.5" customHeight="1" x14ac:dyDescent="0.25">
      <c r="A64" s="52">
        <v>1148</v>
      </c>
      <c r="B64" s="90" t="s">
        <v>83</v>
      </c>
      <c r="C64" s="536">
        <f t="shared" si="4"/>
        <v>10730</v>
      </c>
      <c r="D64" s="197">
        <v>10190</v>
      </c>
      <c r="E64" s="198">
        <v>540</v>
      </c>
      <c r="F64" s="199">
        <f t="shared" si="56"/>
        <v>10730</v>
      </c>
      <c r="G64" s="197"/>
      <c r="H64" s="198"/>
      <c r="I64" s="199">
        <f t="shared" si="57"/>
        <v>0</v>
      </c>
      <c r="J64" s="200"/>
      <c r="K64" s="198"/>
      <c r="L64" s="199">
        <f t="shared" si="58"/>
        <v>0</v>
      </c>
      <c r="M64" s="197"/>
      <c r="N64" s="198"/>
      <c r="O64" s="199">
        <f t="shared" si="59"/>
        <v>0</v>
      </c>
      <c r="P64" s="572" t="s">
        <v>661</v>
      </c>
    </row>
    <row r="65" spans="1:16" ht="27.75" customHeight="1" x14ac:dyDescent="0.25">
      <c r="A65" s="396">
        <v>1149</v>
      </c>
      <c r="B65" s="401" t="s">
        <v>84</v>
      </c>
      <c r="C65" s="556">
        <f t="shared" si="4"/>
        <v>13383</v>
      </c>
      <c r="D65" s="402">
        <v>1113</v>
      </c>
      <c r="E65" s="403"/>
      <c r="F65" s="404">
        <f t="shared" si="56"/>
        <v>1113</v>
      </c>
      <c r="G65" s="402">
        <v>12270</v>
      </c>
      <c r="H65" s="403"/>
      <c r="I65" s="404">
        <f t="shared" si="57"/>
        <v>12270</v>
      </c>
      <c r="J65" s="405"/>
      <c r="K65" s="403"/>
      <c r="L65" s="404">
        <f t="shared" si="58"/>
        <v>0</v>
      </c>
      <c r="M65" s="402"/>
      <c r="N65" s="403"/>
      <c r="O65" s="404">
        <f t="shared" si="59"/>
        <v>0</v>
      </c>
      <c r="P65" s="406"/>
    </row>
    <row r="66" spans="1:16" ht="36" hidden="1" x14ac:dyDescent="0.25">
      <c r="A66" s="188">
        <v>1150</v>
      </c>
      <c r="B66" s="143" t="s">
        <v>85</v>
      </c>
      <c r="C66" s="542">
        <f t="shared" si="4"/>
        <v>0</v>
      </c>
      <c r="D66" s="206"/>
      <c r="E66" s="207"/>
      <c r="F66" s="189">
        <f t="shared" si="56"/>
        <v>0</v>
      </c>
      <c r="G66" s="206"/>
      <c r="H66" s="207"/>
      <c r="I66" s="189">
        <f t="shared" si="57"/>
        <v>0</v>
      </c>
      <c r="J66" s="208"/>
      <c r="K66" s="207"/>
      <c r="L66" s="189">
        <f t="shared" si="58"/>
        <v>0</v>
      </c>
      <c r="M66" s="206"/>
      <c r="N66" s="207"/>
      <c r="O66" s="189">
        <f t="shared" si="59"/>
        <v>0</v>
      </c>
      <c r="P66" s="191"/>
    </row>
    <row r="67" spans="1:16" ht="36" x14ac:dyDescent="0.25">
      <c r="A67" s="70">
        <v>1200</v>
      </c>
      <c r="B67" s="182" t="s">
        <v>86</v>
      </c>
      <c r="C67" s="534">
        <f t="shared" si="4"/>
        <v>295978</v>
      </c>
      <c r="D67" s="183">
        <f t="shared" ref="D67:E67" si="60">SUM(D68:D69)</f>
        <v>186405</v>
      </c>
      <c r="E67" s="184">
        <f t="shared" si="60"/>
        <v>16616</v>
      </c>
      <c r="F67" s="185">
        <f>SUM(F68:F69)</f>
        <v>203021</v>
      </c>
      <c r="G67" s="183">
        <f t="shared" ref="G67:H67" si="61">SUM(G68:G69)</f>
        <v>92904</v>
      </c>
      <c r="H67" s="184">
        <f t="shared" si="61"/>
        <v>0</v>
      </c>
      <c r="I67" s="185">
        <f>SUM(I68:I69)</f>
        <v>92904</v>
      </c>
      <c r="J67" s="186">
        <f t="shared" ref="J67:K67" si="62">SUM(J68:J69)</f>
        <v>53</v>
      </c>
      <c r="K67" s="184">
        <f t="shared" si="62"/>
        <v>0</v>
      </c>
      <c r="L67" s="185">
        <f>SUM(L68:L69)</f>
        <v>53</v>
      </c>
      <c r="M67" s="183">
        <f t="shared" ref="M67:O67" si="63">SUM(M68:M69)</f>
        <v>0</v>
      </c>
      <c r="N67" s="184">
        <f t="shared" si="63"/>
        <v>0</v>
      </c>
      <c r="O67" s="185">
        <f t="shared" si="63"/>
        <v>0</v>
      </c>
      <c r="P67" s="209"/>
    </row>
    <row r="68" spans="1:16" ht="30.75" customHeight="1" x14ac:dyDescent="0.25">
      <c r="A68" s="407">
        <v>1210</v>
      </c>
      <c r="B68" s="408" t="s">
        <v>87</v>
      </c>
      <c r="C68" s="557">
        <f t="shared" si="4"/>
        <v>212235</v>
      </c>
      <c r="D68" s="409">
        <v>127336</v>
      </c>
      <c r="E68" s="410">
        <v>-5308</v>
      </c>
      <c r="F68" s="411">
        <f>D68+E68</f>
        <v>122028</v>
      </c>
      <c r="G68" s="409">
        <v>90154</v>
      </c>
      <c r="H68" s="410"/>
      <c r="I68" s="411">
        <f>G68+H68</f>
        <v>90154</v>
      </c>
      <c r="J68" s="412">
        <v>53</v>
      </c>
      <c r="K68" s="410"/>
      <c r="L68" s="411">
        <f>J68+K68</f>
        <v>53</v>
      </c>
      <c r="M68" s="409"/>
      <c r="N68" s="410"/>
      <c r="O68" s="411">
        <f t="shared" ref="O68" si="64">M68+N68</f>
        <v>0</v>
      </c>
      <c r="P68" s="406" t="s">
        <v>662</v>
      </c>
    </row>
    <row r="69" spans="1:16" ht="24" x14ac:dyDescent="0.25">
      <c r="A69" s="202">
        <v>1220</v>
      </c>
      <c r="B69" s="90" t="s">
        <v>88</v>
      </c>
      <c r="C69" s="536">
        <f t="shared" si="4"/>
        <v>83743</v>
      </c>
      <c r="D69" s="203">
        <f t="shared" ref="D69:E69" si="65">SUM(D70:D74)</f>
        <v>59069</v>
      </c>
      <c r="E69" s="204">
        <f t="shared" si="65"/>
        <v>21924</v>
      </c>
      <c r="F69" s="199">
        <f>SUM(F70:F74)</f>
        <v>80993</v>
      </c>
      <c r="G69" s="203">
        <f t="shared" ref="G69:H69" si="66">SUM(G70:G74)</f>
        <v>2750</v>
      </c>
      <c r="H69" s="204">
        <f t="shared" si="66"/>
        <v>0</v>
      </c>
      <c r="I69" s="199">
        <f>SUM(I70:I74)</f>
        <v>2750</v>
      </c>
      <c r="J69" s="205">
        <f t="shared" ref="J69:K69" si="67">SUM(J70:J74)</f>
        <v>0</v>
      </c>
      <c r="K69" s="204">
        <f t="shared" si="67"/>
        <v>0</v>
      </c>
      <c r="L69" s="199">
        <f>SUM(L70:L74)</f>
        <v>0</v>
      </c>
      <c r="M69" s="203">
        <f t="shared" ref="M69:O69" si="68">SUM(M70:M74)</f>
        <v>0</v>
      </c>
      <c r="N69" s="204">
        <f t="shared" si="68"/>
        <v>0</v>
      </c>
      <c r="O69" s="199">
        <f t="shared" si="68"/>
        <v>0</v>
      </c>
      <c r="P69" s="201"/>
    </row>
    <row r="70" spans="1:16" ht="62.25" customHeight="1" x14ac:dyDescent="0.25">
      <c r="A70" s="52">
        <v>1221</v>
      </c>
      <c r="B70" s="90" t="s">
        <v>89</v>
      </c>
      <c r="C70" s="536">
        <f t="shared" si="4"/>
        <v>64424</v>
      </c>
      <c r="D70" s="197">
        <v>39750</v>
      </c>
      <c r="E70" s="198">
        <v>21924</v>
      </c>
      <c r="F70" s="199">
        <f t="shared" ref="F70:F74" si="69">D70+E70</f>
        <v>61674</v>
      </c>
      <c r="G70" s="197">
        <v>2750</v>
      </c>
      <c r="H70" s="198"/>
      <c r="I70" s="199">
        <f t="shared" ref="I70:I74" si="70">G70+H70</f>
        <v>2750</v>
      </c>
      <c r="J70" s="200"/>
      <c r="K70" s="198"/>
      <c r="L70" s="199">
        <f t="shared" ref="L70:L74" si="71">J70+K70</f>
        <v>0</v>
      </c>
      <c r="M70" s="197"/>
      <c r="N70" s="198"/>
      <c r="O70" s="199">
        <f t="shared" ref="O70:O74" si="72">M70+N70</f>
        <v>0</v>
      </c>
      <c r="P70" s="211" t="s">
        <v>663</v>
      </c>
    </row>
    <row r="71" spans="1:16" hidden="1" x14ac:dyDescent="0.25">
      <c r="A71" s="52">
        <v>1223</v>
      </c>
      <c r="B71" s="90" t="s">
        <v>90</v>
      </c>
      <c r="C71" s="536">
        <f t="shared" si="4"/>
        <v>0</v>
      </c>
      <c r="D71" s="197"/>
      <c r="E71" s="198"/>
      <c r="F71" s="199">
        <f t="shared" si="69"/>
        <v>0</v>
      </c>
      <c r="G71" s="197"/>
      <c r="H71" s="198"/>
      <c r="I71" s="199">
        <f t="shared" si="70"/>
        <v>0</v>
      </c>
      <c r="J71" s="200"/>
      <c r="K71" s="198"/>
      <c r="L71" s="199">
        <f t="shared" si="71"/>
        <v>0</v>
      </c>
      <c r="M71" s="197"/>
      <c r="N71" s="198"/>
      <c r="O71" s="199">
        <f t="shared" si="72"/>
        <v>0</v>
      </c>
      <c r="P71" s="201"/>
    </row>
    <row r="72" spans="1:16" ht="24" hidden="1" x14ac:dyDescent="0.25">
      <c r="A72" s="52">
        <v>1225</v>
      </c>
      <c r="B72" s="90" t="s">
        <v>91</v>
      </c>
      <c r="C72" s="536">
        <f t="shared" si="4"/>
        <v>0</v>
      </c>
      <c r="D72" s="197"/>
      <c r="E72" s="198"/>
      <c r="F72" s="199">
        <f t="shared" si="69"/>
        <v>0</v>
      </c>
      <c r="G72" s="197"/>
      <c r="H72" s="198"/>
      <c r="I72" s="199">
        <f t="shared" si="70"/>
        <v>0</v>
      </c>
      <c r="J72" s="200"/>
      <c r="K72" s="198"/>
      <c r="L72" s="199">
        <f t="shared" si="71"/>
        <v>0</v>
      </c>
      <c r="M72" s="197"/>
      <c r="N72" s="198"/>
      <c r="O72" s="199">
        <f t="shared" si="72"/>
        <v>0</v>
      </c>
      <c r="P72" s="201"/>
    </row>
    <row r="73" spans="1:16" ht="36" x14ac:dyDescent="0.25">
      <c r="A73" s="52">
        <v>1227</v>
      </c>
      <c r="B73" s="90" t="s">
        <v>92</v>
      </c>
      <c r="C73" s="536">
        <f t="shared" si="4"/>
        <v>18569</v>
      </c>
      <c r="D73" s="197">
        <v>18569</v>
      </c>
      <c r="E73" s="198"/>
      <c r="F73" s="199">
        <f t="shared" si="69"/>
        <v>18569</v>
      </c>
      <c r="G73" s="197"/>
      <c r="H73" s="198"/>
      <c r="I73" s="199">
        <f t="shared" si="70"/>
        <v>0</v>
      </c>
      <c r="J73" s="200"/>
      <c r="K73" s="198"/>
      <c r="L73" s="199">
        <f t="shared" si="71"/>
        <v>0</v>
      </c>
      <c r="M73" s="197"/>
      <c r="N73" s="198"/>
      <c r="O73" s="199">
        <f t="shared" si="72"/>
        <v>0</v>
      </c>
      <c r="P73" s="201"/>
    </row>
    <row r="74" spans="1:16" s="414" customFormat="1" ht="60" customHeight="1" x14ac:dyDescent="0.25">
      <c r="A74" s="396">
        <v>1228</v>
      </c>
      <c r="B74" s="401" t="s">
        <v>93</v>
      </c>
      <c r="C74" s="556">
        <f t="shared" si="4"/>
        <v>750</v>
      </c>
      <c r="D74" s="402">
        <v>750</v>
      </c>
      <c r="E74" s="403"/>
      <c r="F74" s="404">
        <f t="shared" si="69"/>
        <v>750</v>
      </c>
      <c r="G74" s="402"/>
      <c r="H74" s="403"/>
      <c r="I74" s="404">
        <f t="shared" si="70"/>
        <v>0</v>
      </c>
      <c r="J74" s="405"/>
      <c r="K74" s="403"/>
      <c r="L74" s="404">
        <f t="shared" si="71"/>
        <v>0</v>
      </c>
      <c r="M74" s="402"/>
      <c r="N74" s="403"/>
      <c r="O74" s="404">
        <f t="shared" si="72"/>
        <v>0</v>
      </c>
      <c r="P74" s="413"/>
    </row>
    <row r="75" spans="1:16" x14ac:dyDescent="0.25">
      <c r="A75" s="176">
        <v>2000</v>
      </c>
      <c r="B75" s="176" t="s">
        <v>94</v>
      </c>
      <c r="C75" s="547">
        <f t="shared" si="4"/>
        <v>318872</v>
      </c>
      <c r="D75" s="177">
        <f t="shared" ref="D75:O75" si="73">SUM(D76,D83,D120,D151,D152)</f>
        <v>264693</v>
      </c>
      <c r="E75" s="178">
        <f t="shared" si="73"/>
        <v>947</v>
      </c>
      <c r="F75" s="179">
        <f t="shared" si="73"/>
        <v>265640</v>
      </c>
      <c r="G75" s="177">
        <f t="shared" si="73"/>
        <v>0</v>
      </c>
      <c r="H75" s="178">
        <f t="shared" si="73"/>
        <v>0</v>
      </c>
      <c r="I75" s="179">
        <f t="shared" si="73"/>
        <v>0</v>
      </c>
      <c r="J75" s="180">
        <f t="shared" si="73"/>
        <v>52142</v>
      </c>
      <c r="K75" s="178">
        <f t="shared" si="73"/>
        <v>0</v>
      </c>
      <c r="L75" s="179">
        <f t="shared" si="73"/>
        <v>52142</v>
      </c>
      <c r="M75" s="177">
        <f t="shared" si="73"/>
        <v>1090</v>
      </c>
      <c r="N75" s="178">
        <f t="shared" si="73"/>
        <v>0</v>
      </c>
      <c r="O75" s="179">
        <f t="shared" si="73"/>
        <v>1090</v>
      </c>
      <c r="P75" s="181"/>
    </row>
    <row r="76" spans="1:16" ht="24" x14ac:dyDescent="0.25">
      <c r="A76" s="70">
        <v>2100</v>
      </c>
      <c r="B76" s="182" t="s">
        <v>95</v>
      </c>
      <c r="C76" s="534">
        <f t="shared" si="4"/>
        <v>3360</v>
      </c>
      <c r="D76" s="183">
        <f t="shared" ref="D76:E76" si="74">SUM(D77,D80)</f>
        <v>3360</v>
      </c>
      <c r="E76" s="184">
        <f t="shared" si="74"/>
        <v>0</v>
      </c>
      <c r="F76" s="185">
        <f>SUM(F77,F80)</f>
        <v>3360</v>
      </c>
      <c r="G76" s="183">
        <f t="shared" ref="G76:H76" si="75">SUM(G77,G80)</f>
        <v>0</v>
      </c>
      <c r="H76" s="184">
        <f t="shared" si="75"/>
        <v>0</v>
      </c>
      <c r="I76" s="185">
        <f>SUM(I77,I80)</f>
        <v>0</v>
      </c>
      <c r="J76" s="186">
        <f t="shared" ref="J76:K76" si="76">SUM(J77,J80)</f>
        <v>0</v>
      </c>
      <c r="K76" s="184">
        <f t="shared" si="76"/>
        <v>0</v>
      </c>
      <c r="L76" s="185">
        <f>SUM(L77,L80)</f>
        <v>0</v>
      </c>
      <c r="M76" s="183">
        <f t="shared" ref="M76:O76" si="77">SUM(M77,M80)</f>
        <v>0</v>
      </c>
      <c r="N76" s="184">
        <f t="shared" si="77"/>
        <v>0</v>
      </c>
      <c r="O76" s="185">
        <f t="shared" si="77"/>
        <v>0</v>
      </c>
      <c r="P76" s="209"/>
    </row>
    <row r="77" spans="1:16" ht="24" x14ac:dyDescent="0.25">
      <c r="A77" s="298">
        <v>2110</v>
      </c>
      <c r="B77" s="82" t="s">
        <v>96</v>
      </c>
      <c r="C77" s="535">
        <f t="shared" si="4"/>
        <v>3360</v>
      </c>
      <c r="D77" s="212">
        <f t="shared" ref="D77:E77" si="78">SUM(D78:D79)</f>
        <v>3360</v>
      </c>
      <c r="E77" s="213">
        <f t="shared" si="78"/>
        <v>0</v>
      </c>
      <c r="F77" s="194">
        <f>SUM(F78:F79)</f>
        <v>3360</v>
      </c>
      <c r="G77" s="212">
        <f t="shared" ref="G77:H77" si="79">SUM(G78:G79)</f>
        <v>0</v>
      </c>
      <c r="H77" s="213">
        <f t="shared" si="79"/>
        <v>0</v>
      </c>
      <c r="I77" s="194">
        <f>SUM(I78:I79)</f>
        <v>0</v>
      </c>
      <c r="J77" s="214">
        <f t="shared" ref="J77:K77" si="80">SUM(J78:J79)</f>
        <v>0</v>
      </c>
      <c r="K77" s="213">
        <f t="shared" si="80"/>
        <v>0</v>
      </c>
      <c r="L77" s="194">
        <f>SUM(L78:L79)</f>
        <v>0</v>
      </c>
      <c r="M77" s="212">
        <f t="shared" ref="M77:O77" si="81">SUM(M78:M79)</f>
        <v>0</v>
      </c>
      <c r="N77" s="213">
        <f t="shared" si="81"/>
        <v>0</v>
      </c>
      <c r="O77" s="194">
        <f t="shared" si="81"/>
        <v>0</v>
      </c>
      <c r="P77" s="196"/>
    </row>
    <row r="78" spans="1:16" x14ac:dyDescent="0.2">
      <c r="A78" s="396">
        <v>2111</v>
      </c>
      <c r="B78" s="401" t="s">
        <v>97</v>
      </c>
      <c r="C78" s="556">
        <f t="shared" si="4"/>
        <v>2584</v>
      </c>
      <c r="D78" s="402">
        <v>2584</v>
      </c>
      <c r="E78" s="403"/>
      <c r="F78" s="404">
        <f t="shared" ref="F78:F79" si="82">D78+E78</f>
        <v>2584</v>
      </c>
      <c r="G78" s="402"/>
      <c r="H78" s="403"/>
      <c r="I78" s="404">
        <f t="shared" ref="I78:I79" si="83">G78+H78</f>
        <v>0</v>
      </c>
      <c r="J78" s="405"/>
      <c r="K78" s="403"/>
      <c r="L78" s="404">
        <f t="shared" ref="L78:L79" si="84">J78+K78</f>
        <v>0</v>
      </c>
      <c r="M78" s="402"/>
      <c r="N78" s="403"/>
      <c r="O78" s="404">
        <f t="shared" ref="O78:O79" si="85">M78+N78</f>
        <v>0</v>
      </c>
      <c r="P78" s="415"/>
    </row>
    <row r="79" spans="1:16" ht="24" x14ac:dyDescent="0.25">
      <c r="A79" s="396">
        <v>2112</v>
      </c>
      <c r="B79" s="401" t="s">
        <v>98</v>
      </c>
      <c r="C79" s="556">
        <f t="shared" si="4"/>
        <v>776</v>
      </c>
      <c r="D79" s="402">
        <v>776</v>
      </c>
      <c r="E79" s="403"/>
      <c r="F79" s="404">
        <f t="shared" si="82"/>
        <v>776</v>
      </c>
      <c r="G79" s="402"/>
      <c r="H79" s="403"/>
      <c r="I79" s="404">
        <f t="shared" si="83"/>
        <v>0</v>
      </c>
      <c r="J79" s="405"/>
      <c r="K79" s="403"/>
      <c r="L79" s="404">
        <f t="shared" si="84"/>
        <v>0</v>
      </c>
      <c r="M79" s="402"/>
      <c r="N79" s="403"/>
      <c r="O79" s="404">
        <f t="shared" si="85"/>
        <v>0</v>
      </c>
      <c r="P79" s="413"/>
    </row>
    <row r="80" spans="1:16" ht="24" hidden="1" x14ac:dyDescent="0.25">
      <c r="A80" s="202">
        <v>2120</v>
      </c>
      <c r="B80" s="90" t="s">
        <v>99</v>
      </c>
      <c r="C80" s="536">
        <f t="shared" si="4"/>
        <v>0</v>
      </c>
      <c r="D80" s="203">
        <f t="shared" ref="D80:E80" si="86">SUM(D81:D82)</f>
        <v>0</v>
      </c>
      <c r="E80" s="204">
        <f t="shared" si="86"/>
        <v>0</v>
      </c>
      <c r="F80" s="199">
        <f>SUM(F81:F82)</f>
        <v>0</v>
      </c>
      <c r="G80" s="203">
        <f t="shared" ref="G80:H80" si="87">SUM(G81:G82)</f>
        <v>0</v>
      </c>
      <c r="H80" s="204">
        <f t="shared" si="87"/>
        <v>0</v>
      </c>
      <c r="I80" s="199">
        <f>SUM(I81:I82)</f>
        <v>0</v>
      </c>
      <c r="J80" s="205">
        <f t="shared" ref="J80:K80" si="88">SUM(J81:J82)</f>
        <v>0</v>
      </c>
      <c r="K80" s="204">
        <f t="shared" si="88"/>
        <v>0</v>
      </c>
      <c r="L80" s="199">
        <f>SUM(L81:L82)</f>
        <v>0</v>
      </c>
      <c r="M80" s="203">
        <f t="shared" ref="M80:O80" si="89">SUM(M81:M82)</f>
        <v>0</v>
      </c>
      <c r="N80" s="204">
        <f t="shared" si="89"/>
        <v>0</v>
      </c>
      <c r="O80" s="199">
        <f t="shared" si="89"/>
        <v>0</v>
      </c>
      <c r="P80" s="201"/>
    </row>
    <row r="81" spans="1:16" hidden="1" x14ac:dyDescent="0.25">
      <c r="A81" s="52">
        <v>2121</v>
      </c>
      <c r="B81" s="90" t="s">
        <v>97</v>
      </c>
      <c r="C81" s="536">
        <f t="shared" si="4"/>
        <v>0</v>
      </c>
      <c r="D81" s="197"/>
      <c r="E81" s="198"/>
      <c r="F81" s="199">
        <f t="shared" ref="F81:F82" si="90">D81+E81</f>
        <v>0</v>
      </c>
      <c r="G81" s="197"/>
      <c r="H81" s="198"/>
      <c r="I81" s="199">
        <f t="shared" ref="I81:I82" si="91">G81+H81</f>
        <v>0</v>
      </c>
      <c r="J81" s="200"/>
      <c r="K81" s="198"/>
      <c r="L81" s="199">
        <f t="shared" ref="L81:L82" si="92">J81+K81</f>
        <v>0</v>
      </c>
      <c r="M81" s="197"/>
      <c r="N81" s="198"/>
      <c r="O81" s="199">
        <f t="shared" ref="O81:O82" si="93">M81+N81</f>
        <v>0</v>
      </c>
      <c r="P81" s="201"/>
    </row>
    <row r="82" spans="1:16" ht="24" hidden="1" x14ac:dyDescent="0.25">
      <c r="A82" s="52">
        <v>2122</v>
      </c>
      <c r="B82" s="90" t="s">
        <v>98</v>
      </c>
      <c r="C82" s="536">
        <f t="shared" si="4"/>
        <v>0</v>
      </c>
      <c r="D82" s="197"/>
      <c r="E82" s="198"/>
      <c r="F82" s="199">
        <f t="shared" si="90"/>
        <v>0</v>
      </c>
      <c r="G82" s="197"/>
      <c r="H82" s="198"/>
      <c r="I82" s="199">
        <f t="shared" si="91"/>
        <v>0</v>
      </c>
      <c r="J82" s="200"/>
      <c r="K82" s="198"/>
      <c r="L82" s="199">
        <f t="shared" si="92"/>
        <v>0</v>
      </c>
      <c r="M82" s="197"/>
      <c r="N82" s="198"/>
      <c r="O82" s="199">
        <f t="shared" si="93"/>
        <v>0</v>
      </c>
      <c r="P82" s="201"/>
    </row>
    <row r="83" spans="1:16" x14ac:dyDescent="0.25">
      <c r="A83" s="70">
        <v>2200</v>
      </c>
      <c r="B83" s="182" t="s">
        <v>100</v>
      </c>
      <c r="C83" s="534">
        <f t="shared" si="4"/>
        <v>301688</v>
      </c>
      <c r="D83" s="183">
        <f t="shared" ref="D83:E83" si="94">SUM(D84,D85,D91,D99,D107,D108,D114,D119)</f>
        <v>256560</v>
      </c>
      <c r="E83" s="184">
        <f t="shared" si="94"/>
        <v>0</v>
      </c>
      <c r="F83" s="185">
        <f>SUM(F84,F85,F91,F99,F107,F108,F114,F119)</f>
        <v>256560</v>
      </c>
      <c r="G83" s="183">
        <f t="shared" ref="G83:H83" si="95">SUM(G84,G85,G91,G99,G107,G108,G114,G119)</f>
        <v>0</v>
      </c>
      <c r="H83" s="184">
        <f t="shared" si="95"/>
        <v>0</v>
      </c>
      <c r="I83" s="185">
        <f>SUM(I84,I85,I91,I99,I107,I108,I114,I119)</f>
        <v>0</v>
      </c>
      <c r="J83" s="186">
        <f t="shared" ref="J83:K83" si="96">SUM(J84,J85,J91,J99,J107,J108,J114,J119)</f>
        <v>45038</v>
      </c>
      <c r="K83" s="184">
        <f t="shared" si="96"/>
        <v>0</v>
      </c>
      <c r="L83" s="185">
        <f>SUM(L84,L85,L91,L99,L107,L108,L114,L119)</f>
        <v>45038</v>
      </c>
      <c r="M83" s="183">
        <f t="shared" ref="M83:O83" si="97">SUM(M84,M85,M91,M99,M107,M108,M114,M119)</f>
        <v>90</v>
      </c>
      <c r="N83" s="184">
        <f t="shared" si="97"/>
        <v>0</v>
      </c>
      <c r="O83" s="185">
        <f t="shared" si="97"/>
        <v>90</v>
      </c>
      <c r="P83" s="215"/>
    </row>
    <row r="84" spans="1:16" x14ac:dyDescent="0.25">
      <c r="A84" s="188">
        <v>2210</v>
      </c>
      <c r="B84" s="143" t="s">
        <v>101</v>
      </c>
      <c r="C84" s="542">
        <f t="shared" si="4"/>
        <v>735</v>
      </c>
      <c r="D84" s="206">
        <v>685</v>
      </c>
      <c r="E84" s="207"/>
      <c r="F84" s="189">
        <f>D84+E84</f>
        <v>685</v>
      </c>
      <c r="G84" s="206"/>
      <c r="H84" s="207"/>
      <c r="I84" s="189">
        <f>G84+H84</f>
        <v>0</v>
      </c>
      <c r="J84" s="208">
        <v>50</v>
      </c>
      <c r="K84" s="207"/>
      <c r="L84" s="189">
        <f>J84+K84</f>
        <v>50</v>
      </c>
      <c r="M84" s="206"/>
      <c r="N84" s="207"/>
      <c r="O84" s="189">
        <f t="shared" ref="O84" si="98">M84+N84</f>
        <v>0</v>
      </c>
      <c r="P84" s="191"/>
    </row>
    <row r="85" spans="1:16" ht="24" x14ac:dyDescent="0.25">
      <c r="A85" s="416">
        <v>2220</v>
      </c>
      <c r="B85" s="401" t="s">
        <v>103</v>
      </c>
      <c r="C85" s="556">
        <f t="shared" ref="C85:C148" si="99">F85+I85+L85+O85</f>
        <v>100697</v>
      </c>
      <c r="D85" s="417">
        <f t="shared" ref="D85:E85" si="100">SUM(D86:D90)</f>
        <v>59024</v>
      </c>
      <c r="E85" s="418">
        <f t="shared" si="100"/>
        <v>0</v>
      </c>
      <c r="F85" s="404">
        <f>SUM(F86:F90)</f>
        <v>59024</v>
      </c>
      <c r="G85" s="417">
        <f t="shared" ref="G85:H85" si="101">SUM(G86:G90)</f>
        <v>0</v>
      </c>
      <c r="H85" s="418">
        <f t="shared" si="101"/>
        <v>0</v>
      </c>
      <c r="I85" s="404">
        <f>SUM(I86:I90)</f>
        <v>0</v>
      </c>
      <c r="J85" s="419">
        <f t="shared" ref="J85:K85" si="102">SUM(J86:J90)</f>
        <v>41673</v>
      </c>
      <c r="K85" s="418">
        <f t="shared" si="102"/>
        <v>0</v>
      </c>
      <c r="L85" s="404">
        <f>SUM(L86:L90)</f>
        <v>41673</v>
      </c>
      <c r="M85" s="417">
        <f t="shared" ref="M85:O85" si="103">SUM(M86:M90)</f>
        <v>0</v>
      </c>
      <c r="N85" s="418">
        <f t="shared" si="103"/>
        <v>0</v>
      </c>
      <c r="O85" s="404">
        <f t="shared" si="103"/>
        <v>0</v>
      </c>
      <c r="P85" s="420"/>
    </row>
    <row r="86" spans="1:16" x14ac:dyDescent="0.25">
      <c r="A86" s="396">
        <v>2221</v>
      </c>
      <c r="B86" s="401" t="s">
        <v>104</v>
      </c>
      <c r="C86" s="556">
        <f t="shared" si="99"/>
        <v>45063</v>
      </c>
      <c r="D86" s="402">
        <v>34316</v>
      </c>
      <c r="E86" s="403"/>
      <c r="F86" s="404">
        <f t="shared" ref="F86:F90" si="104">D86+E86</f>
        <v>34316</v>
      </c>
      <c r="G86" s="402"/>
      <c r="H86" s="403"/>
      <c r="I86" s="404">
        <f t="shared" ref="I86:I90" si="105">G86+H86</f>
        <v>0</v>
      </c>
      <c r="J86" s="405">
        <v>10747</v>
      </c>
      <c r="K86" s="403"/>
      <c r="L86" s="404">
        <f t="shared" ref="L86:L90" si="106">J86+K86</f>
        <v>10747</v>
      </c>
      <c r="M86" s="402"/>
      <c r="N86" s="403"/>
      <c r="O86" s="404">
        <f t="shared" ref="O86:O90" si="107">M86+N86</f>
        <v>0</v>
      </c>
      <c r="P86" s="413"/>
    </row>
    <row r="87" spans="1:16" ht="24" x14ac:dyDescent="0.25">
      <c r="A87" s="396">
        <v>2222</v>
      </c>
      <c r="B87" s="401" t="s">
        <v>105</v>
      </c>
      <c r="C87" s="556">
        <f t="shared" si="99"/>
        <v>23870</v>
      </c>
      <c r="D87" s="402">
        <v>14247</v>
      </c>
      <c r="E87" s="403"/>
      <c r="F87" s="404">
        <f t="shared" si="104"/>
        <v>14247</v>
      </c>
      <c r="G87" s="402"/>
      <c r="H87" s="403"/>
      <c r="I87" s="404">
        <f t="shared" si="105"/>
        <v>0</v>
      </c>
      <c r="J87" s="405">
        <v>9623</v>
      </c>
      <c r="K87" s="403"/>
      <c r="L87" s="404">
        <f t="shared" si="106"/>
        <v>9623</v>
      </c>
      <c r="M87" s="402"/>
      <c r="N87" s="403"/>
      <c r="O87" s="404">
        <f t="shared" si="107"/>
        <v>0</v>
      </c>
      <c r="P87" s="420"/>
    </row>
    <row r="88" spans="1:16" x14ac:dyDescent="0.25">
      <c r="A88" s="396">
        <v>2223</v>
      </c>
      <c r="B88" s="401" t="s">
        <v>106</v>
      </c>
      <c r="C88" s="556">
        <f t="shared" si="99"/>
        <v>31430</v>
      </c>
      <c r="D88" s="402">
        <v>10252</v>
      </c>
      <c r="E88" s="403"/>
      <c r="F88" s="404">
        <f t="shared" si="104"/>
        <v>10252</v>
      </c>
      <c r="G88" s="402"/>
      <c r="H88" s="403"/>
      <c r="I88" s="404">
        <f t="shared" si="105"/>
        <v>0</v>
      </c>
      <c r="J88" s="405">
        <v>21178</v>
      </c>
      <c r="K88" s="403"/>
      <c r="L88" s="404">
        <f t="shared" si="106"/>
        <v>21178</v>
      </c>
      <c r="M88" s="402"/>
      <c r="N88" s="403"/>
      <c r="O88" s="404">
        <f t="shared" si="107"/>
        <v>0</v>
      </c>
      <c r="P88" s="413"/>
    </row>
    <row r="89" spans="1:16" ht="48" x14ac:dyDescent="0.25">
      <c r="A89" s="52">
        <v>2224</v>
      </c>
      <c r="B89" s="90" t="s">
        <v>107</v>
      </c>
      <c r="C89" s="536">
        <f t="shared" si="99"/>
        <v>334</v>
      </c>
      <c r="D89" s="197">
        <v>209</v>
      </c>
      <c r="E89" s="198"/>
      <c r="F89" s="199">
        <f t="shared" si="104"/>
        <v>209</v>
      </c>
      <c r="G89" s="197"/>
      <c r="H89" s="198"/>
      <c r="I89" s="199">
        <f t="shared" si="105"/>
        <v>0</v>
      </c>
      <c r="J89" s="200">
        <v>125</v>
      </c>
      <c r="K89" s="198"/>
      <c r="L89" s="199">
        <f t="shared" si="106"/>
        <v>125</v>
      </c>
      <c r="M89" s="197"/>
      <c r="N89" s="198"/>
      <c r="O89" s="199">
        <f t="shared" si="107"/>
        <v>0</v>
      </c>
      <c r="P89" s="201"/>
    </row>
    <row r="90" spans="1:16" ht="24" hidden="1" x14ac:dyDescent="0.25">
      <c r="A90" s="52">
        <v>2229</v>
      </c>
      <c r="B90" s="90" t="s">
        <v>108</v>
      </c>
      <c r="C90" s="536">
        <f t="shared" si="99"/>
        <v>0</v>
      </c>
      <c r="D90" s="197"/>
      <c r="E90" s="198"/>
      <c r="F90" s="199">
        <f t="shared" si="104"/>
        <v>0</v>
      </c>
      <c r="G90" s="197"/>
      <c r="H90" s="198"/>
      <c r="I90" s="199">
        <f t="shared" si="105"/>
        <v>0</v>
      </c>
      <c r="J90" s="200"/>
      <c r="K90" s="198"/>
      <c r="L90" s="199">
        <f t="shared" si="106"/>
        <v>0</v>
      </c>
      <c r="M90" s="197"/>
      <c r="N90" s="198"/>
      <c r="O90" s="199">
        <f t="shared" si="107"/>
        <v>0</v>
      </c>
      <c r="P90" s="201"/>
    </row>
    <row r="91" spans="1:16" x14ac:dyDescent="0.25">
      <c r="A91" s="202">
        <v>2230</v>
      </c>
      <c r="B91" s="90" t="s">
        <v>109</v>
      </c>
      <c r="C91" s="536">
        <f t="shared" si="99"/>
        <v>5802</v>
      </c>
      <c r="D91" s="203">
        <f t="shared" ref="D91:E91" si="108">SUM(D92:D98)</f>
        <v>4985</v>
      </c>
      <c r="E91" s="204">
        <f t="shared" si="108"/>
        <v>0</v>
      </c>
      <c r="F91" s="199">
        <f>SUM(F92:F98)</f>
        <v>4985</v>
      </c>
      <c r="G91" s="203">
        <f t="shared" ref="G91:H91" si="109">SUM(G92:G98)</f>
        <v>0</v>
      </c>
      <c r="H91" s="204">
        <f t="shared" si="109"/>
        <v>0</v>
      </c>
      <c r="I91" s="199">
        <f>SUM(I92:I98)</f>
        <v>0</v>
      </c>
      <c r="J91" s="205">
        <f t="shared" ref="J91:K91" si="110">SUM(J92:J98)</f>
        <v>817</v>
      </c>
      <c r="K91" s="204">
        <f t="shared" si="110"/>
        <v>0</v>
      </c>
      <c r="L91" s="199">
        <f>SUM(L92:L98)</f>
        <v>817</v>
      </c>
      <c r="M91" s="203">
        <f t="shared" ref="M91:O91" si="111">SUM(M92:M98)</f>
        <v>0</v>
      </c>
      <c r="N91" s="204">
        <f t="shared" si="111"/>
        <v>0</v>
      </c>
      <c r="O91" s="199">
        <f t="shared" si="111"/>
        <v>0</v>
      </c>
      <c r="P91" s="201"/>
    </row>
    <row r="92" spans="1:16" ht="24" x14ac:dyDescent="0.25">
      <c r="A92" s="52">
        <v>2231</v>
      </c>
      <c r="B92" s="90" t="s">
        <v>110</v>
      </c>
      <c r="C92" s="536">
        <f t="shared" si="99"/>
        <v>408</v>
      </c>
      <c r="D92" s="197">
        <v>408</v>
      </c>
      <c r="E92" s="198"/>
      <c r="F92" s="199">
        <f t="shared" ref="F92:F98" si="112">D92+E92</f>
        <v>408</v>
      </c>
      <c r="G92" s="197"/>
      <c r="H92" s="198"/>
      <c r="I92" s="199">
        <f t="shared" ref="I92:I98" si="113">G92+H92</f>
        <v>0</v>
      </c>
      <c r="J92" s="200"/>
      <c r="K92" s="198"/>
      <c r="L92" s="199">
        <f t="shared" ref="L92:L98" si="114">J92+K92</f>
        <v>0</v>
      </c>
      <c r="M92" s="197"/>
      <c r="N92" s="198"/>
      <c r="O92" s="199">
        <f t="shared" ref="O92:O98" si="115">M92+N92</f>
        <v>0</v>
      </c>
      <c r="P92" s="201"/>
    </row>
    <row r="93" spans="1:16" ht="24.75" hidden="1" customHeight="1" x14ac:dyDescent="0.25">
      <c r="A93" s="52">
        <v>2232</v>
      </c>
      <c r="B93" s="90" t="s">
        <v>111</v>
      </c>
      <c r="C93" s="536">
        <f t="shared" si="99"/>
        <v>0</v>
      </c>
      <c r="D93" s="197"/>
      <c r="E93" s="198"/>
      <c r="F93" s="199">
        <f t="shared" si="112"/>
        <v>0</v>
      </c>
      <c r="G93" s="197"/>
      <c r="H93" s="198"/>
      <c r="I93" s="199">
        <f t="shared" si="113"/>
        <v>0</v>
      </c>
      <c r="J93" s="200"/>
      <c r="K93" s="198"/>
      <c r="L93" s="199">
        <f t="shared" si="114"/>
        <v>0</v>
      </c>
      <c r="M93" s="197"/>
      <c r="N93" s="198"/>
      <c r="O93" s="199">
        <f t="shared" si="115"/>
        <v>0</v>
      </c>
      <c r="P93" s="201"/>
    </row>
    <row r="94" spans="1:16" ht="24" hidden="1" x14ac:dyDescent="0.25">
      <c r="A94" s="45">
        <v>2233</v>
      </c>
      <c r="B94" s="82" t="s">
        <v>112</v>
      </c>
      <c r="C94" s="535">
        <f t="shared" si="99"/>
        <v>0</v>
      </c>
      <c r="D94" s="192"/>
      <c r="E94" s="193"/>
      <c r="F94" s="194">
        <f t="shared" si="112"/>
        <v>0</v>
      </c>
      <c r="G94" s="192"/>
      <c r="H94" s="193"/>
      <c r="I94" s="194">
        <f t="shared" si="113"/>
        <v>0</v>
      </c>
      <c r="J94" s="195"/>
      <c r="K94" s="193"/>
      <c r="L94" s="194">
        <f t="shared" si="114"/>
        <v>0</v>
      </c>
      <c r="M94" s="192"/>
      <c r="N94" s="193"/>
      <c r="O94" s="194">
        <f t="shared" si="115"/>
        <v>0</v>
      </c>
      <c r="P94" s="196"/>
    </row>
    <row r="95" spans="1:16" ht="36" x14ac:dyDescent="0.25">
      <c r="A95" s="52">
        <v>2234</v>
      </c>
      <c r="B95" s="90" t="s">
        <v>113</v>
      </c>
      <c r="C95" s="536">
        <f t="shared" si="99"/>
        <v>402</v>
      </c>
      <c r="D95" s="197">
        <v>402</v>
      </c>
      <c r="E95" s="198"/>
      <c r="F95" s="199">
        <f t="shared" si="112"/>
        <v>402</v>
      </c>
      <c r="G95" s="197"/>
      <c r="H95" s="198"/>
      <c r="I95" s="199">
        <f t="shared" si="113"/>
        <v>0</v>
      </c>
      <c r="J95" s="200"/>
      <c r="K95" s="198"/>
      <c r="L95" s="199">
        <f t="shared" si="114"/>
        <v>0</v>
      </c>
      <c r="M95" s="197"/>
      <c r="N95" s="198"/>
      <c r="O95" s="199">
        <f t="shared" si="115"/>
        <v>0</v>
      </c>
      <c r="P95" s="201"/>
    </row>
    <row r="96" spans="1:16" ht="24" x14ac:dyDescent="0.25">
      <c r="A96" s="52">
        <v>2235</v>
      </c>
      <c r="B96" s="90" t="s">
        <v>114</v>
      </c>
      <c r="C96" s="536">
        <f t="shared" si="99"/>
        <v>250</v>
      </c>
      <c r="D96" s="197"/>
      <c r="E96" s="198"/>
      <c r="F96" s="199">
        <f t="shared" si="112"/>
        <v>0</v>
      </c>
      <c r="G96" s="197"/>
      <c r="H96" s="198"/>
      <c r="I96" s="199">
        <f t="shared" si="113"/>
        <v>0</v>
      </c>
      <c r="J96" s="200">
        <v>250</v>
      </c>
      <c r="K96" s="198"/>
      <c r="L96" s="199">
        <f t="shared" si="114"/>
        <v>250</v>
      </c>
      <c r="M96" s="197"/>
      <c r="N96" s="198"/>
      <c r="O96" s="199">
        <f t="shared" si="115"/>
        <v>0</v>
      </c>
      <c r="P96" s="201"/>
    </row>
    <row r="97" spans="1:16" x14ac:dyDescent="0.25">
      <c r="A97" s="52">
        <v>2236</v>
      </c>
      <c r="B97" s="90" t="s">
        <v>115</v>
      </c>
      <c r="C97" s="536">
        <f t="shared" si="99"/>
        <v>139</v>
      </c>
      <c r="D97" s="197"/>
      <c r="E97" s="198"/>
      <c r="F97" s="199">
        <f t="shared" si="112"/>
        <v>0</v>
      </c>
      <c r="G97" s="197"/>
      <c r="H97" s="198"/>
      <c r="I97" s="199">
        <f t="shared" si="113"/>
        <v>0</v>
      </c>
      <c r="J97" s="200">
        <v>139</v>
      </c>
      <c r="K97" s="198"/>
      <c r="L97" s="199">
        <f t="shared" si="114"/>
        <v>139</v>
      </c>
      <c r="M97" s="197"/>
      <c r="N97" s="198"/>
      <c r="O97" s="199">
        <f t="shared" si="115"/>
        <v>0</v>
      </c>
      <c r="P97" s="201"/>
    </row>
    <row r="98" spans="1:16" x14ac:dyDescent="0.25">
      <c r="A98" s="396">
        <v>2239</v>
      </c>
      <c r="B98" s="401" t="s">
        <v>116</v>
      </c>
      <c r="C98" s="556">
        <f t="shared" si="99"/>
        <v>4603</v>
      </c>
      <c r="D98" s="402">
        <v>4175</v>
      </c>
      <c r="E98" s="403"/>
      <c r="F98" s="404">
        <f t="shared" si="112"/>
        <v>4175</v>
      </c>
      <c r="G98" s="402"/>
      <c r="H98" s="403"/>
      <c r="I98" s="404">
        <f t="shared" si="113"/>
        <v>0</v>
      </c>
      <c r="J98" s="405">
        <v>428</v>
      </c>
      <c r="K98" s="403"/>
      <c r="L98" s="404">
        <f t="shared" si="114"/>
        <v>428</v>
      </c>
      <c r="M98" s="402"/>
      <c r="N98" s="403"/>
      <c r="O98" s="404">
        <f t="shared" si="115"/>
        <v>0</v>
      </c>
      <c r="P98" s="413"/>
    </row>
    <row r="99" spans="1:16" ht="36" x14ac:dyDescent="0.25">
      <c r="A99" s="202">
        <v>2240</v>
      </c>
      <c r="B99" s="90" t="s">
        <v>117</v>
      </c>
      <c r="C99" s="536">
        <f t="shared" si="99"/>
        <v>5111</v>
      </c>
      <c r="D99" s="203">
        <f t="shared" ref="D99:E99" si="116">SUM(D100:D106)</f>
        <v>2613</v>
      </c>
      <c r="E99" s="204">
        <f t="shared" si="116"/>
        <v>0</v>
      </c>
      <c r="F99" s="199">
        <f>SUM(F100:F106)</f>
        <v>2613</v>
      </c>
      <c r="G99" s="203">
        <f t="shared" ref="G99:H99" si="117">SUM(G100:G106)</f>
        <v>0</v>
      </c>
      <c r="H99" s="204">
        <f t="shared" si="117"/>
        <v>0</v>
      </c>
      <c r="I99" s="199">
        <f>SUM(I100:I106)</f>
        <v>0</v>
      </c>
      <c r="J99" s="205">
        <f t="shared" ref="J99:K99" si="118">SUM(J100:J106)</f>
        <v>2498</v>
      </c>
      <c r="K99" s="204">
        <f t="shared" si="118"/>
        <v>0</v>
      </c>
      <c r="L99" s="199">
        <f>SUM(L100:L106)</f>
        <v>2498</v>
      </c>
      <c r="M99" s="203">
        <f t="shared" ref="M99:O99" si="119">SUM(M100:M106)</f>
        <v>0</v>
      </c>
      <c r="N99" s="204">
        <f t="shared" si="119"/>
        <v>0</v>
      </c>
      <c r="O99" s="199">
        <f t="shared" si="119"/>
        <v>0</v>
      </c>
      <c r="P99" s="201"/>
    </row>
    <row r="100" spans="1:16" hidden="1" x14ac:dyDescent="0.25">
      <c r="A100" s="52">
        <v>2241</v>
      </c>
      <c r="B100" s="90" t="s">
        <v>118</v>
      </c>
      <c r="C100" s="536">
        <f t="shared" si="99"/>
        <v>0</v>
      </c>
      <c r="D100" s="197"/>
      <c r="E100" s="198"/>
      <c r="F100" s="199">
        <f t="shared" ref="F100:F107" si="120">D100+E100</f>
        <v>0</v>
      </c>
      <c r="G100" s="197"/>
      <c r="H100" s="198"/>
      <c r="I100" s="199">
        <f t="shared" ref="I100:I107" si="121">G100+H100</f>
        <v>0</v>
      </c>
      <c r="J100" s="200"/>
      <c r="K100" s="198"/>
      <c r="L100" s="199">
        <f t="shared" ref="L100:L107" si="122">J100+K100</f>
        <v>0</v>
      </c>
      <c r="M100" s="197"/>
      <c r="N100" s="198"/>
      <c r="O100" s="199">
        <f t="shared" ref="O100:O107" si="123">M100+N100</f>
        <v>0</v>
      </c>
      <c r="P100" s="201"/>
    </row>
    <row r="101" spans="1:16" ht="24" x14ac:dyDescent="0.25">
      <c r="A101" s="52">
        <v>2242</v>
      </c>
      <c r="B101" s="90" t="s">
        <v>119</v>
      </c>
      <c r="C101" s="536">
        <f t="shared" si="99"/>
        <v>1381</v>
      </c>
      <c r="D101" s="197">
        <v>211</v>
      </c>
      <c r="E101" s="198"/>
      <c r="F101" s="199">
        <f t="shared" si="120"/>
        <v>211</v>
      </c>
      <c r="G101" s="197"/>
      <c r="H101" s="198"/>
      <c r="I101" s="199">
        <f t="shared" si="121"/>
        <v>0</v>
      </c>
      <c r="J101" s="200">
        <v>1170</v>
      </c>
      <c r="K101" s="198"/>
      <c r="L101" s="199">
        <f t="shared" si="122"/>
        <v>1170</v>
      </c>
      <c r="M101" s="197"/>
      <c r="N101" s="198"/>
      <c r="O101" s="199">
        <f t="shared" si="123"/>
        <v>0</v>
      </c>
      <c r="P101" s="201"/>
    </row>
    <row r="102" spans="1:16" ht="24" x14ac:dyDescent="0.25">
      <c r="A102" s="396">
        <v>2243</v>
      </c>
      <c r="B102" s="401" t="s">
        <v>120</v>
      </c>
      <c r="C102" s="556">
        <f t="shared" si="99"/>
        <v>1146</v>
      </c>
      <c r="D102" s="402">
        <v>628</v>
      </c>
      <c r="E102" s="403"/>
      <c r="F102" s="404">
        <f t="shared" si="120"/>
        <v>628</v>
      </c>
      <c r="G102" s="402"/>
      <c r="H102" s="403"/>
      <c r="I102" s="404">
        <f t="shared" si="121"/>
        <v>0</v>
      </c>
      <c r="J102" s="405">
        <v>518</v>
      </c>
      <c r="K102" s="403"/>
      <c r="L102" s="404">
        <f t="shared" si="122"/>
        <v>518</v>
      </c>
      <c r="M102" s="402"/>
      <c r="N102" s="403"/>
      <c r="O102" s="404">
        <f t="shared" si="123"/>
        <v>0</v>
      </c>
      <c r="P102" s="413"/>
    </row>
    <row r="103" spans="1:16" x14ac:dyDescent="0.25">
      <c r="A103" s="52">
        <v>2244</v>
      </c>
      <c r="B103" s="90" t="s">
        <v>121</v>
      </c>
      <c r="C103" s="536">
        <f t="shared" si="99"/>
        <v>2584</v>
      </c>
      <c r="D103" s="197">
        <v>1774</v>
      </c>
      <c r="E103" s="198"/>
      <c r="F103" s="199">
        <f t="shared" si="120"/>
        <v>1774</v>
      </c>
      <c r="G103" s="197"/>
      <c r="H103" s="198"/>
      <c r="I103" s="199">
        <f t="shared" si="121"/>
        <v>0</v>
      </c>
      <c r="J103" s="200">
        <v>810</v>
      </c>
      <c r="K103" s="198"/>
      <c r="L103" s="199">
        <f t="shared" si="122"/>
        <v>810</v>
      </c>
      <c r="M103" s="197"/>
      <c r="N103" s="198"/>
      <c r="O103" s="199">
        <f t="shared" si="123"/>
        <v>0</v>
      </c>
      <c r="P103" s="201"/>
    </row>
    <row r="104" spans="1:16" ht="24" hidden="1" x14ac:dyDescent="0.25">
      <c r="A104" s="52">
        <v>2246</v>
      </c>
      <c r="B104" s="90" t="s">
        <v>122</v>
      </c>
      <c r="C104" s="536">
        <f t="shared" si="99"/>
        <v>0</v>
      </c>
      <c r="D104" s="197"/>
      <c r="E104" s="198"/>
      <c r="F104" s="199">
        <f t="shared" si="120"/>
        <v>0</v>
      </c>
      <c r="G104" s="197"/>
      <c r="H104" s="198"/>
      <c r="I104" s="199">
        <f t="shared" si="121"/>
        <v>0</v>
      </c>
      <c r="J104" s="200"/>
      <c r="K104" s="198"/>
      <c r="L104" s="199">
        <f t="shared" si="122"/>
        <v>0</v>
      </c>
      <c r="M104" s="197"/>
      <c r="N104" s="198"/>
      <c r="O104" s="199">
        <f t="shared" si="123"/>
        <v>0</v>
      </c>
      <c r="P104" s="201"/>
    </row>
    <row r="105" spans="1:16" hidden="1" x14ac:dyDescent="0.25">
      <c r="A105" s="52">
        <v>2247</v>
      </c>
      <c r="B105" s="90" t="s">
        <v>123</v>
      </c>
      <c r="C105" s="536">
        <f t="shared" si="99"/>
        <v>0</v>
      </c>
      <c r="D105" s="197"/>
      <c r="E105" s="198"/>
      <c r="F105" s="199">
        <f t="shared" si="120"/>
        <v>0</v>
      </c>
      <c r="G105" s="197"/>
      <c r="H105" s="198"/>
      <c r="I105" s="199">
        <f t="shared" si="121"/>
        <v>0</v>
      </c>
      <c r="J105" s="200"/>
      <c r="K105" s="198"/>
      <c r="L105" s="199">
        <f t="shared" si="122"/>
        <v>0</v>
      </c>
      <c r="M105" s="197"/>
      <c r="N105" s="198"/>
      <c r="O105" s="199">
        <f t="shared" si="123"/>
        <v>0</v>
      </c>
      <c r="P105" s="201"/>
    </row>
    <row r="106" spans="1:16" ht="24" hidden="1" x14ac:dyDescent="0.25">
      <c r="A106" s="52">
        <v>2249</v>
      </c>
      <c r="B106" s="90" t="s">
        <v>124</v>
      </c>
      <c r="C106" s="536">
        <f t="shared" si="99"/>
        <v>0</v>
      </c>
      <c r="D106" s="197"/>
      <c r="E106" s="198"/>
      <c r="F106" s="199">
        <f t="shared" si="120"/>
        <v>0</v>
      </c>
      <c r="G106" s="197"/>
      <c r="H106" s="198"/>
      <c r="I106" s="199">
        <f t="shared" si="121"/>
        <v>0</v>
      </c>
      <c r="J106" s="200"/>
      <c r="K106" s="198"/>
      <c r="L106" s="199">
        <f t="shared" si="122"/>
        <v>0</v>
      </c>
      <c r="M106" s="197"/>
      <c r="N106" s="198"/>
      <c r="O106" s="199">
        <f t="shared" si="123"/>
        <v>0</v>
      </c>
      <c r="P106" s="201"/>
    </row>
    <row r="107" spans="1:16" x14ac:dyDescent="0.25">
      <c r="A107" s="202">
        <v>2250</v>
      </c>
      <c r="B107" s="90" t="s">
        <v>125</v>
      </c>
      <c r="C107" s="536">
        <f t="shared" si="99"/>
        <v>617</v>
      </c>
      <c r="D107" s="197">
        <v>617</v>
      </c>
      <c r="E107" s="198"/>
      <c r="F107" s="199">
        <f t="shared" si="120"/>
        <v>617</v>
      </c>
      <c r="G107" s="197"/>
      <c r="H107" s="198"/>
      <c r="I107" s="199">
        <f t="shared" si="121"/>
        <v>0</v>
      </c>
      <c r="J107" s="200"/>
      <c r="K107" s="198"/>
      <c r="L107" s="199">
        <f t="shared" si="122"/>
        <v>0</v>
      </c>
      <c r="M107" s="197"/>
      <c r="N107" s="198"/>
      <c r="O107" s="199">
        <f t="shared" si="123"/>
        <v>0</v>
      </c>
      <c r="P107" s="201"/>
    </row>
    <row r="108" spans="1:16" x14ac:dyDescent="0.25">
      <c r="A108" s="202">
        <v>2260</v>
      </c>
      <c r="B108" s="90" t="s">
        <v>126</v>
      </c>
      <c r="C108" s="536">
        <f t="shared" si="99"/>
        <v>188636</v>
      </c>
      <c r="D108" s="203">
        <f t="shared" ref="D108:E108" si="124">SUM(D109:D113)</f>
        <v>188636</v>
      </c>
      <c r="E108" s="204">
        <f t="shared" si="124"/>
        <v>0</v>
      </c>
      <c r="F108" s="199">
        <f>SUM(F109:F113)</f>
        <v>188636</v>
      </c>
      <c r="G108" s="203">
        <f t="shared" ref="G108:H108" si="125">SUM(G109:G113)</f>
        <v>0</v>
      </c>
      <c r="H108" s="204">
        <f t="shared" si="125"/>
        <v>0</v>
      </c>
      <c r="I108" s="199">
        <f>SUM(I109:I113)</f>
        <v>0</v>
      </c>
      <c r="J108" s="205">
        <f t="shared" ref="J108:K108" si="126">SUM(J109:J113)</f>
        <v>0</v>
      </c>
      <c r="K108" s="204">
        <f t="shared" si="126"/>
        <v>0</v>
      </c>
      <c r="L108" s="199">
        <f>SUM(L109:L113)</f>
        <v>0</v>
      </c>
      <c r="M108" s="203">
        <f t="shared" ref="M108:O108" si="127">SUM(M109:M113)</f>
        <v>0</v>
      </c>
      <c r="N108" s="204">
        <f t="shared" si="127"/>
        <v>0</v>
      </c>
      <c r="O108" s="199">
        <f t="shared" si="127"/>
        <v>0</v>
      </c>
      <c r="P108" s="201"/>
    </row>
    <row r="109" spans="1:16" x14ac:dyDescent="0.25">
      <c r="A109" s="52">
        <v>2261</v>
      </c>
      <c r="B109" s="90" t="s">
        <v>127</v>
      </c>
      <c r="C109" s="536">
        <f t="shared" si="99"/>
        <v>188480</v>
      </c>
      <c r="D109" s="197">
        <v>188480</v>
      </c>
      <c r="E109" s="198"/>
      <c r="F109" s="199">
        <f t="shared" ref="F109:F113" si="128">D109+E109</f>
        <v>188480</v>
      </c>
      <c r="G109" s="197"/>
      <c r="H109" s="198"/>
      <c r="I109" s="199">
        <f t="shared" ref="I109:I113" si="129">G109+H109</f>
        <v>0</v>
      </c>
      <c r="J109" s="200"/>
      <c r="K109" s="198"/>
      <c r="L109" s="199">
        <f t="shared" ref="L109:L113" si="130">J109+K109</f>
        <v>0</v>
      </c>
      <c r="M109" s="197"/>
      <c r="N109" s="198"/>
      <c r="O109" s="199">
        <f t="shared" ref="O109:O113" si="131">M109+N109</f>
        <v>0</v>
      </c>
      <c r="P109" s="201"/>
    </row>
    <row r="110" spans="1:16" hidden="1" x14ac:dyDescent="0.25">
      <c r="A110" s="52">
        <v>2262</v>
      </c>
      <c r="B110" s="90" t="s">
        <v>128</v>
      </c>
      <c r="C110" s="536">
        <f t="shared" si="99"/>
        <v>0</v>
      </c>
      <c r="D110" s="197"/>
      <c r="E110" s="198"/>
      <c r="F110" s="199">
        <f t="shared" si="128"/>
        <v>0</v>
      </c>
      <c r="G110" s="197"/>
      <c r="H110" s="198"/>
      <c r="I110" s="199">
        <f t="shared" si="129"/>
        <v>0</v>
      </c>
      <c r="J110" s="200"/>
      <c r="K110" s="198"/>
      <c r="L110" s="199">
        <f t="shared" si="130"/>
        <v>0</v>
      </c>
      <c r="M110" s="197"/>
      <c r="N110" s="198"/>
      <c r="O110" s="199">
        <f t="shared" si="131"/>
        <v>0</v>
      </c>
      <c r="P110" s="201"/>
    </row>
    <row r="111" spans="1:16" hidden="1" x14ac:dyDescent="0.25">
      <c r="A111" s="52">
        <v>2263</v>
      </c>
      <c r="B111" s="90" t="s">
        <v>129</v>
      </c>
      <c r="C111" s="536">
        <f t="shared" si="99"/>
        <v>0</v>
      </c>
      <c r="D111" s="197"/>
      <c r="E111" s="198"/>
      <c r="F111" s="199">
        <f t="shared" si="128"/>
        <v>0</v>
      </c>
      <c r="G111" s="197"/>
      <c r="H111" s="198"/>
      <c r="I111" s="199">
        <f t="shared" si="129"/>
        <v>0</v>
      </c>
      <c r="J111" s="200"/>
      <c r="K111" s="198"/>
      <c r="L111" s="199">
        <f t="shared" si="130"/>
        <v>0</v>
      </c>
      <c r="M111" s="197"/>
      <c r="N111" s="198"/>
      <c r="O111" s="199">
        <f t="shared" si="131"/>
        <v>0</v>
      </c>
      <c r="P111" s="201"/>
    </row>
    <row r="112" spans="1:16" ht="24" x14ac:dyDescent="0.25">
      <c r="A112" s="52">
        <v>2264</v>
      </c>
      <c r="B112" s="90" t="s">
        <v>130</v>
      </c>
      <c r="C112" s="536">
        <f t="shared" si="99"/>
        <v>117</v>
      </c>
      <c r="D112" s="197">
        <v>117</v>
      </c>
      <c r="E112" s="198"/>
      <c r="F112" s="199">
        <f t="shared" si="128"/>
        <v>117</v>
      </c>
      <c r="G112" s="197"/>
      <c r="H112" s="198"/>
      <c r="I112" s="199">
        <f t="shared" si="129"/>
        <v>0</v>
      </c>
      <c r="J112" s="200"/>
      <c r="K112" s="198"/>
      <c r="L112" s="199">
        <f t="shared" si="130"/>
        <v>0</v>
      </c>
      <c r="M112" s="197"/>
      <c r="N112" s="198"/>
      <c r="O112" s="199">
        <f t="shared" si="131"/>
        <v>0</v>
      </c>
      <c r="P112" s="201"/>
    </row>
    <row r="113" spans="1:16" x14ac:dyDescent="0.25">
      <c r="A113" s="52">
        <v>2269</v>
      </c>
      <c r="B113" s="90" t="s">
        <v>131</v>
      </c>
      <c r="C113" s="536">
        <f t="shared" si="99"/>
        <v>39</v>
      </c>
      <c r="D113" s="197">
        <v>39</v>
      </c>
      <c r="E113" s="198"/>
      <c r="F113" s="199">
        <f t="shared" si="128"/>
        <v>39</v>
      </c>
      <c r="G113" s="197"/>
      <c r="H113" s="198"/>
      <c r="I113" s="199">
        <f t="shared" si="129"/>
        <v>0</v>
      </c>
      <c r="J113" s="200"/>
      <c r="K113" s="198"/>
      <c r="L113" s="199">
        <f t="shared" si="130"/>
        <v>0</v>
      </c>
      <c r="M113" s="197"/>
      <c r="N113" s="198"/>
      <c r="O113" s="199">
        <f t="shared" si="131"/>
        <v>0</v>
      </c>
      <c r="P113" s="201"/>
    </row>
    <row r="114" spans="1:16" x14ac:dyDescent="0.25">
      <c r="A114" s="202">
        <v>2270</v>
      </c>
      <c r="B114" s="90" t="s">
        <v>132</v>
      </c>
      <c r="C114" s="536">
        <f t="shared" si="99"/>
        <v>90</v>
      </c>
      <c r="D114" s="203">
        <f t="shared" ref="D114:E114" si="132">SUM(D115:D118)</f>
        <v>0</v>
      </c>
      <c r="E114" s="204">
        <f t="shared" si="132"/>
        <v>0</v>
      </c>
      <c r="F114" s="199">
        <f>SUM(F115:F118)</f>
        <v>0</v>
      </c>
      <c r="G114" s="203">
        <f t="shared" ref="G114:H114" si="133">SUM(G115:G118)</f>
        <v>0</v>
      </c>
      <c r="H114" s="204">
        <f t="shared" si="133"/>
        <v>0</v>
      </c>
      <c r="I114" s="199">
        <f>SUM(I115:I118)</f>
        <v>0</v>
      </c>
      <c r="J114" s="205">
        <f t="shared" ref="J114:K114" si="134">SUM(J115:J118)</f>
        <v>0</v>
      </c>
      <c r="K114" s="204">
        <f t="shared" si="134"/>
        <v>0</v>
      </c>
      <c r="L114" s="199">
        <f>SUM(L115:L118)</f>
        <v>0</v>
      </c>
      <c r="M114" s="203">
        <f t="shared" ref="M114:O114" si="135">SUM(M115:M118)</f>
        <v>90</v>
      </c>
      <c r="N114" s="204">
        <f t="shared" si="135"/>
        <v>0</v>
      </c>
      <c r="O114" s="199">
        <f t="shared" si="135"/>
        <v>90</v>
      </c>
      <c r="P114" s="201"/>
    </row>
    <row r="115" spans="1:16" hidden="1" x14ac:dyDescent="0.25">
      <c r="A115" s="52">
        <v>2272</v>
      </c>
      <c r="B115" s="218" t="s">
        <v>133</v>
      </c>
      <c r="C115" s="536">
        <f t="shared" si="99"/>
        <v>0</v>
      </c>
      <c r="D115" s="197"/>
      <c r="E115" s="198"/>
      <c r="F115" s="199">
        <f t="shared" ref="F115:F119" si="136">D115+E115</f>
        <v>0</v>
      </c>
      <c r="G115" s="197"/>
      <c r="H115" s="198"/>
      <c r="I115" s="199">
        <f t="shared" ref="I115:I119" si="137">G115+H115</f>
        <v>0</v>
      </c>
      <c r="J115" s="200"/>
      <c r="K115" s="198"/>
      <c r="L115" s="199">
        <f t="shared" ref="L115:L119" si="138">J115+K115</f>
        <v>0</v>
      </c>
      <c r="M115" s="197"/>
      <c r="N115" s="198"/>
      <c r="O115" s="199">
        <f t="shared" ref="O115:O119" si="139">M115+N115</f>
        <v>0</v>
      </c>
      <c r="P115" s="201"/>
    </row>
    <row r="116" spans="1:16" ht="24" hidden="1" x14ac:dyDescent="0.25">
      <c r="A116" s="52">
        <v>2274</v>
      </c>
      <c r="B116" s="219" t="s">
        <v>134</v>
      </c>
      <c r="C116" s="536">
        <f t="shared" si="99"/>
        <v>0</v>
      </c>
      <c r="D116" s="197"/>
      <c r="E116" s="198"/>
      <c r="F116" s="199">
        <f t="shared" si="136"/>
        <v>0</v>
      </c>
      <c r="G116" s="197"/>
      <c r="H116" s="198"/>
      <c r="I116" s="199">
        <f t="shared" si="137"/>
        <v>0</v>
      </c>
      <c r="J116" s="200"/>
      <c r="K116" s="198"/>
      <c r="L116" s="199">
        <f t="shared" si="138"/>
        <v>0</v>
      </c>
      <c r="M116" s="197"/>
      <c r="N116" s="198"/>
      <c r="O116" s="199">
        <f t="shared" si="139"/>
        <v>0</v>
      </c>
      <c r="P116" s="201"/>
    </row>
    <row r="117" spans="1:16" ht="24" x14ac:dyDescent="0.25">
      <c r="A117" s="52">
        <v>2275</v>
      </c>
      <c r="B117" s="90" t="s">
        <v>135</v>
      </c>
      <c r="C117" s="536">
        <f t="shared" si="99"/>
        <v>90</v>
      </c>
      <c r="D117" s="197"/>
      <c r="E117" s="198"/>
      <c r="F117" s="199">
        <f t="shared" si="136"/>
        <v>0</v>
      </c>
      <c r="G117" s="197"/>
      <c r="H117" s="198"/>
      <c r="I117" s="199">
        <f t="shared" si="137"/>
        <v>0</v>
      </c>
      <c r="J117" s="200"/>
      <c r="K117" s="198"/>
      <c r="L117" s="199">
        <f t="shared" si="138"/>
        <v>0</v>
      </c>
      <c r="M117" s="197">
        <v>90</v>
      </c>
      <c r="N117" s="198"/>
      <c r="O117" s="199">
        <f t="shared" si="139"/>
        <v>90</v>
      </c>
      <c r="P117" s="201"/>
    </row>
    <row r="118" spans="1:16" ht="36" hidden="1" x14ac:dyDescent="0.25">
      <c r="A118" s="52">
        <v>2276</v>
      </c>
      <c r="B118" s="90" t="s">
        <v>136</v>
      </c>
      <c r="C118" s="536">
        <f t="shared" si="99"/>
        <v>0</v>
      </c>
      <c r="D118" s="197"/>
      <c r="E118" s="198"/>
      <c r="F118" s="199">
        <f t="shared" si="136"/>
        <v>0</v>
      </c>
      <c r="G118" s="197"/>
      <c r="H118" s="198"/>
      <c r="I118" s="199">
        <f t="shared" si="137"/>
        <v>0</v>
      </c>
      <c r="J118" s="200"/>
      <c r="K118" s="198"/>
      <c r="L118" s="199">
        <f t="shared" si="138"/>
        <v>0</v>
      </c>
      <c r="M118" s="197"/>
      <c r="N118" s="198"/>
      <c r="O118" s="199">
        <f t="shared" si="139"/>
        <v>0</v>
      </c>
      <c r="P118" s="201"/>
    </row>
    <row r="119" spans="1:16" ht="48" hidden="1" x14ac:dyDescent="0.25">
      <c r="A119" s="202">
        <v>2280</v>
      </c>
      <c r="B119" s="90" t="s">
        <v>137</v>
      </c>
      <c r="C119" s="536">
        <f t="shared" si="99"/>
        <v>0</v>
      </c>
      <c r="D119" s="197"/>
      <c r="E119" s="198"/>
      <c r="F119" s="199">
        <f t="shared" si="136"/>
        <v>0</v>
      </c>
      <c r="G119" s="197"/>
      <c r="H119" s="198"/>
      <c r="I119" s="199">
        <f t="shared" si="137"/>
        <v>0</v>
      </c>
      <c r="J119" s="200"/>
      <c r="K119" s="198"/>
      <c r="L119" s="199">
        <f t="shared" si="138"/>
        <v>0</v>
      </c>
      <c r="M119" s="197"/>
      <c r="N119" s="198"/>
      <c r="O119" s="199">
        <f t="shared" si="139"/>
        <v>0</v>
      </c>
      <c r="P119" s="201"/>
    </row>
    <row r="120" spans="1:16" ht="38.25" customHeight="1" x14ac:dyDescent="0.25">
      <c r="A120" s="138">
        <v>2300</v>
      </c>
      <c r="B120" s="108" t="s">
        <v>138</v>
      </c>
      <c r="C120" s="538">
        <f t="shared" si="99"/>
        <v>10458</v>
      </c>
      <c r="D120" s="220">
        <f t="shared" ref="D120:E120" si="140">SUM(D121,D126,D130,D131,D134,D138,D146,D147,D150)</f>
        <v>4648</v>
      </c>
      <c r="E120" s="221">
        <f t="shared" si="140"/>
        <v>947</v>
      </c>
      <c r="F120" s="222">
        <f>SUM(F121,F126,F130,F131,F134,F138,F146,F147,F150)</f>
        <v>5595</v>
      </c>
      <c r="G120" s="220">
        <f t="shared" ref="G120:H120" si="141">SUM(G121,G126,G130,G131,G134,G138,G146,G147,G150)</f>
        <v>0</v>
      </c>
      <c r="H120" s="221">
        <f t="shared" si="141"/>
        <v>0</v>
      </c>
      <c r="I120" s="222">
        <f>SUM(I121,I126,I130,I131,I134,I138,I146,I147,I150)</f>
        <v>0</v>
      </c>
      <c r="J120" s="223">
        <f t="shared" ref="J120:K120" si="142">SUM(J121,J126,J130,J131,J134,J138,J146,J147,J150)</f>
        <v>3863</v>
      </c>
      <c r="K120" s="221">
        <f t="shared" si="142"/>
        <v>0</v>
      </c>
      <c r="L120" s="222">
        <f>SUM(L121,L126,L130,L131,L134,L138,L146,L147,L150)</f>
        <v>3863</v>
      </c>
      <c r="M120" s="220">
        <f t="shared" ref="M120:O120" si="143">SUM(M121,M126,M130,M131,M134,M138,M146,M147,M150)</f>
        <v>1000</v>
      </c>
      <c r="N120" s="221">
        <f t="shared" si="143"/>
        <v>0</v>
      </c>
      <c r="O120" s="222">
        <f t="shared" si="143"/>
        <v>1000</v>
      </c>
      <c r="P120" s="215"/>
    </row>
    <row r="121" spans="1:16" ht="24" x14ac:dyDescent="0.25">
      <c r="A121" s="298">
        <v>2310</v>
      </c>
      <c r="B121" s="82" t="s">
        <v>139</v>
      </c>
      <c r="C121" s="535">
        <f t="shared" si="99"/>
        <v>2546</v>
      </c>
      <c r="D121" s="212">
        <f t="shared" ref="D121:O121" si="144">SUM(D122:D125)</f>
        <v>1058</v>
      </c>
      <c r="E121" s="213">
        <f t="shared" si="144"/>
        <v>0</v>
      </c>
      <c r="F121" s="194">
        <f t="shared" si="144"/>
        <v>1058</v>
      </c>
      <c r="G121" s="212">
        <f t="shared" si="144"/>
        <v>0</v>
      </c>
      <c r="H121" s="213">
        <f t="shared" si="144"/>
        <v>0</v>
      </c>
      <c r="I121" s="194">
        <f t="shared" si="144"/>
        <v>0</v>
      </c>
      <c r="J121" s="214">
        <f t="shared" si="144"/>
        <v>1488</v>
      </c>
      <c r="K121" s="213">
        <f t="shared" si="144"/>
        <v>0</v>
      </c>
      <c r="L121" s="194">
        <f t="shared" si="144"/>
        <v>1488</v>
      </c>
      <c r="M121" s="212">
        <f t="shared" si="144"/>
        <v>0</v>
      </c>
      <c r="N121" s="213">
        <f t="shared" si="144"/>
        <v>0</v>
      </c>
      <c r="O121" s="194">
        <f t="shared" si="144"/>
        <v>0</v>
      </c>
      <c r="P121" s="196"/>
    </row>
    <row r="122" spans="1:16" x14ac:dyDescent="0.25">
      <c r="A122" s="52">
        <v>2311</v>
      </c>
      <c r="B122" s="90" t="s">
        <v>140</v>
      </c>
      <c r="C122" s="536">
        <f t="shared" si="99"/>
        <v>608</v>
      </c>
      <c r="D122" s="197">
        <v>458</v>
      </c>
      <c r="E122" s="198"/>
      <c r="F122" s="199">
        <f t="shared" ref="F122:F125" si="145">D122+E122</f>
        <v>458</v>
      </c>
      <c r="G122" s="197"/>
      <c r="H122" s="198"/>
      <c r="I122" s="199">
        <f t="shared" ref="I122:I125" si="146">G122+H122</f>
        <v>0</v>
      </c>
      <c r="J122" s="200">
        <v>150</v>
      </c>
      <c r="K122" s="198"/>
      <c r="L122" s="199">
        <f t="shared" ref="L122:L125" si="147">J122+K122</f>
        <v>150</v>
      </c>
      <c r="M122" s="197"/>
      <c r="N122" s="198"/>
      <c r="O122" s="199">
        <f t="shared" ref="O122:O125" si="148">M122+N122</f>
        <v>0</v>
      </c>
      <c r="P122" s="201"/>
    </row>
    <row r="123" spans="1:16" x14ac:dyDescent="0.25">
      <c r="A123" s="396">
        <v>2312</v>
      </c>
      <c r="B123" s="401" t="s">
        <v>141</v>
      </c>
      <c r="C123" s="556">
        <f t="shared" si="99"/>
        <v>881</v>
      </c>
      <c r="D123" s="402"/>
      <c r="E123" s="403"/>
      <c r="F123" s="404">
        <f t="shared" si="145"/>
        <v>0</v>
      </c>
      <c r="G123" s="402"/>
      <c r="H123" s="403"/>
      <c r="I123" s="404">
        <f t="shared" si="146"/>
        <v>0</v>
      </c>
      <c r="J123" s="405">
        <v>881</v>
      </c>
      <c r="K123" s="403"/>
      <c r="L123" s="404">
        <f t="shared" si="147"/>
        <v>881</v>
      </c>
      <c r="M123" s="402"/>
      <c r="N123" s="403"/>
      <c r="O123" s="404">
        <f t="shared" si="148"/>
        <v>0</v>
      </c>
      <c r="P123" s="413"/>
    </row>
    <row r="124" spans="1:16" hidden="1" x14ac:dyDescent="0.25">
      <c r="A124" s="52">
        <v>2313</v>
      </c>
      <c r="B124" s="90" t="s">
        <v>142</v>
      </c>
      <c r="C124" s="536">
        <f t="shared" si="99"/>
        <v>0</v>
      </c>
      <c r="D124" s="197"/>
      <c r="E124" s="198"/>
      <c r="F124" s="199">
        <f t="shared" si="145"/>
        <v>0</v>
      </c>
      <c r="G124" s="197"/>
      <c r="H124" s="198"/>
      <c r="I124" s="199">
        <f t="shared" si="146"/>
        <v>0</v>
      </c>
      <c r="J124" s="200"/>
      <c r="K124" s="198"/>
      <c r="L124" s="199">
        <f t="shared" si="147"/>
        <v>0</v>
      </c>
      <c r="M124" s="197"/>
      <c r="N124" s="198"/>
      <c r="O124" s="199">
        <f t="shared" si="148"/>
        <v>0</v>
      </c>
      <c r="P124" s="201"/>
    </row>
    <row r="125" spans="1:16" ht="25.5" customHeight="1" x14ac:dyDescent="0.25">
      <c r="A125" s="52">
        <v>2314</v>
      </c>
      <c r="B125" s="90" t="s">
        <v>143</v>
      </c>
      <c r="C125" s="536">
        <f t="shared" si="99"/>
        <v>1057</v>
      </c>
      <c r="D125" s="197">
        <v>600</v>
      </c>
      <c r="E125" s="198"/>
      <c r="F125" s="199">
        <f t="shared" si="145"/>
        <v>600</v>
      </c>
      <c r="G125" s="197"/>
      <c r="H125" s="198"/>
      <c r="I125" s="199">
        <f t="shared" si="146"/>
        <v>0</v>
      </c>
      <c r="J125" s="200">
        <v>457</v>
      </c>
      <c r="K125" s="198"/>
      <c r="L125" s="199">
        <f t="shared" si="147"/>
        <v>457</v>
      </c>
      <c r="M125" s="197"/>
      <c r="N125" s="198"/>
      <c r="O125" s="199">
        <f t="shared" si="148"/>
        <v>0</v>
      </c>
      <c r="P125" s="201"/>
    </row>
    <row r="126" spans="1:16" x14ac:dyDescent="0.25">
      <c r="A126" s="202">
        <v>2320</v>
      </c>
      <c r="B126" s="90" t="s">
        <v>144</v>
      </c>
      <c r="C126" s="536">
        <f t="shared" si="99"/>
        <v>1140</v>
      </c>
      <c r="D126" s="203">
        <f t="shared" ref="D126:E126" si="149">SUM(D127:D129)</f>
        <v>630</v>
      </c>
      <c r="E126" s="204">
        <f t="shared" si="149"/>
        <v>0</v>
      </c>
      <c r="F126" s="199">
        <f>SUM(F127:F129)</f>
        <v>630</v>
      </c>
      <c r="G126" s="203">
        <f t="shared" ref="G126:H126" si="150">SUM(G127:G129)</f>
        <v>0</v>
      </c>
      <c r="H126" s="204">
        <f t="shared" si="150"/>
        <v>0</v>
      </c>
      <c r="I126" s="199">
        <f>SUM(I127:I129)</f>
        <v>0</v>
      </c>
      <c r="J126" s="205">
        <f t="shared" ref="J126:K126" si="151">SUM(J127:J129)</f>
        <v>510</v>
      </c>
      <c r="K126" s="204">
        <f t="shared" si="151"/>
        <v>0</v>
      </c>
      <c r="L126" s="199">
        <f>SUM(L127:L129)</f>
        <v>510</v>
      </c>
      <c r="M126" s="203">
        <f t="shared" ref="M126:O126" si="152">SUM(M127:M129)</f>
        <v>0</v>
      </c>
      <c r="N126" s="204">
        <f t="shared" si="152"/>
        <v>0</v>
      </c>
      <c r="O126" s="199">
        <f t="shared" si="152"/>
        <v>0</v>
      </c>
      <c r="P126" s="201"/>
    </row>
    <row r="127" spans="1:16" hidden="1" x14ac:dyDescent="0.25">
      <c r="A127" s="52">
        <v>2321</v>
      </c>
      <c r="B127" s="90" t="s">
        <v>145</v>
      </c>
      <c r="C127" s="536">
        <f t="shared" si="99"/>
        <v>0</v>
      </c>
      <c r="D127" s="197"/>
      <c r="E127" s="198"/>
      <c r="F127" s="199">
        <f t="shared" ref="F127:F130" si="153">D127+E127</f>
        <v>0</v>
      </c>
      <c r="G127" s="197"/>
      <c r="H127" s="198"/>
      <c r="I127" s="199">
        <f t="shared" ref="I127:I130" si="154">G127+H127</f>
        <v>0</v>
      </c>
      <c r="J127" s="200"/>
      <c r="K127" s="198"/>
      <c r="L127" s="199">
        <f t="shared" ref="L127:L130" si="155">J127+K127</f>
        <v>0</v>
      </c>
      <c r="M127" s="197"/>
      <c r="N127" s="198"/>
      <c r="O127" s="199">
        <f t="shared" ref="O127:O130" si="156">M127+N127</f>
        <v>0</v>
      </c>
      <c r="P127" s="201"/>
    </row>
    <row r="128" spans="1:16" x14ac:dyDescent="0.25">
      <c r="A128" s="52">
        <v>2322</v>
      </c>
      <c r="B128" s="90" t="s">
        <v>146</v>
      </c>
      <c r="C128" s="536">
        <f t="shared" si="99"/>
        <v>1140</v>
      </c>
      <c r="D128" s="197">
        <v>630</v>
      </c>
      <c r="E128" s="198"/>
      <c r="F128" s="199">
        <f t="shared" si="153"/>
        <v>630</v>
      </c>
      <c r="G128" s="197"/>
      <c r="H128" s="198"/>
      <c r="I128" s="199">
        <f t="shared" si="154"/>
        <v>0</v>
      </c>
      <c r="J128" s="200">
        <v>510</v>
      </c>
      <c r="K128" s="198"/>
      <c r="L128" s="199">
        <f t="shared" si="155"/>
        <v>510</v>
      </c>
      <c r="M128" s="197"/>
      <c r="N128" s="198"/>
      <c r="O128" s="199">
        <f t="shared" si="156"/>
        <v>0</v>
      </c>
      <c r="P128" s="201"/>
    </row>
    <row r="129" spans="1:16" ht="10.5" hidden="1" customHeight="1" x14ac:dyDescent="0.25">
      <c r="A129" s="52">
        <v>2329</v>
      </c>
      <c r="B129" s="90" t="s">
        <v>147</v>
      </c>
      <c r="C129" s="536">
        <f t="shared" si="99"/>
        <v>0</v>
      </c>
      <c r="D129" s="197"/>
      <c r="E129" s="198"/>
      <c r="F129" s="199">
        <f t="shared" si="153"/>
        <v>0</v>
      </c>
      <c r="G129" s="197"/>
      <c r="H129" s="198"/>
      <c r="I129" s="199">
        <f t="shared" si="154"/>
        <v>0</v>
      </c>
      <c r="J129" s="200"/>
      <c r="K129" s="198"/>
      <c r="L129" s="199">
        <f t="shared" si="155"/>
        <v>0</v>
      </c>
      <c r="M129" s="197"/>
      <c r="N129" s="198"/>
      <c r="O129" s="199">
        <f t="shared" si="156"/>
        <v>0</v>
      </c>
      <c r="P129" s="201"/>
    </row>
    <row r="130" spans="1:16" x14ac:dyDescent="0.25">
      <c r="A130" s="202">
        <v>2330</v>
      </c>
      <c r="B130" s="90" t="s">
        <v>148</v>
      </c>
      <c r="C130" s="536">
        <f t="shared" si="99"/>
        <v>775</v>
      </c>
      <c r="D130" s="197"/>
      <c r="E130" s="198"/>
      <c r="F130" s="199">
        <f t="shared" si="153"/>
        <v>0</v>
      </c>
      <c r="G130" s="197"/>
      <c r="H130" s="198"/>
      <c r="I130" s="199">
        <f t="shared" si="154"/>
        <v>0</v>
      </c>
      <c r="J130" s="200">
        <v>775</v>
      </c>
      <c r="K130" s="198"/>
      <c r="L130" s="199">
        <f t="shared" si="155"/>
        <v>775</v>
      </c>
      <c r="M130" s="197"/>
      <c r="N130" s="198"/>
      <c r="O130" s="199">
        <f t="shared" si="156"/>
        <v>0</v>
      </c>
      <c r="P130" s="201"/>
    </row>
    <row r="131" spans="1:16" ht="36" x14ac:dyDescent="0.25">
      <c r="A131" s="202">
        <v>2340</v>
      </c>
      <c r="B131" s="90" t="s">
        <v>149</v>
      </c>
      <c r="C131" s="536">
        <f t="shared" si="99"/>
        <v>353</v>
      </c>
      <c r="D131" s="203">
        <f t="shared" ref="D131:E131" si="157">SUM(D132:D133)</f>
        <v>0</v>
      </c>
      <c r="E131" s="204">
        <f t="shared" si="157"/>
        <v>353</v>
      </c>
      <c r="F131" s="199">
        <f>SUM(F132:F133)</f>
        <v>353</v>
      </c>
      <c r="G131" s="203">
        <f t="shared" ref="G131:H131" si="158">SUM(G132:G133)</f>
        <v>0</v>
      </c>
      <c r="H131" s="204">
        <f t="shared" si="158"/>
        <v>0</v>
      </c>
      <c r="I131" s="199">
        <f>SUM(I132:I133)</f>
        <v>0</v>
      </c>
      <c r="J131" s="205">
        <f t="shared" ref="J131:K131" si="159">SUM(J132:J133)</f>
        <v>0</v>
      </c>
      <c r="K131" s="204">
        <f t="shared" si="159"/>
        <v>0</v>
      </c>
      <c r="L131" s="199">
        <f>SUM(L132:L133)</f>
        <v>0</v>
      </c>
      <c r="M131" s="203">
        <f t="shared" ref="M131:O131" si="160">SUM(M132:M133)</f>
        <v>0</v>
      </c>
      <c r="N131" s="204">
        <f t="shared" si="160"/>
        <v>0</v>
      </c>
      <c r="O131" s="199">
        <f t="shared" si="160"/>
        <v>0</v>
      </c>
      <c r="P131" s="201"/>
    </row>
    <row r="132" spans="1:16" hidden="1" x14ac:dyDescent="0.25">
      <c r="A132" s="52">
        <v>2341</v>
      </c>
      <c r="B132" s="90" t="s">
        <v>150</v>
      </c>
      <c r="C132" s="536">
        <f t="shared" si="99"/>
        <v>0</v>
      </c>
      <c r="D132" s="197"/>
      <c r="E132" s="198"/>
      <c r="F132" s="199">
        <f t="shared" ref="F132:F133" si="161">D132+E132</f>
        <v>0</v>
      </c>
      <c r="G132" s="197"/>
      <c r="H132" s="198"/>
      <c r="I132" s="199">
        <f t="shared" ref="I132:I133" si="162">G132+H132</f>
        <v>0</v>
      </c>
      <c r="J132" s="200"/>
      <c r="K132" s="198"/>
      <c r="L132" s="199">
        <f t="shared" ref="L132:L133" si="163">J132+K132</f>
        <v>0</v>
      </c>
      <c r="M132" s="197"/>
      <c r="N132" s="198"/>
      <c r="O132" s="199">
        <f t="shared" ref="O132:O133" si="164">M132+N132</f>
        <v>0</v>
      </c>
      <c r="P132" s="201"/>
    </row>
    <row r="133" spans="1:16" ht="24.75" customHeight="1" x14ac:dyDescent="0.25">
      <c r="A133" s="52">
        <v>2344</v>
      </c>
      <c r="B133" s="90" t="s">
        <v>151</v>
      </c>
      <c r="C133" s="536">
        <f t="shared" si="99"/>
        <v>353</v>
      </c>
      <c r="D133" s="197"/>
      <c r="E133" s="198">
        <v>353</v>
      </c>
      <c r="F133" s="199">
        <f t="shared" si="161"/>
        <v>353</v>
      </c>
      <c r="G133" s="197"/>
      <c r="H133" s="198"/>
      <c r="I133" s="199">
        <f t="shared" si="162"/>
        <v>0</v>
      </c>
      <c r="J133" s="200"/>
      <c r="K133" s="198"/>
      <c r="L133" s="199">
        <f t="shared" si="163"/>
        <v>0</v>
      </c>
      <c r="M133" s="197"/>
      <c r="N133" s="198"/>
      <c r="O133" s="199">
        <f t="shared" si="164"/>
        <v>0</v>
      </c>
      <c r="P133" s="211" t="s">
        <v>664</v>
      </c>
    </row>
    <row r="134" spans="1:16" ht="15" customHeight="1" x14ac:dyDescent="0.25">
      <c r="A134" s="188">
        <v>2350</v>
      </c>
      <c r="B134" s="143" t="s">
        <v>152</v>
      </c>
      <c r="C134" s="542">
        <f t="shared" si="99"/>
        <v>4144</v>
      </c>
      <c r="D134" s="148">
        <f t="shared" ref="D134:E134" si="165">SUM(D135:D137)</f>
        <v>2460</v>
      </c>
      <c r="E134" s="149">
        <f t="shared" si="165"/>
        <v>594</v>
      </c>
      <c r="F134" s="189">
        <f>SUM(F135:F137)</f>
        <v>3054</v>
      </c>
      <c r="G134" s="148">
        <f t="shared" ref="G134:H134" si="166">SUM(G135:G137)</f>
        <v>0</v>
      </c>
      <c r="H134" s="149">
        <f t="shared" si="166"/>
        <v>0</v>
      </c>
      <c r="I134" s="189">
        <f>SUM(I135:I137)</f>
        <v>0</v>
      </c>
      <c r="J134" s="190">
        <f t="shared" ref="J134:K134" si="167">SUM(J135:J137)</f>
        <v>1090</v>
      </c>
      <c r="K134" s="149">
        <f t="shared" si="167"/>
        <v>0</v>
      </c>
      <c r="L134" s="189">
        <f>SUM(L135:L137)</f>
        <v>1090</v>
      </c>
      <c r="M134" s="148">
        <f t="shared" ref="M134:O134" si="168">SUM(M135:M137)</f>
        <v>0</v>
      </c>
      <c r="N134" s="149">
        <f t="shared" si="168"/>
        <v>0</v>
      </c>
      <c r="O134" s="189">
        <f t="shared" si="168"/>
        <v>0</v>
      </c>
      <c r="P134" s="191"/>
    </row>
    <row r="135" spans="1:16" x14ac:dyDescent="0.25">
      <c r="A135" s="45">
        <v>2351</v>
      </c>
      <c r="B135" s="82" t="s">
        <v>153</v>
      </c>
      <c r="C135" s="535">
        <f t="shared" si="99"/>
        <v>400</v>
      </c>
      <c r="D135" s="192">
        <v>200</v>
      </c>
      <c r="E135" s="193"/>
      <c r="F135" s="194">
        <f t="shared" ref="F135:F137" si="169">D135+E135</f>
        <v>200</v>
      </c>
      <c r="G135" s="192"/>
      <c r="H135" s="193"/>
      <c r="I135" s="194">
        <f t="shared" ref="I135:I137" si="170">G135+H135</f>
        <v>0</v>
      </c>
      <c r="J135" s="195">
        <v>200</v>
      </c>
      <c r="K135" s="193"/>
      <c r="L135" s="194">
        <f t="shared" ref="L135:L137" si="171">J135+K135</f>
        <v>200</v>
      </c>
      <c r="M135" s="192"/>
      <c r="N135" s="193"/>
      <c r="O135" s="194">
        <f t="shared" ref="O135:O137" si="172">M135+N135</f>
        <v>0</v>
      </c>
      <c r="P135" s="196"/>
    </row>
    <row r="136" spans="1:16" ht="26.25" customHeight="1" x14ac:dyDescent="0.25">
      <c r="A136" s="52">
        <v>2352</v>
      </c>
      <c r="B136" s="90" t="s">
        <v>154</v>
      </c>
      <c r="C136" s="536">
        <f t="shared" si="99"/>
        <v>3584</v>
      </c>
      <c r="D136" s="197">
        <v>2100</v>
      </c>
      <c r="E136" s="198">
        <v>594</v>
      </c>
      <c r="F136" s="199">
        <f t="shared" si="169"/>
        <v>2694</v>
      </c>
      <c r="G136" s="197"/>
      <c r="H136" s="198"/>
      <c r="I136" s="199">
        <f t="shared" si="170"/>
        <v>0</v>
      </c>
      <c r="J136" s="200">
        <v>890</v>
      </c>
      <c r="K136" s="198"/>
      <c r="L136" s="199">
        <f t="shared" si="171"/>
        <v>890</v>
      </c>
      <c r="M136" s="197"/>
      <c r="N136" s="198"/>
      <c r="O136" s="199">
        <f t="shared" si="172"/>
        <v>0</v>
      </c>
      <c r="P136" s="211" t="s">
        <v>665</v>
      </c>
    </row>
    <row r="137" spans="1:16" ht="24" x14ac:dyDescent="0.25">
      <c r="A137" s="52">
        <v>2353</v>
      </c>
      <c r="B137" s="90" t="s">
        <v>155</v>
      </c>
      <c r="C137" s="536">
        <f t="shared" si="99"/>
        <v>160</v>
      </c>
      <c r="D137" s="197">
        <v>160</v>
      </c>
      <c r="E137" s="198"/>
      <c r="F137" s="199">
        <f t="shared" si="169"/>
        <v>160</v>
      </c>
      <c r="G137" s="197"/>
      <c r="H137" s="198"/>
      <c r="I137" s="199">
        <f t="shared" si="170"/>
        <v>0</v>
      </c>
      <c r="J137" s="200"/>
      <c r="K137" s="198"/>
      <c r="L137" s="199">
        <f t="shared" si="171"/>
        <v>0</v>
      </c>
      <c r="M137" s="197"/>
      <c r="N137" s="198"/>
      <c r="O137" s="199">
        <f t="shared" si="172"/>
        <v>0</v>
      </c>
      <c r="P137" s="201"/>
    </row>
    <row r="138" spans="1:16" ht="36" x14ac:dyDescent="0.25">
      <c r="A138" s="202">
        <v>2360</v>
      </c>
      <c r="B138" s="90" t="s">
        <v>156</v>
      </c>
      <c r="C138" s="536">
        <f t="shared" si="99"/>
        <v>1000</v>
      </c>
      <c r="D138" s="203">
        <f t="shared" ref="D138:E138" si="173">SUM(D139:D145)</f>
        <v>0</v>
      </c>
      <c r="E138" s="204">
        <f t="shared" si="173"/>
        <v>0</v>
      </c>
      <c r="F138" s="199">
        <f>SUM(F139:F145)</f>
        <v>0</v>
      </c>
      <c r="G138" s="203">
        <f t="shared" ref="G138:H138" si="174">SUM(G139:G145)</f>
        <v>0</v>
      </c>
      <c r="H138" s="204">
        <f t="shared" si="174"/>
        <v>0</v>
      </c>
      <c r="I138" s="199">
        <f>SUM(I139:I145)</f>
        <v>0</v>
      </c>
      <c r="J138" s="205">
        <f t="shared" ref="J138:K138" si="175">SUM(J139:J145)</f>
        <v>0</v>
      </c>
      <c r="K138" s="204">
        <f t="shared" si="175"/>
        <v>0</v>
      </c>
      <c r="L138" s="199">
        <f>SUM(L139:L145)</f>
        <v>0</v>
      </c>
      <c r="M138" s="203">
        <f t="shared" ref="M138:O138" si="176">SUM(M139:M145)</f>
        <v>1000</v>
      </c>
      <c r="N138" s="204">
        <f t="shared" si="176"/>
        <v>0</v>
      </c>
      <c r="O138" s="199">
        <f t="shared" si="176"/>
        <v>1000</v>
      </c>
      <c r="P138" s="201"/>
    </row>
    <row r="139" spans="1:16" x14ac:dyDescent="0.25">
      <c r="A139" s="51">
        <v>2361</v>
      </c>
      <c r="B139" s="90" t="s">
        <v>157</v>
      </c>
      <c r="C139" s="536">
        <f t="shared" si="99"/>
        <v>1000</v>
      </c>
      <c r="D139" s="197"/>
      <c r="E139" s="198"/>
      <c r="F139" s="199">
        <f t="shared" ref="F139:F146" si="177">D139+E139</f>
        <v>0</v>
      </c>
      <c r="G139" s="197"/>
      <c r="H139" s="198"/>
      <c r="I139" s="199">
        <f t="shared" ref="I139:I146" si="178">G139+H139</f>
        <v>0</v>
      </c>
      <c r="J139" s="200"/>
      <c r="K139" s="198"/>
      <c r="L139" s="199">
        <f t="shared" ref="L139:L146" si="179">J139+K139</f>
        <v>0</v>
      </c>
      <c r="M139" s="197">
        <v>1000</v>
      </c>
      <c r="N139" s="198"/>
      <c r="O139" s="199">
        <f t="shared" ref="O139:O146" si="180">M139+N139</f>
        <v>1000</v>
      </c>
      <c r="P139" s="201"/>
    </row>
    <row r="140" spans="1:16" ht="24" hidden="1" x14ac:dyDescent="0.25">
      <c r="A140" s="51">
        <v>2362</v>
      </c>
      <c r="B140" s="90" t="s">
        <v>158</v>
      </c>
      <c r="C140" s="536">
        <f t="shared" si="99"/>
        <v>0</v>
      </c>
      <c r="D140" s="197"/>
      <c r="E140" s="198"/>
      <c r="F140" s="199">
        <f t="shared" si="177"/>
        <v>0</v>
      </c>
      <c r="G140" s="197"/>
      <c r="H140" s="198"/>
      <c r="I140" s="199">
        <f t="shared" si="178"/>
        <v>0</v>
      </c>
      <c r="J140" s="200"/>
      <c r="K140" s="198"/>
      <c r="L140" s="199">
        <f t="shared" si="179"/>
        <v>0</v>
      </c>
      <c r="M140" s="197"/>
      <c r="N140" s="198"/>
      <c r="O140" s="199">
        <f t="shared" si="180"/>
        <v>0</v>
      </c>
      <c r="P140" s="201"/>
    </row>
    <row r="141" spans="1:16" hidden="1" x14ac:dyDescent="0.25">
      <c r="A141" s="51">
        <v>2363</v>
      </c>
      <c r="B141" s="90" t="s">
        <v>159</v>
      </c>
      <c r="C141" s="536">
        <f t="shared" si="99"/>
        <v>0</v>
      </c>
      <c r="D141" s="197"/>
      <c r="E141" s="198"/>
      <c r="F141" s="199">
        <f t="shared" si="177"/>
        <v>0</v>
      </c>
      <c r="G141" s="197"/>
      <c r="H141" s="198"/>
      <c r="I141" s="199">
        <f t="shared" si="178"/>
        <v>0</v>
      </c>
      <c r="J141" s="200"/>
      <c r="K141" s="198"/>
      <c r="L141" s="199">
        <f t="shared" si="179"/>
        <v>0</v>
      </c>
      <c r="M141" s="197"/>
      <c r="N141" s="198"/>
      <c r="O141" s="199">
        <f t="shared" si="180"/>
        <v>0</v>
      </c>
      <c r="P141" s="201"/>
    </row>
    <row r="142" spans="1:16" hidden="1" x14ac:dyDescent="0.25">
      <c r="A142" s="51">
        <v>2364</v>
      </c>
      <c r="B142" s="90" t="s">
        <v>160</v>
      </c>
      <c r="C142" s="536">
        <f t="shared" si="99"/>
        <v>0</v>
      </c>
      <c r="D142" s="197"/>
      <c r="E142" s="198"/>
      <c r="F142" s="199">
        <f t="shared" si="177"/>
        <v>0</v>
      </c>
      <c r="G142" s="197"/>
      <c r="H142" s="198"/>
      <c r="I142" s="199">
        <f t="shared" si="178"/>
        <v>0</v>
      </c>
      <c r="J142" s="200"/>
      <c r="K142" s="198"/>
      <c r="L142" s="199">
        <f t="shared" si="179"/>
        <v>0</v>
      </c>
      <c r="M142" s="197"/>
      <c r="N142" s="198"/>
      <c r="O142" s="199">
        <f t="shared" si="180"/>
        <v>0</v>
      </c>
      <c r="P142" s="201"/>
    </row>
    <row r="143" spans="1:16" ht="12.75" hidden="1" customHeight="1" x14ac:dyDescent="0.25">
      <c r="A143" s="51">
        <v>2365</v>
      </c>
      <c r="B143" s="90" t="s">
        <v>161</v>
      </c>
      <c r="C143" s="536">
        <f t="shared" si="99"/>
        <v>0</v>
      </c>
      <c r="D143" s="197"/>
      <c r="E143" s="198"/>
      <c r="F143" s="199">
        <f t="shared" si="177"/>
        <v>0</v>
      </c>
      <c r="G143" s="197"/>
      <c r="H143" s="198"/>
      <c r="I143" s="199">
        <f t="shared" si="178"/>
        <v>0</v>
      </c>
      <c r="J143" s="200"/>
      <c r="K143" s="198"/>
      <c r="L143" s="199">
        <f t="shared" si="179"/>
        <v>0</v>
      </c>
      <c r="M143" s="197"/>
      <c r="N143" s="198"/>
      <c r="O143" s="199">
        <f t="shared" si="180"/>
        <v>0</v>
      </c>
      <c r="P143" s="201"/>
    </row>
    <row r="144" spans="1:16" ht="36" hidden="1" x14ac:dyDescent="0.25">
      <c r="A144" s="51">
        <v>2366</v>
      </c>
      <c r="B144" s="90" t="s">
        <v>162</v>
      </c>
      <c r="C144" s="536">
        <f t="shared" si="99"/>
        <v>0</v>
      </c>
      <c r="D144" s="197"/>
      <c r="E144" s="198"/>
      <c r="F144" s="199">
        <f t="shared" si="177"/>
        <v>0</v>
      </c>
      <c r="G144" s="197"/>
      <c r="H144" s="198"/>
      <c r="I144" s="199">
        <f t="shared" si="178"/>
        <v>0</v>
      </c>
      <c r="J144" s="200"/>
      <c r="K144" s="198"/>
      <c r="L144" s="199">
        <f t="shared" si="179"/>
        <v>0</v>
      </c>
      <c r="M144" s="197"/>
      <c r="N144" s="198"/>
      <c r="O144" s="199">
        <f t="shared" si="180"/>
        <v>0</v>
      </c>
      <c r="P144" s="201"/>
    </row>
    <row r="145" spans="1:16" ht="60" hidden="1" x14ac:dyDescent="0.25">
      <c r="A145" s="51">
        <v>2369</v>
      </c>
      <c r="B145" s="90" t="s">
        <v>163</v>
      </c>
      <c r="C145" s="536">
        <f t="shared" si="99"/>
        <v>0</v>
      </c>
      <c r="D145" s="197"/>
      <c r="E145" s="198"/>
      <c r="F145" s="199">
        <f t="shared" si="177"/>
        <v>0</v>
      </c>
      <c r="G145" s="197"/>
      <c r="H145" s="198"/>
      <c r="I145" s="199">
        <f t="shared" si="178"/>
        <v>0</v>
      </c>
      <c r="J145" s="200"/>
      <c r="K145" s="198"/>
      <c r="L145" s="199">
        <f t="shared" si="179"/>
        <v>0</v>
      </c>
      <c r="M145" s="197"/>
      <c r="N145" s="198"/>
      <c r="O145" s="199">
        <f t="shared" si="180"/>
        <v>0</v>
      </c>
      <c r="P145" s="201"/>
    </row>
    <row r="146" spans="1:16" x14ac:dyDescent="0.25">
      <c r="A146" s="188">
        <v>2370</v>
      </c>
      <c r="B146" s="143" t="s">
        <v>164</v>
      </c>
      <c r="C146" s="542">
        <f t="shared" si="99"/>
        <v>500</v>
      </c>
      <c r="D146" s="206">
        <v>500</v>
      </c>
      <c r="E146" s="207"/>
      <c r="F146" s="189">
        <f t="shared" si="177"/>
        <v>500</v>
      </c>
      <c r="G146" s="206"/>
      <c r="H146" s="207"/>
      <c r="I146" s="189">
        <f t="shared" si="178"/>
        <v>0</v>
      </c>
      <c r="J146" s="208"/>
      <c r="K146" s="207"/>
      <c r="L146" s="189">
        <f t="shared" si="179"/>
        <v>0</v>
      </c>
      <c r="M146" s="206"/>
      <c r="N146" s="207"/>
      <c r="O146" s="189">
        <f t="shared" si="180"/>
        <v>0</v>
      </c>
      <c r="P146" s="191"/>
    </row>
    <row r="147" spans="1:16" hidden="1" x14ac:dyDescent="0.25">
      <c r="A147" s="188">
        <v>2380</v>
      </c>
      <c r="B147" s="143" t="s">
        <v>165</v>
      </c>
      <c r="C147" s="542">
        <f t="shared" si="99"/>
        <v>0</v>
      </c>
      <c r="D147" s="148">
        <f t="shared" ref="D147:E147" si="181">SUM(D148:D149)</f>
        <v>0</v>
      </c>
      <c r="E147" s="149">
        <f t="shared" si="181"/>
        <v>0</v>
      </c>
      <c r="F147" s="189">
        <f>SUM(F148:F149)</f>
        <v>0</v>
      </c>
      <c r="G147" s="148">
        <f t="shared" ref="G147:H147" si="182">SUM(G148:G149)</f>
        <v>0</v>
      </c>
      <c r="H147" s="149">
        <f t="shared" si="182"/>
        <v>0</v>
      </c>
      <c r="I147" s="189">
        <f>SUM(I148:I149)</f>
        <v>0</v>
      </c>
      <c r="J147" s="190">
        <f t="shared" ref="J147:K147" si="183">SUM(J148:J149)</f>
        <v>0</v>
      </c>
      <c r="K147" s="149">
        <f t="shared" si="183"/>
        <v>0</v>
      </c>
      <c r="L147" s="189">
        <f>SUM(L148:L149)</f>
        <v>0</v>
      </c>
      <c r="M147" s="148">
        <f t="shared" ref="M147:O147" si="184">SUM(M148:M149)</f>
        <v>0</v>
      </c>
      <c r="N147" s="149">
        <f t="shared" si="184"/>
        <v>0</v>
      </c>
      <c r="O147" s="189">
        <f t="shared" si="184"/>
        <v>0</v>
      </c>
      <c r="P147" s="191"/>
    </row>
    <row r="148" spans="1:16" hidden="1" x14ac:dyDescent="0.25">
      <c r="A148" s="44">
        <v>2381</v>
      </c>
      <c r="B148" s="82" t="s">
        <v>166</v>
      </c>
      <c r="C148" s="535">
        <f t="shared" si="99"/>
        <v>0</v>
      </c>
      <c r="D148" s="192"/>
      <c r="E148" s="193"/>
      <c r="F148" s="194">
        <f t="shared" ref="F148:F151" si="185">D148+E148</f>
        <v>0</v>
      </c>
      <c r="G148" s="192"/>
      <c r="H148" s="193"/>
      <c r="I148" s="194">
        <f t="shared" ref="I148:I151" si="186">G148+H148</f>
        <v>0</v>
      </c>
      <c r="J148" s="195"/>
      <c r="K148" s="193"/>
      <c r="L148" s="194">
        <f t="shared" ref="L148:L151" si="187">J148+K148</f>
        <v>0</v>
      </c>
      <c r="M148" s="192"/>
      <c r="N148" s="193"/>
      <c r="O148" s="194">
        <f t="shared" ref="O148:O151" si="188">M148+N148</f>
        <v>0</v>
      </c>
      <c r="P148" s="196"/>
    </row>
    <row r="149" spans="1:16" ht="24" hidden="1" x14ac:dyDescent="0.25">
      <c r="A149" s="51">
        <v>2389</v>
      </c>
      <c r="B149" s="90" t="s">
        <v>167</v>
      </c>
      <c r="C149" s="536">
        <f t="shared" ref="C149:C212" si="189">F149+I149+L149+O149</f>
        <v>0</v>
      </c>
      <c r="D149" s="197"/>
      <c r="E149" s="198"/>
      <c r="F149" s="199">
        <f t="shared" si="185"/>
        <v>0</v>
      </c>
      <c r="G149" s="197"/>
      <c r="H149" s="198"/>
      <c r="I149" s="199">
        <f t="shared" si="186"/>
        <v>0</v>
      </c>
      <c r="J149" s="200"/>
      <c r="K149" s="198"/>
      <c r="L149" s="199">
        <f t="shared" si="187"/>
        <v>0</v>
      </c>
      <c r="M149" s="197"/>
      <c r="N149" s="198"/>
      <c r="O149" s="199">
        <f t="shared" si="188"/>
        <v>0</v>
      </c>
      <c r="P149" s="201"/>
    </row>
    <row r="150" spans="1:16" hidden="1" x14ac:dyDescent="0.25">
      <c r="A150" s="188">
        <v>2390</v>
      </c>
      <c r="B150" s="143" t="s">
        <v>168</v>
      </c>
      <c r="C150" s="542">
        <f t="shared" si="189"/>
        <v>0</v>
      </c>
      <c r="D150" s="206"/>
      <c r="E150" s="207"/>
      <c r="F150" s="189">
        <f t="shared" si="185"/>
        <v>0</v>
      </c>
      <c r="G150" s="206"/>
      <c r="H150" s="207"/>
      <c r="I150" s="189">
        <f t="shared" si="186"/>
        <v>0</v>
      </c>
      <c r="J150" s="208"/>
      <c r="K150" s="207"/>
      <c r="L150" s="189">
        <f t="shared" si="187"/>
        <v>0</v>
      </c>
      <c r="M150" s="206"/>
      <c r="N150" s="207"/>
      <c r="O150" s="189">
        <f t="shared" si="188"/>
        <v>0</v>
      </c>
      <c r="P150" s="191"/>
    </row>
    <row r="151" spans="1:16" hidden="1" x14ac:dyDescent="0.25">
      <c r="A151" s="70">
        <v>2400</v>
      </c>
      <c r="B151" s="182" t="s">
        <v>169</v>
      </c>
      <c r="C151" s="534">
        <f t="shared" si="189"/>
        <v>0</v>
      </c>
      <c r="D151" s="224"/>
      <c r="E151" s="225"/>
      <c r="F151" s="185">
        <f t="shared" si="185"/>
        <v>0</v>
      </c>
      <c r="G151" s="224"/>
      <c r="H151" s="225"/>
      <c r="I151" s="185">
        <f t="shared" si="186"/>
        <v>0</v>
      </c>
      <c r="J151" s="226"/>
      <c r="K151" s="225"/>
      <c r="L151" s="185">
        <f t="shared" si="187"/>
        <v>0</v>
      </c>
      <c r="M151" s="224"/>
      <c r="N151" s="225"/>
      <c r="O151" s="185">
        <f t="shared" si="188"/>
        <v>0</v>
      </c>
      <c r="P151" s="209"/>
    </row>
    <row r="152" spans="1:16" ht="24" x14ac:dyDescent="0.25">
      <c r="A152" s="70">
        <v>2500</v>
      </c>
      <c r="B152" s="182" t="s">
        <v>170</v>
      </c>
      <c r="C152" s="534">
        <f t="shared" si="189"/>
        <v>3366</v>
      </c>
      <c r="D152" s="183">
        <f t="shared" ref="D152:E152" si="190">SUM(D153,D159)</f>
        <v>125</v>
      </c>
      <c r="E152" s="184">
        <f t="shared" si="190"/>
        <v>0</v>
      </c>
      <c r="F152" s="185">
        <f>SUM(F153,F159)</f>
        <v>125</v>
      </c>
      <c r="G152" s="183">
        <f t="shared" ref="G152:O152" si="191">SUM(G153,G159)</f>
        <v>0</v>
      </c>
      <c r="H152" s="184">
        <f t="shared" si="191"/>
        <v>0</v>
      </c>
      <c r="I152" s="185">
        <f t="shared" si="191"/>
        <v>0</v>
      </c>
      <c r="J152" s="186">
        <f t="shared" si="191"/>
        <v>3241</v>
      </c>
      <c r="K152" s="184">
        <f t="shared" si="191"/>
        <v>0</v>
      </c>
      <c r="L152" s="185">
        <f t="shared" si="191"/>
        <v>3241</v>
      </c>
      <c r="M152" s="183">
        <f t="shared" si="191"/>
        <v>0</v>
      </c>
      <c r="N152" s="184">
        <f t="shared" si="191"/>
        <v>0</v>
      </c>
      <c r="O152" s="185">
        <f t="shared" si="191"/>
        <v>0</v>
      </c>
      <c r="P152" s="187"/>
    </row>
    <row r="153" spans="1:16" ht="24" x14ac:dyDescent="0.25">
      <c r="A153" s="298">
        <v>2510</v>
      </c>
      <c r="B153" s="82" t="s">
        <v>171</v>
      </c>
      <c r="C153" s="535">
        <f t="shared" si="189"/>
        <v>3366</v>
      </c>
      <c r="D153" s="212">
        <f t="shared" ref="D153:E153" si="192">SUM(D154:D158)</f>
        <v>125</v>
      </c>
      <c r="E153" s="213">
        <f t="shared" si="192"/>
        <v>0</v>
      </c>
      <c r="F153" s="194">
        <f>SUM(F154:F158)</f>
        <v>125</v>
      </c>
      <c r="G153" s="212">
        <f t="shared" ref="G153:O153" si="193">SUM(G154:G158)</f>
        <v>0</v>
      </c>
      <c r="H153" s="213">
        <f t="shared" si="193"/>
        <v>0</v>
      </c>
      <c r="I153" s="194">
        <f t="shared" si="193"/>
        <v>0</v>
      </c>
      <c r="J153" s="214">
        <f t="shared" si="193"/>
        <v>3241</v>
      </c>
      <c r="K153" s="213">
        <f t="shared" si="193"/>
        <v>0</v>
      </c>
      <c r="L153" s="194">
        <f t="shared" si="193"/>
        <v>3241</v>
      </c>
      <c r="M153" s="212">
        <f t="shared" si="193"/>
        <v>0</v>
      </c>
      <c r="N153" s="213">
        <f t="shared" si="193"/>
        <v>0</v>
      </c>
      <c r="O153" s="194">
        <f t="shared" si="193"/>
        <v>0</v>
      </c>
      <c r="P153" s="227"/>
    </row>
    <row r="154" spans="1:16" ht="24" x14ac:dyDescent="0.25">
      <c r="A154" s="52">
        <v>2512</v>
      </c>
      <c r="B154" s="90" t="s">
        <v>172</v>
      </c>
      <c r="C154" s="536">
        <f t="shared" si="189"/>
        <v>3241</v>
      </c>
      <c r="D154" s="197"/>
      <c r="E154" s="198"/>
      <c r="F154" s="199">
        <f t="shared" ref="F154:F159" si="194">D154+E154</f>
        <v>0</v>
      </c>
      <c r="G154" s="197"/>
      <c r="H154" s="198"/>
      <c r="I154" s="199">
        <f t="shared" ref="I154:I159" si="195">G154+H154</f>
        <v>0</v>
      </c>
      <c r="J154" s="200">
        <v>3241</v>
      </c>
      <c r="K154" s="198"/>
      <c r="L154" s="199">
        <f t="shared" ref="L154:L159" si="196">J154+K154</f>
        <v>3241</v>
      </c>
      <c r="M154" s="197"/>
      <c r="N154" s="198"/>
      <c r="O154" s="199">
        <f t="shared" ref="O154:O159" si="197">M154+N154</f>
        <v>0</v>
      </c>
      <c r="P154" s="201"/>
    </row>
    <row r="155" spans="1:16" ht="24" hidden="1" x14ac:dyDescent="0.25">
      <c r="A155" s="52">
        <v>2513</v>
      </c>
      <c r="B155" s="90" t="s">
        <v>173</v>
      </c>
      <c r="C155" s="536">
        <f t="shared" si="189"/>
        <v>0</v>
      </c>
      <c r="D155" s="197"/>
      <c r="E155" s="198"/>
      <c r="F155" s="199">
        <f t="shared" si="194"/>
        <v>0</v>
      </c>
      <c r="G155" s="197"/>
      <c r="H155" s="198"/>
      <c r="I155" s="199">
        <f t="shared" si="195"/>
        <v>0</v>
      </c>
      <c r="J155" s="200"/>
      <c r="K155" s="198"/>
      <c r="L155" s="199">
        <f t="shared" si="196"/>
        <v>0</v>
      </c>
      <c r="M155" s="197"/>
      <c r="N155" s="198"/>
      <c r="O155" s="199">
        <f t="shared" si="197"/>
        <v>0</v>
      </c>
      <c r="P155" s="201"/>
    </row>
    <row r="156" spans="1:16" ht="36" hidden="1" x14ac:dyDescent="0.25">
      <c r="A156" s="52">
        <v>2514</v>
      </c>
      <c r="B156" s="90" t="s">
        <v>174</v>
      </c>
      <c r="C156" s="536">
        <f t="shared" si="189"/>
        <v>0</v>
      </c>
      <c r="D156" s="197"/>
      <c r="E156" s="198"/>
      <c r="F156" s="199">
        <f t="shared" si="194"/>
        <v>0</v>
      </c>
      <c r="G156" s="197"/>
      <c r="H156" s="198"/>
      <c r="I156" s="199">
        <f t="shared" si="195"/>
        <v>0</v>
      </c>
      <c r="J156" s="200"/>
      <c r="K156" s="198"/>
      <c r="L156" s="199">
        <f t="shared" si="196"/>
        <v>0</v>
      </c>
      <c r="M156" s="197"/>
      <c r="N156" s="198"/>
      <c r="O156" s="199">
        <f t="shared" si="197"/>
        <v>0</v>
      </c>
      <c r="P156" s="201"/>
    </row>
    <row r="157" spans="1:16" ht="24" hidden="1" x14ac:dyDescent="0.25">
      <c r="A157" s="52">
        <v>2515</v>
      </c>
      <c r="B157" s="90" t="s">
        <v>175</v>
      </c>
      <c r="C157" s="536">
        <f t="shared" si="189"/>
        <v>0</v>
      </c>
      <c r="D157" s="197"/>
      <c r="E157" s="198"/>
      <c r="F157" s="199">
        <f t="shared" si="194"/>
        <v>0</v>
      </c>
      <c r="G157" s="197"/>
      <c r="H157" s="198"/>
      <c r="I157" s="199">
        <f t="shared" si="195"/>
        <v>0</v>
      </c>
      <c r="J157" s="200"/>
      <c r="K157" s="198"/>
      <c r="L157" s="199">
        <f t="shared" si="196"/>
        <v>0</v>
      </c>
      <c r="M157" s="197"/>
      <c r="N157" s="198"/>
      <c r="O157" s="199">
        <f t="shared" si="197"/>
        <v>0</v>
      </c>
      <c r="P157" s="201"/>
    </row>
    <row r="158" spans="1:16" ht="24" x14ac:dyDescent="0.25">
      <c r="A158" s="52">
        <v>2519</v>
      </c>
      <c r="B158" s="90" t="s">
        <v>176</v>
      </c>
      <c r="C158" s="536">
        <f t="shared" si="189"/>
        <v>125</v>
      </c>
      <c r="D158" s="197">
        <v>125</v>
      </c>
      <c r="E158" s="198"/>
      <c r="F158" s="199">
        <f t="shared" si="194"/>
        <v>125</v>
      </c>
      <c r="G158" s="197"/>
      <c r="H158" s="198"/>
      <c r="I158" s="199">
        <f t="shared" si="195"/>
        <v>0</v>
      </c>
      <c r="J158" s="200"/>
      <c r="K158" s="198"/>
      <c r="L158" s="199">
        <f t="shared" si="196"/>
        <v>0</v>
      </c>
      <c r="M158" s="197"/>
      <c r="N158" s="198"/>
      <c r="O158" s="199">
        <f t="shared" si="197"/>
        <v>0</v>
      </c>
      <c r="P158" s="201"/>
    </row>
    <row r="159" spans="1:16" ht="24" hidden="1" x14ac:dyDescent="0.25">
      <c r="A159" s="202">
        <v>2520</v>
      </c>
      <c r="B159" s="90" t="s">
        <v>177</v>
      </c>
      <c r="C159" s="536">
        <f t="shared" si="189"/>
        <v>0</v>
      </c>
      <c r="D159" s="197"/>
      <c r="E159" s="198"/>
      <c r="F159" s="199">
        <f t="shared" si="194"/>
        <v>0</v>
      </c>
      <c r="G159" s="197"/>
      <c r="H159" s="198"/>
      <c r="I159" s="199">
        <f t="shared" si="195"/>
        <v>0</v>
      </c>
      <c r="J159" s="200"/>
      <c r="K159" s="198"/>
      <c r="L159" s="199">
        <f t="shared" si="196"/>
        <v>0</v>
      </c>
      <c r="M159" s="197"/>
      <c r="N159" s="198"/>
      <c r="O159" s="199">
        <f t="shared" si="197"/>
        <v>0</v>
      </c>
      <c r="P159" s="201"/>
    </row>
    <row r="160" spans="1:16" hidden="1" x14ac:dyDescent="0.25">
      <c r="A160" s="176">
        <v>3000</v>
      </c>
      <c r="B160" s="176" t="s">
        <v>178</v>
      </c>
      <c r="C160" s="547">
        <f t="shared" si="189"/>
        <v>0</v>
      </c>
      <c r="D160" s="177">
        <f t="shared" ref="D160:E160" si="198">SUM(D161,D171)</f>
        <v>0</v>
      </c>
      <c r="E160" s="178">
        <f t="shared" si="198"/>
        <v>0</v>
      </c>
      <c r="F160" s="179">
        <f>SUM(F161,F171)</f>
        <v>0</v>
      </c>
      <c r="G160" s="177">
        <f t="shared" ref="G160:H160" si="199">SUM(G161,G171)</f>
        <v>0</v>
      </c>
      <c r="H160" s="178">
        <f t="shared" si="199"/>
        <v>0</v>
      </c>
      <c r="I160" s="179">
        <f>SUM(I161,I171)</f>
        <v>0</v>
      </c>
      <c r="J160" s="180">
        <f t="shared" ref="J160:K160" si="200">SUM(J161,J171)</f>
        <v>0</v>
      </c>
      <c r="K160" s="178">
        <f t="shared" si="200"/>
        <v>0</v>
      </c>
      <c r="L160" s="179">
        <f>SUM(L161,L171)</f>
        <v>0</v>
      </c>
      <c r="M160" s="177">
        <f t="shared" ref="M160:O160" si="201">SUM(M161,M171)</f>
        <v>0</v>
      </c>
      <c r="N160" s="178">
        <f t="shared" si="201"/>
        <v>0</v>
      </c>
      <c r="O160" s="179">
        <f t="shared" si="201"/>
        <v>0</v>
      </c>
      <c r="P160" s="181"/>
    </row>
    <row r="161" spans="1:16" ht="24" hidden="1" x14ac:dyDescent="0.25">
      <c r="A161" s="70">
        <v>3200</v>
      </c>
      <c r="B161" s="228" t="s">
        <v>179</v>
      </c>
      <c r="C161" s="534">
        <f t="shared" si="189"/>
        <v>0</v>
      </c>
      <c r="D161" s="183">
        <f t="shared" ref="D161:E161" si="202">SUM(D162,D166)</f>
        <v>0</v>
      </c>
      <c r="E161" s="184">
        <f t="shared" si="202"/>
        <v>0</v>
      </c>
      <c r="F161" s="185">
        <f>SUM(F162,F166)</f>
        <v>0</v>
      </c>
      <c r="G161" s="183">
        <f t="shared" ref="G161:O161" si="203">SUM(G162,G166)</f>
        <v>0</v>
      </c>
      <c r="H161" s="184">
        <f t="shared" si="203"/>
        <v>0</v>
      </c>
      <c r="I161" s="185">
        <f t="shared" si="203"/>
        <v>0</v>
      </c>
      <c r="J161" s="186">
        <f t="shared" si="203"/>
        <v>0</v>
      </c>
      <c r="K161" s="184">
        <f t="shared" si="203"/>
        <v>0</v>
      </c>
      <c r="L161" s="185">
        <f t="shared" si="203"/>
        <v>0</v>
      </c>
      <c r="M161" s="183">
        <f t="shared" si="203"/>
        <v>0</v>
      </c>
      <c r="N161" s="184">
        <f t="shared" si="203"/>
        <v>0</v>
      </c>
      <c r="O161" s="185">
        <f t="shared" si="203"/>
        <v>0</v>
      </c>
      <c r="P161" s="187"/>
    </row>
    <row r="162" spans="1:16" ht="36" hidden="1" x14ac:dyDescent="0.25">
      <c r="A162" s="298">
        <v>3260</v>
      </c>
      <c r="B162" s="82" t="s">
        <v>180</v>
      </c>
      <c r="C162" s="535">
        <f t="shared" si="189"/>
        <v>0</v>
      </c>
      <c r="D162" s="212">
        <f t="shared" ref="D162:E162" si="204">SUM(D163:D165)</f>
        <v>0</v>
      </c>
      <c r="E162" s="213">
        <f t="shared" si="204"/>
        <v>0</v>
      </c>
      <c r="F162" s="194">
        <f>SUM(F163:F165)</f>
        <v>0</v>
      </c>
      <c r="G162" s="212">
        <f t="shared" ref="G162:H162" si="205">SUM(G163:G165)</f>
        <v>0</v>
      </c>
      <c r="H162" s="213">
        <f t="shared" si="205"/>
        <v>0</v>
      </c>
      <c r="I162" s="194">
        <f>SUM(I163:I165)</f>
        <v>0</v>
      </c>
      <c r="J162" s="214">
        <f t="shared" ref="J162:K162" si="206">SUM(J163:J165)</f>
        <v>0</v>
      </c>
      <c r="K162" s="213">
        <f t="shared" si="206"/>
        <v>0</v>
      </c>
      <c r="L162" s="194">
        <f>SUM(L163:L165)</f>
        <v>0</v>
      </c>
      <c r="M162" s="212">
        <f t="shared" ref="M162:O162" si="207">SUM(M163:M165)</f>
        <v>0</v>
      </c>
      <c r="N162" s="213">
        <f t="shared" si="207"/>
        <v>0</v>
      </c>
      <c r="O162" s="194">
        <f t="shared" si="207"/>
        <v>0</v>
      </c>
      <c r="P162" s="196"/>
    </row>
    <row r="163" spans="1:16" ht="24" hidden="1" x14ac:dyDescent="0.25">
      <c r="A163" s="52">
        <v>3261</v>
      </c>
      <c r="B163" s="90" t="s">
        <v>181</v>
      </c>
      <c r="C163" s="536">
        <f t="shared" si="189"/>
        <v>0</v>
      </c>
      <c r="D163" s="197"/>
      <c r="E163" s="198"/>
      <c r="F163" s="199">
        <f t="shared" ref="F163:F165" si="208">D163+E163</f>
        <v>0</v>
      </c>
      <c r="G163" s="197"/>
      <c r="H163" s="198"/>
      <c r="I163" s="199">
        <f t="shared" ref="I163:I165" si="209">G163+H163</f>
        <v>0</v>
      </c>
      <c r="J163" s="200"/>
      <c r="K163" s="198"/>
      <c r="L163" s="199">
        <f t="shared" ref="L163:L165" si="210">J163+K163</f>
        <v>0</v>
      </c>
      <c r="M163" s="197"/>
      <c r="N163" s="198"/>
      <c r="O163" s="199">
        <f t="shared" ref="O163:O165" si="211">M163+N163</f>
        <v>0</v>
      </c>
      <c r="P163" s="201"/>
    </row>
    <row r="164" spans="1:16" ht="36" hidden="1" x14ac:dyDescent="0.25">
      <c r="A164" s="52">
        <v>3262</v>
      </c>
      <c r="B164" s="90" t="s">
        <v>182</v>
      </c>
      <c r="C164" s="536">
        <f t="shared" si="189"/>
        <v>0</v>
      </c>
      <c r="D164" s="197"/>
      <c r="E164" s="198"/>
      <c r="F164" s="199">
        <f t="shared" si="208"/>
        <v>0</v>
      </c>
      <c r="G164" s="197"/>
      <c r="H164" s="198"/>
      <c r="I164" s="199">
        <f t="shared" si="209"/>
        <v>0</v>
      </c>
      <c r="J164" s="200"/>
      <c r="K164" s="198"/>
      <c r="L164" s="199">
        <f t="shared" si="210"/>
        <v>0</v>
      </c>
      <c r="M164" s="197"/>
      <c r="N164" s="198"/>
      <c r="O164" s="199">
        <f t="shared" si="211"/>
        <v>0</v>
      </c>
      <c r="P164" s="201"/>
    </row>
    <row r="165" spans="1:16" ht="24" hidden="1" x14ac:dyDescent="0.25">
      <c r="A165" s="52">
        <v>3263</v>
      </c>
      <c r="B165" s="90" t="s">
        <v>183</v>
      </c>
      <c r="C165" s="536">
        <f t="shared" si="189"/>
        <v>0</v>
      </c>
      <c r="D165" s="197"/>
      <c r="E165" s="198"/>
      <c r="F165" s="199">
        <f t="shared" si="208"/>
        <v>0</v>
      </c>
      <c r="G165" s="197"/>
      <c r="H165" s="198"/>
      <c r="I165" s="199">
        <f t="shared" si="209"/>
        <v>0</v>
      </c>
      <c r="J165" s="200"/>
      <c r="K165" s="198"/>
      <c r="L165" s="199">
        <f t="shared" si="210"/>
        <v>0</v>
      </c>
      <c r="M165" s="197"/>
      <c r="N165" s="198"/>
      <c r="O165" s="199">
        <f t="shared" si="211"/>
        <v>0</v>
      </c>
      <c r="P165" s="201"/>
    </row>
    <row r="166" spans="1:16" ht="84" hidden="1" x14ac:dyDescent="0.25">
      <c r="A166" s="298">
        <v>3290</v>
      </c>
      <c r="B166" s="82" t="s">
        <v>184</v>
      </c>
      <c r="C166" s="548">
        <f t="shared" si="189"/>
        <v>0</v>
      </c>
      <c r="D166" s="212">
        <f t="shared" ref="D166:E166" si="212">SUM(D167:D170)</f>
        <v>0</v>
      </c>
      <c r="E166" s="213">
        <f t="shared" si="212"/>
        <v>0</v>
      </c>
      <c r="F166" s="194">
        <f>SUM(F167:F170)</f>
        <v>0</v>
      </c>
      <c r="G166" s="212">
        <f t="shared" ref="G166:O166" si="213">SUM(G167:G170)</f>
        <v>0</v>
      </c>
      <c r="H166" s="213">
        <f t="shared" si="213"/>
        <v>0</v>
      </c>
      <c r="I166" s="194">
        <f t="shared" si="213"/>
        <v>0</v>
      </c>
      <c r="J166" s="214">
        <f t="shared" si="213"/>
        <v>0</v>
      </c>
      <c r="K166" s="213">
        <f t="shared" si="213"/>
        <v>0</v>
      </c>
      <c r="L166" s="194">
        <f t="shared" si="213"/>
        <v>0</v>
      </c>
      <c r="M166" s="212">
        <f t="shared" si="213"/>
        <v>0</v>
      </c>
      <c r="N166" s="213">
        <f t="shared" si="213"/>
        <v>0</v>
      </c>
      <c r="O166" s="194">
        <f t="shared" si="213"/>
        <v>0</v>
      </c>
      <c r="P166" s="229"/>
    </row>
    <row r="167" spans="1:16" ht="72" hidden="1" x14ac:dyDescent="0.25">
      <c r="A167" s="52">
        <v>3291</v>
      </c>
      <c r="B167" s="90" t="s">
        <v>185</v>
      </c>
      <c r="C167" s="536">
        <f t="shared" si="189"/>
        <v>0</v>
      </c>
      <c r="D167" s="197"/>
      <c r="E167" s="198"/>
      <c r="F167" s="199">
        <f t="shared" ref="F167:F170" si="214">D167+E167</f>
        <v>0</v>
      </c>
      <c r="G167" s="197"/>
      <c r="H167" s="198"/>
      <c r="I167" s="199">
        <f t="shared" ref="I167:I170" si="215">G167+H167</f>
        <v>0</v>
      </c>
      <c r="J167" s="200"/>
      <c r="K167" s="198"/>
      <c r="L167" s="199">
        <f t="shared" ref="L167:L170" si="216">J167+K167</f>
        <v>0</v>
      </c>
      <c r="M167" s="197"/>
      <c r="N167" s="198"/>
      <c r="O167" s="199">
        <f t="shared" ref="O167:O170" si="217">M167+N167</f>
        <v>0</v>
      </c>
      <c r="P167" s="201"/>
    </row>
    <row r="168" spans="1:16" ht="72" hidden="1" x14ac:dyDescent="0.25">
      <c r="A168" s="52">
        <v>3292</v>
      </c>
      <c r="B168" s="90" t="s">
        <v>186</v>
      </c>
      <c r="C168" s="536">
        <f t="shared" si="189"/>
        <v>0</v>
      </c>
      <c r="D168" s="197"/>
      <c r="E168" s="198"/>
      <c r="F168" s="199">
        <f t="shared" si="214"/>
        <v>0</v>
      </c>
      <c r="G168" s="197"/>
      <c r="H168" s="198"/>
      <c r="I168" s="199">
        <f t="shared" si="215"/>
        <v>0</v>
      </c>
      <c r="J168" s="200"/>
      <c r="K168" s="198"/>
      <c r="L168" s="199">
        <f t="shared" si="216"/>
        <v>0</v>
      </c>
      <c r="M168" s="197"/>
      <c r="N168" s="198"/>
      <c r="O168" s="199">
        <f t="shared" si="217"/>
        <v>0</v>
      </c>
      <c r="P168" s="201"/>
    </row>
    <row r="169" spans="1:16" ht="72" hidden="1" x14ac:dyDescent="0.25">
      <c r="A169" s="52">
        <v>3293</v>
      </c>
      <c r="B169" s="90" t="s">
        <v>187</v>
      </c>
      <c r="C169" s="536">
        <f t="shared" si="189"/>
        <v>0</v>
      </c>
      <c r="D169" s="197"/>
      <c r="E169" s="198"/>
      <c r="F169" s="199">
        <f t="shared" si="214"/>
        <v>0</v>
      </c>
      <c r="G169" s="197"/>
      <c r="H169" s="198"/>
      <c r="I169" s="199">
        <f t="shared" si="215"/>
        <v>0</v>
      </c>
      <c r="J169" s="200"/>
      <c r="K169" s="198"/>
      <c r="L169" s="199">
        <f t="shared" si="216"/>
        <v>0</v>
      </c>
      <c r="M169" s="197"/>
      <c r="N169" s="198"/>
      <c r="O169" s="199">
        <f t="shared" si="217"/>
        <v>0</v>
      </c>
      <c r="P169" s="201"/>
    </row>
    <row r="170" spans="1:16" ht="60" hidden="1" x14ac:dyDescent="0.25">
      <c r="A170" s="230">
        <v>3294</v>
      </c>
      <c r="B170" s="90" t="s">
        <v>188</v>
      </c>
      <c r="C170" s="548">
        <f t="shared" si="189"/>
        <v>0</v>
      </c>
      <c r="D170" s="231"/>
      <c r="E170" s="232"/>
      <c r="F170" s="233">
        <f t="shared" si="214"/>
        <v>0</v>
      </c>
      <c r="G170" s="231"/>
      <c r="H170" s="232"/>
      <c r="I170" s="233">
        <f t="shared" si="215"/>
        <v>0</v>
      </c>
      <c r="J170" s="234"/>
      <c r="K170" s="232"/>
      <c r="L170" s="233">
        <f t="shared" si="216"/>
        <v>0</v>
      </c>
      <c r="M170" s="231"/>
      <c r="N170" s="232"/>
      <c r="O170" s="233">
        <f t="shared" si="217"/>
        <v>0</v>
      </c>
      <c r="P170" s="229"/>
    </row>
    <row r="171" spans="1:16" ht="48" hidden="1" x14ac:dyDescent="0.25">
      <c r="A171" s="235">
        <v>3300</v>
      </c>
      <c r="B171" s="228" t="s">
        <v>189</v>
      </c>
      <c r="C171" s="549">
        <f t="shared" si="189"/>
        <v>0</v>
      </c>
      <c r="D171" s="236">
        <f t="shared" ref="D171:E171" si="218">SUM(D172:D173)</f>
        <v>0</v>
      </c>
      <c r="E171" s="237">
        <f t="shared" si="218"/>
        <v>0</v>
      </c>
      <c r="F171" s="238">
        <f>SUM(F172:F173)</f>
        <v>0</v>
      </c>
      <c r="G171" s="236">
        <f t="shared" ref="G171:O171" si="219">SUM(G172:G173)</f>
        <v>0</v>
      </c>
      <c r="H171" s="237">
        <f t="shared" si="219"/>
        <v>0</v>
      </c>
      <c r="I171" s="238">
        <f t="shared" si="219"/>
        <v>0</v>
      </c>
      <c r="J171" s="239">
        <f t="shared" si="219"/>
        <v>0</v>
      </c>
      <c r="K171" s="237">
        <f t="shared" si="219"/>
        <v>0</v>
      </c>
      <c r="L171" s="238">
        <f t="shared" si="219"/>
        <v>0</v>
      </c>
      <c r="M171" s="236">
        <f t="shared" si="219"/>
        <v>0</v>
      </c>
      <c r="N171" s="237">
        <f t="shared" si="219"/>
        <v>0</v>
      </c>
      <c r="O171" s="238">
        <f t="shared" si="219"/>
        <v>0</v>
      </c>
      <c r="P171" s="187"/>
    </row>
    <row r="172" spans="1:16" ht="48" hidden="1" x14ac:dyDescent="0.25">
      <c r="A172" s="142">
        <v>3310</v>
      </c>
      <c r="B172" s="143" t="s">
        <v>190</v>
      </c>
      <c r="C172" s="542">
        <f t="shared" si="189"/>
        <v>0</v>
      </c>
      <c r="D172" s="206"/>
      <c r="E172" s="207"/>
      <c r="F172" s="189">
        <f t="shared" ref="F172:F173" si="220">D172+E172</f>
        <v>0</v>
      </c>
      <c r="G172" s="206"/>
      <c r="H172" s="207"/>
      <c r="I172" s="189">
        <f t="shared" ref="I172:I173" si="221">G172+H172</f>
        <v>0</v>
      </c>
      <c r="J172" s="208"/>
      <c r="K172" s="207"/>
      <c r="L172" s="189">
        <f t="shared" ref="L172:L173" si="222">J172+K172</f>
        <v>0</v>
      </c>
      <c r="M172" s="206"/>
      <c r="N172" s="207"/>
      <c r="O172" s="189">
        <f t="shared" ref="O172:O173" si="223">M172+N172</f>
        <v>0</v>
      </c>
      <c r="P172" s="191"/>
    </row>
    <row r="173" spans="1:16" ht="48.75" hidden="1" customHeight="1" x14ac:dyDescent="0.25">
      <c r="A173" s="45">
        <v>3320</v>
      </c>
      <c r="B173" s="82" t="s">
        <v>191</v>
      </c>
      <c r="C173" s="535">
        <f t="shared" si="189"/>
        <v>0</v>
      </c>
      <c r="D173" s="192"/>
      <c r="E173" s="193"/>
      <c r="F173" s="194">
        <f t="shared" si="220"/>
        <v>0</v>
      </c>
      <c r="G173" s="192"/>
      <c r="H173" s="193"/>
      <c r="I173" s="194">
        <f t="shared" si="221"/>
        <v>0</v>
      </c>
      <c r="J173" s="195"/>
      <c r="K173" s="193"/>
      <c r="L173" s="194">
        <f t="shared" si="222"/>
        <v>0</v>
      </c>
      <c r="M173" s="192"/>
      <c r="N173" s="193"/>
      <c r="O173" s="194">
        <f t="shared" si="223"/>
        <v>0</v>
      </c>
      <c r="P173" s="196"/>
    </row>
    <row r="174" spans="1:16" hidden="1" x14ac:dyDescent="0.25">
      <c r="A174" s="240">
        <v>4000</v>
      </c>
      <c r="B174" s="176" t="s">
        <v>192</v>
      </c>
      <c r="C174" s="547">
        <f t="shared" si="189"/>
        <v>0</v>
      </c>
      <c r="D174" s="177">
        <f t="shared" ref="D174:E174" si="224">SUM(D175,D178)</f>
        <v>0</v>
      </c>
      <c r="E174" s="178">
        <f t="shared" si="224"/>
        <v>0</v>
      </c>
      <c r="F174" s="179">
        <f>SUM(F175,F178)</f>
        <v>0</v>
      </c>
      <c r="G174" s="177">
        <f t="shared" ref="G174:H174" si="225">SUM(G175,G178)</f>
        <v>0</v>
      </c>
      <c r="H174" s="178">
        <f t="shared" si="225"/>
        <v>0</v>
      </c>
      <c r="I174" s="179">
        <f>SUM(I175,I178)</f>
        <v>0</v>
      </c>
      <c r="J174" s="180">
        <f t="shared" ref="J174:K174" si="226">SUM(J175,J178)</f>
        <v>0</v>
      </c>
      <c r="K174" s="178">
        <f t="shared" si="226"/>
        <v>0</v>
      </c>
      <c r="L174" s="179">
        <f>SUM(L175,L178)</f>
        <v>0</v>
      </c>
      <c r="M174" s="177">
        <f t="shared" ref="M174:O174" si="227">SUM(M175,M178)</f>
        <v>0</v>
      </c>
      <c r="N174" s="178">
        <f t="shared" si="227"/>
        <v>0</v>
      </c>
      <c r="O174" s="179">
        <f t="shared" si="227"/>
        <v>0</v>
      </c>
      <c r="P174" s="181"/>
    </row>
    <row r="175" spans="1:16" ht="24" hidden="1" x14ac:dyDescent="0.25">
      <c r="A175" s="241">
        <v>4200</v>
      </c>
      <c r="B175" s="182" t="s">
        <v>193</v>
      </c>
      <c r="C175" s="534">
        <f t="shared" si="189"/>
        <v>0</v>
      </c>
      <c r="D175" s="183">
        <f t="shared" ref="D175:E175" si="228">SUM(D176,D177)</f>
        <v>0</v>
      </c>
      <c r="E175" s="184">
        <f t="shared" si="228"/>
        <v>0</v>
      </c>
      <c r="F175" s="185">
        <f>SUM(F176,F177)</f>
        <v>0</v>
      </c>
      <c r="G175" s="183">
        <f t="shared" ref="G175:H175" si="229">SUM(G176,G177)</f>
        <v>0</v>
      </c>
      <c r="H175" s="184">
        <f t="shared" si="229"/>
        <v>0</v>
      </c>
      <c r="I175" s="185">
        <f>SUM(I176,I177)</f>
        <v>0</v>
      </c>
      <c r="J175" s="186">
        <f t="shared" ref="J175:K175" si="230">SUM(J176,J177)</f>
        <v>0</v>
      </c>
      <c r="K175" s="184">
        <f t="shared" si="230"/>
        <v>0</v>
      </c>
      <c r="L175" s="185">
        <f>SUM(L176,L177)</f>
        <v>0</v>
      </c>
      <c r="M175" s="183">
        <f t="shared" ref="M175:O175" si="231">SUM(M176,M177)</f>
        <v>0</v>
      </c>
      <c r="N175" s="184">
        <f t="shared" si="231"/>
        <v>0</v>
      </c>
      <c r="O175" s="185">
        <f t="shared" si="231"/>
        <v>0</v>
      </c>
      <c r="P175" s="209"/>
    </row>
    <row r="176" spans="1:16" ht="36" hidden="1" x14ac:dyDescent="0.25">
      <c r="A176" s="298">
        <v>4240</v>
      </c>
      <c r="B176" s="82" t="s">
        <v>194</v>
      </c>
      <c r="C176" s="535">
        <f t="shared" si="189"/>
        <v>0</v>
      </c>
      <c r="D176" s="192"/>
      <c r="E176" s="193"/>
      <c r="F176" s="194">
        <f t="shared" ref="F176:F177" si="232">D176+E176</f>
        <v>0</v>
      </c>
      <c r="G176" s="192"/>
      <c r="H176" s="193"/>
      <c r="I176" s="194">
        <f t="shared" ref="I176:I177" si="233">G176+H176</f>
        <v>0</v>
      </c>
      <c r="J176" s="195"/>
      <c r="K176" s="193"/>
      <c r="L176" s="194">
        <f t="shared" ref="L176:L177" si="234">J176+K176</f>
        <v>0</v>
      </c>
      <c r="M176" s="192"/>
      <c r="N176" s="193"/>
      <c r="O176" s="194">
        <f t="shared" ref="O176:O177" si="235">M176+N176</f>
        <v>0</v>
      </c>
      <c r="P176" s="196"/>
    </row>
    <row r="177" spans="1:16" ht="24" hidden="1" x14ac:dyDescent="0.25">
      <c r="A177" s="202">
        <v>4250</v>
      </c>
      <c r="B177" s="90" t="s">
        <v>195</v>
      </c>
      <c r="C177" s="536">
        <f t="shared" si="189"/>
        <v>0</v>
      </c>
      <c r="D177" s="197"/>
      <c r="E177" s="198"/>
      <c r="F177" s="199">
        <f t="shared" si="232"/>
        <v>0</v>
      </c>
      <c r="G177" s="197"/>
      <c r="H177" s="198"/>
      <c r="I177" s="199">
        <f t="shared" si="233"/>
        <v>0</v>
      </c>
      <c r="J177" s="200"/>
      <c r="K177" s="198"/>
      <c r="L177" s="199">
        <f t="shared" si="234"/>
        <v>0</v>
      </c>
      <c r="M177" s="197"/>
      <c r="N177" s="198"/>
      <c r="O177" s="199">
        <f t="shared" si="235"/>
        <v>0</v>
      </c>
      <c r="P177" s="201"/>
    </row>
    <row r="178" spans="1:16" hidden="1" x14ac:dyDescent="0.25">
      <c r="A178" s="70">
        <v>4300</v>
      </c>
      <c r="B178" s="182" t="s">
        <v>196</v>
      </c>
      <c r="C178" s="534">
        <f t="shared" si="189"/>
        <v>0</v>
      </c>
      <c r="D178" s="183">
        <f t="shared" ref="D178:E178" si="236">SUM(D179)</f>
        <v>0</v>
      </c>
      <c r="E178" s="184">
        <f t="shared" si="236"/>
        <v>0</v>
      </c>
      <c r="F178" s="185">
        <f>SUM(F179)</f>
        <v>0</v>
      </c>
      <c r="G178" s="183">
        <f t="shared" ref="G178:H178" si="237">SUM(G179)</f>
        <v>0</v>
      </c>
      <c r="H178" s="184">
        <f t="shared" si="237"/>
        <v>0</v>
      </c>
      <c r="I178" s="185">
        <f>SUM(I179)</f>
        <v>0</v>
      </c>
      <c r="J178" s="186">
        <f t="shared" ref="J178:K178" si="238">SUM(J179)</f>
        <v>0</v>
      </c>
      <c r="K178" s="184">
        <f t="shared" si="238"/>
        <v>0</v>
      </c>
      <c r="L178" s="185">
        <f>SUM(L179)</f>
        <v>0</v>
      </c>
      <c r="M178" s="183">
        <f t="shared" ref="M178:O178" si="239">SUM(M179)</f>
        <v>0</v>
      </c>
      <c r="N178" s="184">
        <f t="shared" si="239"/>
        <v>0</v>
      </c>
      <c r="O178" s="185">
        <f t="shared" si="239"/>
        <v>0</v>
      </c>
      <c r="P178" s="209"/>
    </row>
    <row r="179" spans="1:16" ht="24" hidden="1" x14ac:dyDescent="0.25">
      <c r="A179" s="298">
        <v>4310</v>
      </c>
      <c r="B179" s="82" t="s">
        <v>197</v>
      </c>
      <c r="C179" s="535">
        <f t="shared" si="189"/>
        <v>0</v>
      </c>
      <c r="D179" s="212">
        <f t="shared" ref="D179:E179" si="240">SUM(D180:D180)</f>
        <v>0</v>
      </c>
      <c r="E179" s="213">
        <f t="shared" si="240"/>
        <v>0</v>
      </c>
      <c r="F179" s="194">
        <f>SUM(F180:F180)</f>
        <v>0</v>
      </c>
      <c r="G179" s="212">
        <f t="shared" ref="G179:H179" si="241">SUM(G180:G180)</f>
        <v>0</v>
      </c>
      <c r="H179" s="213">
        <f t="shared" si="241"/>
        <v>0</v>
      </c>
      <c r="I179" s="194">
        <f>SUM(I180:I180)</f>
        <v>0</v>
      </c>
      <c r="J179" s="214">
        <f t="shared" ref="J179:K179" si="242">SUM(J180:J180)</f>
        <v>0</v>
      </c>
      <c r="K179" s="213">
        <f t="shared" si="242"/>
        <v>0</v>
      </c>
      <c r="L179" s="194">
        <f>SUM(L180:L180)</f>
        <v>0</v>
      </c>
      <c r="M179" s="212">
        <f t="shared" ref="M179:O179" si="243">SUM(M180:M180)</f>
        <v>0</v>
      </c>
      <c r="N179" s="213">
        <f t="shared" si="243"/>
        <v>0</v>
      </c>
      <c r="O179" s="194">
        <f t="shared" si="243"/>
        <v>0</v>
      </c>
      <c r="P179" s="196"/>
    </row>
    <row r="180" spans="1:16" ht="36" hidden="1" x14ac:dyDescent="0.25">
      <c r="A180" s="52">
        <v>4311</v>
      </c>
      <c r="B180" s="90" t="s">
        <v>198</v>
      </c>
      <c r="C180" s="536">
        <f t="shared" si="189"/>
        <v>0</v>
      </c>
      <c r="D180" s="197"/>
      <c r="E180" s="198"/>
      <c r="F180" s="199">
        <f>D180+E180</f>
        <v>0</v>
      </c>
      <c r="G180" s="197"/>
      <c r="H180" s="198"/>
      <c r="I180" s="199">
        <f>G180+H180</f>
        <v>0</v>
      </c>
      <c r="J180" s="200"/>
      <c r="K180" s="198"/>
      <c r="L180" s="199">
        <f>J180+K180</f>
        <v>0</v>
      </c>
      <c r="M180" s="197"/>
      <c r="N180" s="198"/>
      <c r="O180" s="199">
        <f t="shared" ref="O180" si="244">M180+N180</f>
        <v>0</v>
      </c>
      <c r="P180" s="201"/>
    </row>
    <row r="181" spans="1:16" s="29" customFormat="1" ht="24" x14ac:dyDescent="0.25">
      <c r="A181" s="242"/>
      <c r="B181" s="21" t="s">
        <v>199</v>
      </c>
      <c r="C181" s="546">
        <f t="shared" si="189"/>
        <v>1420</v>
      </c>
      <c r="D181" s="171">
        <f t="shared" ref="D181:O181" si="245">SUM(D182,D211,D252,D265)</f>
        <v>1120</v>
      </c>
      <c r="E181" s="172">
        <f t="shared" si="245"/>
        <v>0</v>
      </c>
      <c r="F181" s="173">
        <f t="shared" si="245"/>
        <v>1120</v>
      </c>
      <c r="G181" s="171">
        <f t="shared" si="245"/>
        <v>0</v>
      </c>
      <c r="H181" s="172">
        <f t="shared" si="245"/>
        <v>0</v>
      </c>
      <c r="I181" s="173">
        <f t="shared" si="245"/>
        <v>0</v>
      </c>
      <c r="J181" s="174">
        <f t="shared" si="245"/>
        <v>300</v>
      </c>
      <c r="K181" s="172">
        <f t="shared" si="245"/>
        <v>0</v>
      </c>
      <c r="L181" s="173">
        <f t="shared" si="245"/>
        <v>300</v>
      </c>
      <c r="M181" s="171">
        <f t="shared" si="245"/>
        <v>0</v>
      </c>
      <c r="N181" s="172">
        <f t="shared" si="245"/>
        <v>0</v>
      </c>
      <c r="O181" s="173">
        <f t="shared" si="245"/>
        <v>0</v>
      </c>
      <c r="P181" s="243"/>
    </row>
    <row r="182" spans="1:16" x14ac:dyDescent="0.25">
      <c r="A182" s="176">
        <v>5000</v>
      </c>
      <c r="B182" s="176" t="s">
        <v>200</v>
      </c>
      <c r="C182" s="547">
        <f t="shared" si="189"/>
        <v>1120</v>
      </c>
      <c r="D182" s="177">
        <f t="shared" ref="D182:E182" si="246">D183+D187</f>
        <v>1120</v>
      </c>
      <c r="E182" s="178">
        <f t="shared" si="246"/>
        <v>0</v>
      </c>
      <c r="F182" s="179">
        <f>F183+F187</f>
        <v>1120</v>
      </c>
      <c r="G182" s="177">
        <f t="shared" ref="G182:H182" si="247">G183+G187</f>
        <v>0</v>
      </c>
      <c r="H182" s="178">
        <f t="shared" si="247"/>
        <v>0</v>
      </c>
      <c r="I182" s="179">
        <f>I183+I187</f>
        <v>0</v>
      </c>
      <c r="J182" s="180">
        <f t="shared" ref="J182:K182" si="248">J183+J187</f>
        <v>0</v>
      </c>
      <c r="K182" s="178">
        <f t="shared" si="248"/>
        <v>0</v>
      </c>
      <c r="L182" s="179">
        <f>L183+L187</f>
        <v>0</v>
      </c>
      <c r="M182" s="177">
        <f t="shared" ref="M182:O182" si="249">M183+M187</f>
        <v>0</v>
      </c>
      <c r="N182" s="178">
        <f t="shared" si="249"/>
        <v>0</v>
      </c>
      <c r="O182" s="179">
        <f t="shared" si="249"/>
        <v>0</v>
      </c>
      <c r="P182" s="181"/>
    </row>
    <row r="183" spans="1:16" hidden="1" x14ac:dyDescent="0.25">
      <c r="A183" s="70">
        <v>5100</v>
      </c>
      <c r="B183" s="182" t="s">
        <v>201</v>
      </c>
      <c r="C183" s="534">
        <f t="shared" si="189"/>
        <v>0</v>
      </c>
      <c r="D183" s="183">
        <f t="shared" ref="D183:E183" si="250">SUM(D184:D186)</f>
        <v>0</v>
      </c>
      <c r="E183" s="184">
        <f t="shared" si="250"/>
        <v>0</v>
      </c>
      <c r="F183" s="185">
        <f>SUM(F184:F186)</f>
        <v>0</v>
      </c>
      <c r="G183" s="183">
        <f t="shared" ref="G183:H183" si="251">SUM(G184:G186)</f>
        <v>0</v>
      </c>
      <c r="H183" s="184">
        <f t="shared" si="251"/>
        <v>0</v>
      </c>
      <c r="I183" s="185">
        <f>SUM(I184:I186)</f>
        <v>0</v>
      </c>
      <c r="J183" s="186">
        <f t="shared" ref="J183:K183" si="252">SUM(J184:J186)</f>
        <v>0</v>
      </c>
      <c r="K183" s="184">
        <f t="shared" si="252"/>
        <v>0</v>
      </c>
      <c r="L183" s="185">
        <f>SUM(L184:L186)</f>
        <v>0</v>
      </c>
      <c r="M183" s="183">
        <f t="shared" ref="M183:O183" si="253">SUM(M184:M186)</f>
        <v>0</v>
      </c>
      <c r="N183" s="184">
        <f t="shared" si="253"/>
        <v>0</v>
      </c>
      <c r="O183" s="185">
        <f t="shared" si="253"/>
        <v>0</v>
      </c>
      <c r="P183" s="209"/>
    </row>
    <row r="184" spans="1:16" hidden="1" x14ac:dyDescent="0.25">
      <c r="A184" s="298">
        <v>5110</v>
      </c>
      <c r="B184" s="82" t="s">
        <v>202</v>
      </c>
      <c r="C184" s="535">
        <f t="shared" si="189"/>
        <v>0</v>
      </c>
      <c r="D184" s="192"/>
      <c r="E184" s="193"/>
      <c r="F184" s="194">
        <f t="shared" ref="F184:F186" si="254">D184+E184</f>
        <v>0</v>
      </c>
      <c r="G184" s="192"/>
      <c r="H184" s="193"/>
      <c r="I184" s="194">
        <f t="shared" ref="I184:I186" si="255">G184+H184</f>
        <v>0</v>
      </c>
      <c r="J184" s="195"/>
      <c r="K184" s="193"/>
      <c r="L184" s="194">
        <f t="shared" ref="L184:L186" si="256">J184+K184</f>
        <v>0</v>
      </c>
      <c r="M184" s="192"/>
      <c r="N184" s="193"/>
      <c r="O184" s="194">
        <f t="shared" ref="O184:O186" si="257">M184+N184</f>
        <v>0</v>
      </c>
      <c r="P184" s="196"/>
    </row>
    <row r="185" spans="1:16" ht="24" hidden="1" x14ac:dyDescent="0.25">
      <c r="A185" s="202">
        <v>5120</v>
      </c>
      <c r="B185" s="90" t="s">
        <v>203</v>
      </c>
      <c r="C185" s="536">
        <f t="shared" si="189"/>
        <v>0</v>
      </c>
      <c r="D185" s="197"/>
      <c r="E185" s="198"/>
      <c r="F185" s="199">
        <f t="shared" si="254"/>
        <v>0</v>
      </c>
      <c r="G185" s="197"/>
      <c r="H185" s="198"/>
      <c r="I185" s="199">
        <f t="shared" si="255"/>
        <v>0</v>
      </c>
      <c r="J185" s="200"/>
      <c r="K185" s="198"/>
      <c r="L185" s="199">
        <f t="shared" si="256"/>
        <v>0</v>
      </c>
      <c r="M185" s="197"/>
      <c r="N185" s="198"/>
      <c r="O185" s="199">
        <f t="shared" si="257"/>
        <v>0</v>
      </c>
      <c r="P185" s="201"/>
    </row>
    <row r="186" spans="1:16" hidden="1" x14ac:dyDescent="0.25">
      <c r="A186" s="202">
        <v>5140</v>
      </c>
      <c r="B186" s="90" t="s">
        <v>204</v>
      </c>
      <c r="C186" s="536">
        <f t="shared" si="189"/>
        <v>0</v>
      </c>
      <c r="D186" s="197"/>
      <c r="E186" s="198"/>
      <c r="F186" s="199">
        <f t="shared" si="254"/>
        <v>0</v>
      </c>
      <c r="G186" s="197"/>
      <c r="H186" s="198"/>
      <c r="I186" s="199">
        <f t="shared" si="255"/>
        <v>0</v>
      </c>
      <c r="J186" s="200"/>
      <c r="K186" s="198"/>
      <c r="L186" s="199">
        <f t="shared" si="256"/>
        <v>0</v>
      </c>
      <c r="M186" s="197"/>
      <c r="N186" s="198"/>
      <c r="O186" s="199">
        <f t="shared" si="257"/>
        <v>0</v>
      </c>
      <c r="P186" s="201"/>
    </row>
    <row r="187" spans="1:16" ht="24" x14ac:dyDescent="0.25">
      <c r="A187" s="70">
        <v>5200</v>
      </c>
      <c r="B187" s="182" t="s">
        <v>205</v>
      </c>
      <c r="C187" s="534">
        <f t="shared" si="189"/>
        <v>1120</v>
      </c>
      <c r="D187" s="183">
        <f t="shared" ref="D187:E187" si="258">D188+D198+D199+D206+D207+D208+D210</f>
        <v>1120</v>
      </c>
      <c r="E187" s="184">
        <f t="shared" si="258"/>
        <v>0</v>
      </c>
      <c r="F187" s="185">
        <f>F188+F198+F199+F206+F207+F208+F210</f>
        <v>1120</v>
      </c>
      <c r="G187" s="183">
        <f t="shared" ref="G187:H187" si="259">G188+G198+G199+G206+G207+G208+G210</f>
        <v>0</v>
      </c>
      <c r="H187" s="184">
        <f t="shared" si="259"/>
        <v>0</v>
      </c>
      <c r="I187" s="185">
        <f>I188+I198+I199+I206+I207+I208+I210</f>
        <v>0</v>
      </c>
      <c r="J187" s="186">
        <f t="shared" ref="J187:K187" si="260">J188+J198+J199+J206+J207+J208+J210</f>
        <v>0</v>
      </c>
      <c r="K187" s="184">
        <f t="shared" si="260"/>
        <v>0</v>
      </c>
      <c r="L187" s="185">
        <f>L188+L198+L199+L206+L207+L208+L210</f>
        <v>0</v>
      </c>
      <c r="M187" s="183">
        <f t="shared" ref="M187:O187" si="261">M188+M198+M199+M206+M207+M208+M210</f>
        <v>0</v>
      </c>
      <c r="N187" s="184">
        <f t="shared" si="261"/>
        <v>0</v>
      </c>
      <c r="O187" s="185">
        <f t="shared" si="261"/>
        <v>0</v>
      </c>
      <c r="P187" s="209"/>
    </row>
    <row r="188" spans="1:16" hidden="1" x14ac:dyDescent="0.25">
      <c r="A188" s="188">
        <v>5210</v>
      </c>
      <c r="B188" s="143" t="s">
        <v>206</v>
      </c>
      <c r="C188" s="542">
        <f t="shared" si="189"/>
        <v>0</v>
      </c>
      <c r="D188" s="148">
        <f t="shared" ref="D188:E188" si="262">SUM(D189:D197)</f>
        <v>0</v>
      </c>
      <c r="E188" s="149">
        <f t="shared" si="262"/>
        <v>0</v>
      </c>
      <c r="F188" s="189">
        <f>SUM(F189:F197)</f>
        <v>0</v>
      </c>
      <c r="G188" s="148">
        <f t="shared" ref="G188:H188" si="263">SUM(G189:G197)</f>
        <v>0</v>
      </c>
      <c r="H188" s="149">
        <f t="shared" si="263"/>
        <v>0</v>
      </c>
      <c r="I188" s="189">
        <f>SUM(I189:I197)</f>
        <v>0</v>
      </c>
      <c r="J188" s="190">
        <f t="shared" ref="J188:K188" si="264">SUM(J189:J197)</f>
        <v>0</v>
      </c>
      <c r="K188" s="149">
        <f t="shared" si="264"/>
        <v>0</v>
      </c>
      <c r="L188" s="189">
        <f>SUM(L189:L197)</f>
        <v>0</v>
      </c>
      <c r="M188" s="148">
        <f t="shared" ref="M188:O188" si="265">SUM(M189:M197)</f>
        <v>0</v>
      </c>
      <c r="N188" s="149">
        <f t="shared" si="265"/>
        <v>0</v>
      </c>
      <c r="O188" s="189">
        <f t="shared" si="265"/>
        <v>0</v>
      </c>
      <c r="P188" s="191"/>
    </row>
    <row r="189" spans="1:16" hidden="1" x14ac:dyDescent="0.25">
      <c r="A189" s="45">
        <v>5211</v>
      </c>
      <c r="B189" s="82" t="s">
        <v>207</v>
      </c>
      <c r="C189" s="535">
        <f t="shared" si="189"/>
        <v>0</v>
      </c>
      <c r="D189" s="192"/>
      <c r="E189" s="193"/>
      <c r="F189" s="194">
        <f t="shared" ref="F189:F198" si="266">D189+E189</f>
        <v>0</v>
      </c>
      <c r="G189" s="192"/>
      <c r="H189" s="193"/>
      <c r="I189" s="194">
        <f t="shared" ref="I189:I198" si="267">G189+H189</f>
        <v>0</v>
      </c>
      <c r="J189" s="195"/>
      <c r="K189" s="193"/>
      <c r="L189" s="194">
        <f t="shared" ref="L189:L198" si="268">J189+K189</f>
        <v>0</v>
      </c>
      <c r="M189" s="192"/>
      <c r="N189" s="193"/>
      <c r="O189" s="194">
        <f t="shared" ref="O189:O198" si="269">M189+N189</f>
        <v>0</v>
      </c>
      <c r="P189" s="196"/>
    </row>
    <row r="190" spans="1:16" hidden="1" x14ac:dyDescent="0.25">
      <c r="A190" s="52">
        <v>5212</v>
      </c>
      <c r="B190" s="90" t="s">
        <v>208</v>
      </c>
      <c r="C190" s="536">
        <f t="shared" si="189"/>
        <v>0</v>
      </c>
      <c r="D190" s="197"/>
      <c r="E190" s="198"/>
      <c r="F190" s="199">
        <f t="shared" si="266"/>
        <v>0</v>
      </c>
      <c r="G190" s="197"/>
      <c r="H190" s="198"/>
      <c r="I190" s="199">
        <f t="shared" si="267"/>
        <v>0</v>
      </c>
      <c r="J190" s="200"/>
      <c r="K190" s="198"/>
      <c r="L190" s="199">
        <f t="shared" si="268"/>
        <v>0</v>
      </c>
      <c r="M190" s="197"/>
      <c r="N190" s="198"/>
      <c r="O190" s="199">
        <f t="shared" si="269"/>
        <v>0</v>
      </c>
      <c r="P190" s="201"/>
    </row>
    <row r="191" spans="1:16" hidden="1" x14ac:dyDescent="0.25">
      <c r="A191" s="52">
        <v>5213</v>
      </c>
      <c r="B191" s="90" t="s">
        <v>209</v>
      </c>
      <c r="C191" s="536">
        <f t="shared" si="189"/>
        <v>0</v>
      </c>
      <c r="D191" s="197"/>
      <c r="E191" s="198"/>
      <c r="F191" s="199">
        <f t="shared" si="266"/>
        <v>0</v>
      </c>
      <c r="G191" s="197"/>
      <c r="H191" s="198"/>
      <c r="I191" s="199">
        <f t="shared" si="267"/>
        <v>0</v>
      </c>
      <c r="J191" s="200"/>
      <c r="K191" s="198"/>
      <c r="L191" s="199">
        <f t="shared" si="268"/>
        <v>0</v>
      </c>
      <c r="M191" s="197"/>
      <c r="N191" s="198"/>
      <c r="O191" s="199">
        <f t="shared" si="269"/>
        <v>0</v>
      </c>
      <c r="P191" s="201"/>
    </row>
    <row r="192" spans="1:16" hidden="1" x14ac:dyDescent="0.25">
      <c r="A192" s="52">
        <v>5214</v>
      </c>
      <c r="B192" s="90" t="s">
        <v>210</v>
      </c>
      <c r="C192" s="536">
        <f t="shared" si="189"/>
        <v>0</v>
      </c>
      <c r="D192" s="197"/>
      <c r="E192" s="198"/>
      <c r="F192" s="199">
        <f t="shared" si="266"/>
        <v>0</v>
      </c>
      <c r="G192" s="197"/>
      <c r="H192" s="198"/>
      <c r="I192" s="199">
        <f t="shared" si="267"/>
        <v>0</v>
      </c>
      <c r="J192" s="200"/>
      <c r="K192" s="198"/>
      <c r="L192" s="199">
        <f t="shared" si="268"/>
        <v>0</v>
      </c>
      <c r="M192" s="197"/>
      <c r="N192" s="198"/>
      <c r="O192" s="199">
        <f t="shared" si="269"/>
        <v>0</v>
      </c>
      <c r="P192" s="201"/>
    </row>
    <row r="193" spans="1:16" hidden="1" x14ac:dyDescent="0.25">
      <c r="A193" s="52">
        <v>5215</v>
      </c>
      <c r="B193" s="90" t="s">
        <v>211</v>
      </c>
      <c r="C193" s="536">
        <f t="shared" si="189"/>
        <v>0</v>
      </c>
      <c r="D193" s="197"/>
      <c r="E193" s="198"/>
      <c r="F193" s="199">
        <f t="shared" si="266"/>
        <v>0</v>
      </c>
      <c r="G193" s="197"/>
      <c r="H193" s="198"/>
      <c r="I193" s="199">
        <f t="shared" si="267"/>
        <v>0</v>
      </c>
      <c r="J193" s="200"/>
      <c r="K193" s="198"/>
      <c r="L193" s="199">
        <f t="shared" si="268"/>
        <v>0</v>
      </c>
      <c r="M193" s="197"/>
      <c r="N193" s="198"/>
      <c r="O193" s="199">
        <f t="shared" si="269"/>
        <v>0</v>
      </c>
      <c r="P193" s="201"/>
    </row>
    <row r="194" spans="1:16" ht="14.25" hidden="1" customHeight="1" x14ac:dyDescent="0.25">
      <c r="A194" s="52">
        <v>5216</v>
      </c>
      <c r="B194" s="90" t="s">
        <v>212</v>
      </c>
      <c r="C194" s="536">
        <f t="shared" si="189"/>
        <v>0</v>
      </c>
      <c r="D194" s="197"/>
      <c r="E194" s="198"/>
      <c r="F194" s="199">
        <f t="shared" si="266"/>
        <v>0</v>
      </c>
      <c r="G194" s="197"/>
      <c r="H194" s="198"/>
      <c r="I194" s="199">
        <f t="shared" si="267"/>
        <v>0</v>
      </c>
      <c r="J194" s="200"/>
      <c r="K194" s="198"/>
      <c r="L194" s="199">
        <f t="shared" si="268"/>
        <v>0</v>
      </c>
      <c r="M194" s="197"/>
      <c r="N194" s="198"/>
      <c r="O194" s="199">
        <f t="shared" si="269"/>
        <v>0</v>
      </c>
      <c r="P194" s="201"/>
    </row>
    <row r="195" spans="1:16" hidden="1" x14ac:dyDescent="0.25">
      <c r="A195" s="52">
        <v>5217</v>
      </c>
      <c r="B195" s="90" t="s">
        <v>213</v>
      </c>
      <c r="C195" s="536">
        <f t="shared" si="189"/>
        <v>0</v>
      </c>
      <c r="D195" s="197"/>
      <c r="E195" s="198"/>
      <c r="F195" s="199">
        <f t="shared" si="266"/>
        <v>0</v>
      </c>
      <c r="G195" s="197"/>
      <c r="H195" s="198"/>
      <c r="I195" s="199">
        <f t="shared" si="267"/>
        <v>0</v>
      </c>
      <c r="J195" s="200"/>
      <c r="K195" s="198"/>
      <c r="L195" s="199">
        <f t="shared" si="268"/>
        <v>0</v>
      </c>
      <c r="M195" s="197"/>
      <c r="N195" s="198"/>
      <c r="O195" s="199">
        <f t="shared" si="269"/>
        <v>0</v>
      </c>
      <c r="P195" s="201"/>
    </row>
    <row r="196" spans="1:16" hidden="1" x14ac:dyDescent="0.25">
      <c r="A196" s="52">
        <v>5218</v>
      </c>
      <c r="B196" s="90" t="s">
        <v>214</v>
      </c>
      <c r="C196" s="536">
        <f t="shared" si="189"/>
        <v>0</v>
      </c>
      <c r="D196" s="197"/>
      <c r="E196" s="198"/>
      <c r="F196" s="199">
        <f t="shared" si="266"/>
        <v>0</v>
      </c>
      <c r="G196" s="197"/>
      <c r="H196" s="198"/>
      <c r="I196" s="199">
        <f t="shared" si="267"/>
        <v>0</v>
      </c>
      <c r="J196" s="200"/>
      <c r="K196" s="198"/>
      <c r="L196" s="199">
        <f t="shared" si="268"/>
        <v>0</v>
      </c>
      <c r="M196" s="197"/>
      <c r="N196" s="198"/>
      <c r="O196" s="199">
        <f t="shared" si="269"/>
        <v>0</v>
      </c>
      <c r="P196" s="201"/>
    </row>
    <row r="197" spans="1:16" hidden="1" x14ac:dyDescent="0.25">
      <c r="A197" s="52">
        <v>5219</v>
      </c>
      <c r="B197" s="90" t="s">
        <v>215</v>
      </c>
      <c r="C197" s="536">
        <f t="shared" si="189"/>
        <v>0</v>
      </c>
      <c r="D197" s="197"/>
      <c r="E197" s="198"/>
      <c r="F197" s="199">
        <f t="shared" si="266"/>
        <v>0</v>
      </c>
      <c r="G197" s="197"/>
      <c r="H197" s="198"/>
      <c r="I197" s="199">
        <f t="shared" si="267"/>
        <v>0</v>
      </c>
      <c r="J197" s="200"/>
      <c r="K197" s="198"/>
      <c r="L197" s="199">
        <f t="shared" si="268"/>
        <v>0</v>
      </c>
      <c r="M197" s="197"/>
      <c r="N197" s="198"/>
      <c r="O197" s="199">
        <f t="shared" si="269"/>
        <v>0</v>
      </c>
      <c r="P197" s="201"/>
    </row>
    <row r="198" spans="1:16" ht="13.5" hidden="1" customHeight="1" x14ac:dyDescent="0.25">
      <c r="A198" s="202">
        <v>5220</v>
      </c>
      <c r="B198" s="90" t="s">
        <v>216</v>
      </c>
      <c r="C198" s="536">
        <f t="shared" si="189"/>
        <v>0</v>
      </c>
      <c r="D198" s="197"/>
      <c r="E198" s="198"/>
      <c r="F198" s="199">
        <f t="shared" si="266"/>
        <v>0</v>
      </c>
      <c r="G198" s="197"/>
      <c r="H198" s="198"/>
      <c r="I198" s="199">
        <f t="shared" si="267"/>
        <v>0</v>
      </c>
      <c r="J198" s="200"/>
      <c r="K198" s="198"/>
      <c r="L198" s="199">
        <f t="shared" si="268"/>
        <v>0</v>
      </c>
      <c r="M198" s="197"/>
      <c r="N198" s="198"/>
      <c r="O198" s="199">
        <f t="shared" si="269"/>
        <v>0</v>
      </c>
      <c r="P198" s="201"/>
    </row>
    <row r="199" spans="1:16" x14ac:dyDescent="0.25">
      <c r="A199" s="202">
        <v>5230</v>
      </c>
      <c r="B199" s="90" t="s">
        <v>217</v>
      </c>
      <c r="C199" s="536">
        <f t="shared" si="189"/>
        <v>1120</v>
      </c>
      <c r="D199" s="203">
        <f t="shared" ref="D199:E199" si="270">SUM(D200:D205)</f>
        <v>1120</v>
      </c>
      <c r="E199" s="204">
        <f t="shared" si="270"/>
        <v>0</v>
      </c>
      <c r="F199" s="199">
        <f>SUM(F200:F205)</f>
        <v>1120</v>
      </c>
      <c r="G199" s="203">
        <f t="shared" ref="G199:H199" si="271">SUM(G200:G205)</f>
        <v>0</v>
      </c>
      <c r="H199" s="204">
        <f t="shared" si="271"/>
        <v>0</v>
      </c>
      <c r="I199" s="199">
        <f>SUM(I200:I205)</f>
        <v>0</v>
      </c>
      <c r="J199" s="205">
        <f t="shared" ref="J199:K199" si="272">SUM(J200:J205)</f>
        <v>0</v>
      </c>
      <c r="K199" s="204">
        <f t="shared" si="272"/>
        <v>0</v>
      </c>
      <c r="L199" s="199">
        <f>SUM(L200:L205)</f>
        <v>0</v>
      </c>
      <c r="M199" s="203">
        <f t="shared" ref="M199:O199" si="273">SUM(M200:M205)</f>
        <v>0</v>
      </c>
      <c r="N199" s="204">
        <f t="shared" si="273"/>
        <v>0</v>
      </c>
      <c r="O199" s="199">
        <f t="shared" si="273"/>
        <v>0</v>
      </c>
      <c r="P199" s="201"/>
    </row>
    <row r="200" spans="1:16" hidden="1" x14ac:dyDescent="0.25">
      <c r="A200" s="52">
        <v>5231</v>
      </c>
      <c r="B200" s="90" t="s">
        <v>218</v>
      </c>
      <c r="C200" s="536">
        <f t="shared" si="189"/>
        <v>0</v>
      </c>
      <c r="D200" s="197"/>
      <c r="E200" s="198"/>
      <c r="F200" s="199">
        <f t="shared" ref="F200:F207" si="274">D200+E200</f>
        <v>0</v>
      </c>
      <c r="G200" s="197"/>
      <c r="H200" s="198"/>
      <c r="I200" s="199">
        <f t="shared" ref="I200:I207" si="275">G200+H200</f>
        <v>0</v>
      </c>
      <c r="J200" s="200"/>
      <c r="K200" s="198"/>
      <c r="L200" s="199">
        <f t="shared" ref="L200:L207" si="276">J200+K200</f>
        <v>0</v>
      </c>
      <c r="M200" s="197"/>
      <c r="N200" s="198"/>
      <c r="O200" s="199">
        <f t="shared" ref="O200:O207" si="277">M200+N200</f>
        <v>0</v>
      </c>
      <c r="P200" s="201"/>
    </row>
    <row r="201" spans="1:16" hidden="1" x14ac:dyDescent="0.25">
      <c r="A201" s="52">
        <v>5233</v>
      </c>
      <c r="B201" s="90" t="s">
        <v>219</v>
      </c>
      <c r="C201" s="536">
        <f t="shared" si="189"/>
        <v>0</v>
      </c>
      <c r="D201" s="197"/>
      <c r="E201" s="198"/>
      <c r="F201" s="199">
        <f t="shared" si="274"/>
        <v>0</v>
      </c>
      <c r="G201" s="197"/>
      <c r="H201" s="198"/>
      <c r="I201" s="199">
        <f t="shared" si="275"/>
        <v>0</v>
      </c>
      <c r="J201" s="200"/>
      <c r="K201" s="198"/>
      <c r="L201" s="199">
        <f t="shared" si="276"/>
        <v>0</v>
      </c>
      <c r="M201" s="197"/>
      <c r="N201" s="198"/>
      <c r="O201" s="199">
        <f t="shared" si="277"/>
        <v>0</v>
      </c>
      <c r="P201" s="201"/>
    </row>
    <row r="202" spans="1:16" ht="24" hidden="1" x14ac:dyDescent="0.25">
      <c r="A202" s="52">
        <v>5234</v>
      </c>
      <c r="B202" s="90" t="s">
        <v>220</v>
      </c>
      <c r="C202" s="536">
        <f t="shared" si="189"/>
        <v>0</v>
      </c>
      <c r="D202" s="197"/>
      <c r="E202" s="198"/>
      <c r="F202" s="199">
        <f t="shared" si="274"/>
        <v>0</v>
      </c>
      <c r="G202" s="197"/>
      <c r="H202" s="198"/>
      <c r="I202" s="199">
        <f t="shared" si="275"/>
        <v>0</v>
      </c>
      <c r="J202" s="200"/>
      <c r="K202" s="198"/>
      <c r="L202" s="199">
        <f t="shared" si="276"/>
        <v>0</v>
      </c>
      <c r="M202" s="197"/>
      <c r="N202" s="198"/>
      <c r="O202" s="199">
        <f t="shared" si="277"/>
        <v>0</v>
      </c>
      <c r="P202" s="201"/>
    </row>
    <row r="203" spans="1:16" ht="14.25" hidden="1" customHeight="1" x14ac:dyDescent="0.25">
      <c r="A203" s="52">
        <v>5236</v>
      </c>
      <c r="B203" s="90" t="s">
        <v>221</v>
      </c>
      <c r="C203" s="536">
        <f t="shared" si="189"/>
        <v>0</v>
      </c>
      <c r="D203" s="197"/>
      <c r="E203" s="198"/>
      <c r="F203" s="199">
        <f t="shared" si="274"/>
        <v>0</v>
      </c>
      <c r="G203" s="197"/>
      <c r="H203" s="198"/>
      <c r="I203" s="199">
        <f t="shared" si="275"/>
        <v>0</v>
      </c>
      <c r="J203" s="200"/>
      <c r="K203" s="198"/>
      <c r="L203" s="199">
        <f t="shared" si="276"/>
        <v>0</v>
      </c>
      <c r="M203" s="197"/>
      <c r="N203" s="198"/>
      <c r="O203" s="199">
        <f t="shared" si="277"/>
        <v>0</v>
      </c>
      <c r="P203" s="201"/>
    </row>
    <row r="204" spans="1:16" ht="24" x14ac:dyDescent="0.25">
      <c r="A204" s="52">
        <v>5238</v>
      </c>
      <c r="B204" s="90" t="s">
        <v>222</v>
      </c>
      <c r="C204" s="536">
        <f t="shared" si="189"/>
        <v>1120</v>
      </c>
      <c r="D204" s="197">
        <v>1120</v>
      </c>
      <c r="E204" s="198"/>
      <c r="F204" s="199">
        <f t="shared" si="274"/>
        <v>1120</v>
      </c>
      <c r="G204" s="197"/>
      <c r="H204" s="198"/>
      <c r="I204" s="199">
        <f t="shared" si="275"/>
        <v>0</v>
      </c>
      <c r="J204" s="200"/>
      <c r="K204" s="198"/>
      <c r="L204" s="199">
        <f t="shared" si="276"/>
        <v>0</v>
      </c>
      <c r="M204" s="197"/>
      <c r="N204" s="198"/>
      <c r="O204" s="199">
        <f t="shared" si="277"/>
        <v>0</v>
      </c>
      <c r="P204" s="201"/>
    </row>
    <row r="205" spans="1:16" ht="24" hidden="1" x14ac:dyDescent="0.25">
      <c r="A205" s="396">
        <v>5239</v>
      </c>
      <c r="B205" s="401" t="s">
        <v>223</v>
      </c>
      <c r="C205" s="556">
        <f t="shared" si="189"/>
        <v>0</v>
      </c>
      <c r="D205" s="402"/>
      <c r="E205" s="403"/>
      <c r="F205" s="404">
        <f t="shared" si="274"/>
        <v>0</v>
      </c>
      <c r="G205" s="402"/>
      <c r="H205" s="403"/>
      <c r="I205" s="404">
        <f t="shared" si="275"/>
        <v>0</v>
      </c>
      <c r="J205" s="405"/>
      <c r="K205" s="403"/>
      <c r="L205" s="404">
        <f t="shared" si="276"/>
        <v>0</v>
      </c>
      <c r="M205" s="402"/>
      <c r="N205" s="403"/>
      <c r="O205" s="404">
        <f t="shared" si="277"/>
        <v>0</v>
      </c>
      <c r="P205" s="413"/>
    </row>
    <row r="206" spans="1:16" ht="24" hidden="1" x14ac:dyDescent="0.25">
      <c r="A206" s="202">
        <v>5240</v>
      </c>
      <c r="B206" s="90" t="s">
        <v>224</v>
      </c>
      <c r="C206" s="536">
        <f t="shared" si="189"/>
        <v>0</v>
      </c>
      <c r="D206" s="197"/>
      <c r="E206" s="198"/>
      <c r="F206" s="199">
        <f t="shared" si="274"/>
        <v>0</v>
      </c>
      <c r="G206" s="197"/>
      <c r="H206" s="198"/>
      <c r="I206" s="199">
        <f t="shared" si="275"/>
        <v>0</v>
      </c>
      <c r="J206" s="200"/>
      <c r="K206" s="198"/>
      <c r="L206" s="199">
        <f t="shared" si="276"/>
        <v>0</v>
      </c>
      <c r="M206" s="197"/>
      <c r="N206" s="198"/>
      <c r="O206" s="199">
        <f t="shared" si="277"/>
        <v>0</v>
      </c>
      <c r="P206" s="201"/>
    </row>
    <row r="207" spans="1:16" hidden="1" x14ac:dyDescent="0.25">
      <c r="A207" s="202">
        <v>5250</v>
      </c>
      <c r="B207" s="90" t="s">
        <v>225</v>
      </c>
      <c r="C207" s="536">
        <f t="shared" si="189"/>
        <v>0</v>
      </c>
      <c r="D207" s="197"/>
      <c r="E207" s="198"/>
      <c r="F207" s="199">
        <f t="shared" si="274"/>
        <v>0</v>
      </c>
      <c r="G207" s="197"/>
      <c r="H207" s="198"/>
      <c r="I207" s="199">
        <f t="shared" si="275"/>
        <v>0</v>
      </c>
      <c r="J207" s="200"/>
      <c r="K207" s="198"/>
      <c r="L207" s="199">
        <f t="shared" si="276"/>
        <v>0</v>
      </c>
      <c r="M207" s="197"/>
      <c r="N207" s="198"/>
      <c r="O207" s="199">
        <f t="shared" si="277"/>
        <v>0</v>
      </c>
      <c r="P207" s="201"/>
    </row>
    <row r="208" spans="1:16" hidden="1" x14ac:dyDescent="0.25">
      <c r="A208" s="202">
        <v>5260</v>
      </c>
      <c r="B208" s="90" t="s">
        <v>226</v>
      </c>
      <c r="C208" s="536">
        <f t="shared" si="189"/>
        <v>0</v>
      </c>
      <c r="D208" s="203">
        <f t="shared" ref="D208:E208" si="278">SUM(D209)</f>
        <v>0</v>
      </c>
      <c r="E208" s="204">
        <f t="shared" si="278"/>
        <v>0</v>
      </c>
      <c r="F208" s="199">
        <f>SUM(F209)</f>
        <v>0</v>
      </c>
      <c r="G208" s="203">
        <f t="shared" ref="G208:H208" si="279">SUM(G209)</f>
        <v>0</v>
      </c>
      <c r="H208" s="204">
        <f t="shared" si="279"/>
        <v>0</v>
      </c>
      <c r="I208" s="199">
        <f>SUM(I209)</f>
        <v>0</v>
      </c>
      <c r="J208" s="205">
        <f t="shared" ref="J208:K208" si="280">SUM(J209)</f>
        <v>0</v>
      </c>
      <c r="K208" s="204">
        <f t="shared" si="280"/>
        <v>0</v>
      </c>
      <c r="L208" s="199">
        <f>SUM(L209)</f>
        <v>0</v>
      </c>
      <c r="M208" s="203">
        <f t="shared" ref="M208:O208" si="281">SUM(M209)</f>
        <v>0</v>
      </c>
      <c r="N208" s="204">
        <f t="shared" si="281"/>
        <v>0</v>
      </c>
      <c r="O208" s="199">
        <f t="shared" si="281"/>
        <v>0</v>
      </c>
      <c r="P208" s="201"/>
    </row>
    <row r="209" spans="1:16" ht="24" hidden="1" x14ac:dyDescent="0.25">
      <c r="A209" s="52">
        <v>5269</v>
      </c>
      <c r="B209" s="90" t="s">
        <v>227</v>
      </c>
      <c r="C209" s="536">
        <f t="shared" si="189"/>
        <v>0</v>
      </c>
      <c r="D209" s="197"/>
      <c r="E209" s="198"/>
      <c r="F209" s="199">
        <f t="shared" ref="F209:F210" si="282">D209+E209</f>
        <v>0</v>
      </c>
      <c r="G209" s="197"/>
      <c r="H209" s="198"/>
      <c r="I209" s="199">
        <f t="shared" ref="I209:I210" si="283">G209+H209</f>
        <v>0</v>
      </c>
      <c r="J209" s="200"/>
      <c r="K209" s="198"/>
      <c r="L209" s="199">
        <f t="shared" ref="L209:L210" si="284">J209+K209</f>
        <v>0</v>
      </c>
      <c r="M209" s="197"/>
      <c r="N209" s="198"/>
      <c r="O209" s="199">
        <f t="shared" ref="O209:O210" si="285">M209+N209</f>
        <v>0</v>
      </c>
      <c r="P209" s="201"/>
    </row>
    <row r="210" spans="1:16" ht="24" hidden="1" x14ac:dyDescent="0.25">
      <c r="A210" s="188">
        <v>5270</v>
      </c>
      <c r="B210" s="143" t="s">
        <v>228</v>
      </c>
      <c r="C210" s="542">
        <f t="shared" si="189"/>
        <v>0</v>
      </c>
      <c r="D210" s="206"/>
      <c r="E210" s="207"/>
      <c r="F210" s="189">
        <f t="shared" si="282"/>
        <v>0</v>
      </c>
      <c r="G210" s="206"/>
      <c r="H210" s="207"/>
      <c r="I210" s="189">
        <f t="shared" si="283"/>
        <v>0</v>
      </c>
      <c r="J210" s="208"/>
      <c r="K210" s="207"/>
      <c r="L210" s="189">
        <f t="shared" si="284"/>
        <v>0</v>
      </c>
      <c r="M210" s="206"/>
      <c r="N210" s="207"/>
      <c r="O210" s="189">
        <f t="shared" si="285"/>
        <v>0</v>
      </c>
      <c r="P210" s="191"/>
    </row>
    <row r="211" spans="1:16" ht="24" hidden="1" x14ac:dyDescent="0.25">
      <c r="A211" s="176">
        <v>6000</v>
      </c>
      <c r="B211" s="176" t="s">
        <v>229</v>
      </c>
      <c r="C211" s="547">
        <f t="shared" si="189"/>
        <v>0</v>
      </c>
      <c r="D211" s="177">
        <f t="shared" ref="D211:O211" si="286">D212+D232+D240+D250</f>
        <v>0</v>
      </c>
      <c r="E211" s="178">
        <f t="shared" si="286"/>
        <v>0</v>
      </c>
      <c r="F211" s="179">
        <f t="shared" si="286"/>
        <v>0</v>
      </c>
      <c r="G211" s="177">
        <f t="shared" si="286"/>
        <v>0</v>
      </c>
      <c r="H211" s="178">
        <f t="shared" si="286"/>
        <v>0</v>
      </c>
      <c r="I211" s="179">
        <f t="shared" si="286"/>
        <v>0</v>
      </c>
      <c r="J211" s="180">
        <f t="shared" si="286"/>
        <v>0</v>
      </c>
      <c r="K211" s="178">
        <f t="shared" si="286"/>
        <v>0</v>
      </c>
      <c r="L211" s="179">
        <f t="shared" si="286"/>
        <v>0</v>
      </c>
      <c r="M211" s="177">
        <f t="shared" si="286"/>
        <v>0</v>
      </c>
      <c r="N211" s="178">
        <f t="shared" si="286"/>
        <v>0</v>
      </c>
      <c r="O211" s="179">
        <f t="shared" si="286"/>
        <v>0</v>
      </c>
      <c r="P211" s="181"/>
    </row>
    <row r="212" spans="1:16" ht="14.25" hidden="1" customHeight="1" x14ac:dyDescent="0.25">
      <c r="A212" s="235">
        <v>6200</v>
      </c>
      <c r="B212" s="228" t="s">
        <v>230</v>
      </c>
      <c r="C212" s="549">
        <f t="shared" si="189"/>
        <v>0</v>
      </c>
      <c r="D212" s="236">
        <f t="shared" ref="D212:E212" si="287">SUM(D213,D214,D216,D219,D225,D226,D227)</f>
        <v>0</v>
      </c>
      <c r="E212" s="237">
        <f t="shared" si="287"/>
        <v>0</v>
      </c>
      <c r="F212" s="238">
        <f>SUM(F213,F214,F216,F219,F225,F226,F227)</f>
        <v>0</v>
      </c>
      <c r="G212" s="236">
        <f t="shared" ref="G212:H212" si="288">SUM(G213,G214,G216,G219,G225,G226,G227)</f>
        <v>0</v>
      </c>
      <c r="H212" s="237">
        <f t="shared" si="288"/>
        <v>0</v>
      </c>
      <c r="I212" s="238">
        <f>SUM(I213,I214,I216,I219,I225,I226,I227)</f>
        <v>0</v>
      </c>
      <c r="J212" s="239">
        <f t="shared" ref="J212:K212" si="289">SUM(J213,J214,J216,J219,J225,J226,J227)</f>
        <v>0</v>
      </c>
      <c r="K212" s="237">
        <f t="shared" si="289"/>
        <v>0</v>
      </c>
      <c r="L212" s="238">
        <f>SUM(L213,L214,L216,L219,L225,L226,L227)</f>
        <v>0</v>
      </c>
      <c r="M212" s="236">
        <f t="shared" ref="M212:O212" si="290">SUM(M213,M214,M216,M219,M225,M226,M227)</f>
        <v>0</v>
      </c>
      <c r="N212" s="237">
        <f t="shared" si="290"/>
        <v>0</v>
      </c>
      <c r="O212" s="238">
        <f t="shared" si="290"/>
        <v>0</v>
      </c>
      <c r="P212" s="187"/>
    </row>
    <row r="213" spans="1:16" ht="24" hidden="1" x14ac:dyDescent="0.25">
      <c r="A213" s="298">
        <v>6220</v>
      </c>
      <c r="B213" s="82" t="s">
        <v>231</v>
      </c>
      <c r="C213" s="535">
        <f t="shared" ref="C213:C276" si="291">F213+I213+L213+O213</f>
        <v>0</v>
      </c>
      <c r="D213" s="192"/>
      <c r="E213" s="193"/>
      <c r="F213" s="194">
        <f>D213+E213</f>
        <v>0</v>
      </c>
      <c r="G213" s="192"/>
      <c r="H213" s="193"/>
      <c r="I213" s="194">
        <f>G213+H213</f>
        <v>0</v>
      </c>
      <c r="J213" s="195"/>
      <c r="K213" s="193"/>
      <c r="L213" s="194">
        <f>J213+K213</f>
        <v>0</v>
      </c>
      <c r="M213" s="192"/>
      <c r="N213" s="193"/>
      <c r="O213" s="194">
        <f t="shared" ref="O213" si="292">M213+N213</f>
        <v>0</v>
      </c>
      <c r="P213" s="196"/>
    </row>
    <row r="214" spans="1:16" hidden="1" x14ac:dyDescent="0.25">
      <c r="A214" s="202">
        <v>6230</v>
      </c>
      <c r="B214" s="90" t="s">
        <v>232</v>
      </c>
      <c r="C214" s="536">
        <f t="shared" si="291"/>
        <v>0</v>
      </c>
      <c r="D214" s="203">
        <f t="shared" ref="D214:O214" si="293">SUM(D215)</f>
        <v>0</v>
      </c>
      <c r="E214" s="204">
        <f t="shared" si="293"/>
        <v>0</v>
      </c>
      <c r="F214" s="199">
        <f t="shared" si="293"/>
        <v>0</v>
      </c>
      <c r="G214" s="203">
        <f t="shared" si="293"/>
        <v>0</v>
      </c>
      <c r="H214" s="204">
        <f t="shared" si="293"/>
        <v>0</v>
      </c>
      <c r="I214" s="199">
        <f t="shared" si="293"/>
        <v>0</v>
      </c>
      <c r="J214" s="205">
        <f t="shared" si="293"/>
        <v>0</v>
      </c>
      <c r="K214" s="204">
        <f t="shared" si="293"/>
        <v>0</v>
      </c>
      <c r="L214" s="199">
        <f t="shared" si="293"/>
        <v>0</v>
      </c>
      <c r="M214" s="203">
        <f t="shared" si="293"/>
        <v>0</v>
      </c>
      <c r="N214" s="204">
        <f t="shared" si="293"/>
        <v>0</v>
      </c>
      <c r="O214" s="199">
        <f t="shared" si="293"/>
        <v>0</v>
      </c>
      <c r="P214" s="201"/>
    </row>
    <row r="215" spans="1:16" ht="24" hidden="1" x14ac:dyDescent="0.25">
      <c r="A215" s="52">
        <v>6239</v>
      </c>
      <c r="B215" s="82" t="s">
        <v>233</v>
      </c>
      <c r="C215" s="536">
        <f t="shared" si="291"/>
        <v>0</v>
      </c>
      <c r="D215" s="192"/>
      <c r="E215" s="193"/>
      <c r="F215" s="194">
        <f>D215+E215</f>
        <v>0</v>
      </c>
      <c r="G215" s="192"/>
      <c r="H215" s="193"/>
      <c r="I215" s="194">
        <f>G215+H215</f>
        <v>0</v>
      </c>
      <c r="J215" s="195"/>
      <c r="K215" s="193"/>
      <c r="L215" s="194">
        <f>J215+K215</f>
        <v>0</v>
      </c>
      <c r="M215" s="192"/>
      <c r="N215" s="193"/>
      <c r="O215" s="194">
        <f t="shared" ref="O215" si="294">M215+N215</f>
        <v>0</v>
      </c>
      <c r="P215" s="196"/>
    </row>
    <row r="216" spans="1:16" ht="24" hidden="1" x14ac:dyDescent="0.25">
      <c r="A216" s="202">
        <v>6240</v>
      </c>
      <c r="B216" s="90" t="s">
        <v>234</v>
      </c>
      <c r="C216" s="536">
        <f t="shared" si="291"/>
        <v>0</v>
      </c>
      <c r="D216" s="203">
        <f t="shared" ref="D216:E216" si="295">SUM(D217:D218)</f>
        <v>0</v>
      </c>
      <c r="E216" s="204">
        <f t="shared" si="295"/>
        <v>0</v>
      </c>
      <c r="F216" s="199">
        <f>SUM(F217:F218)</f>
        <v>0</v>
      </c>
      <c r="G216" s="203">
        <f t="shared" ref="G216:H216" si="296">SUM(G217:G218)</f>
        <v>0</v>
      </c>
      <c r="H216" s="204">
        <f t="shared" si="296"/>
        <v>0</v>
      </c>
      <c r="I216" s="199">
        <f>SUM(I217:I218)</f>
        <v>0</v>
      </c>
      <c r="J216" s="205">
        <f t="shared" ref="J216:K216" si="297">SUM(J217:J218)</f>
        <v>0</v>
      </c>
      <c r="K216" s="204">
        <f t="shared" si="297"/>
        <v>0</v>
      </c>
      <c r="L216" s="199">
        <f>SUM(L217:L218)</f>
        <v>0</v>
      </c>
      <c r="M216" s="203">
        <f t="shared" ref="M216:O216" si="298">SUM(M217:M218)</f>
        <v>0</v>
      </c>
      <c r="N216" s="204">
        <f t="shared" si="298"/>
        <v>0</v>
      </c>
      <c r="O216" s="199">
        <f t="shared" si="298"/>
        <v>0</v>
      </c>
      <c r="P216" s="201"/>
    </row>
    <row r="217" spans="1:16" hidden="1" x14ac:dyDescent="0.25">
      <c r="A217" s="52">
        <v>6241</v>
      </c>
      <c r="B217" s="90" t="s">
        <v>235</v>
      </c>
      <c r="C217" s="536">
        <f t="shared" si="291"/>
        <v>0</v>
      </c>
      <c r="D217" s="197"/>
      <c r="E217" s="198"/>
      <c r="F217" s="199">
        <f t="shared" ref="F217:F218" si="299">D217+E217</f>
        <v>0</v>
      </c>
      <c r="G217" s="197"/>
      <c r="H217" s="198"/>
      <c r="I217" s="199">
        <f t="shared" ref="I217:I218" si="300">G217+H217</f>
        <v>0</v>
      </c>
      <c r="J217" s="200"/>
      <c r="K217" s="198"/>
      <c r="L217" s="199">
        <f t="shared" ref="L217:L218" si="301">J217+K217</f>
        <v>0</v>
      </c>
      <c r="M217" s="197"/>
      <c r="N217" s="198"/>
      <c r="O217" s="199">
        <f t="shared" ref="O217:O218" si="302">M217+N217</f>
        <v>0</v>
      </c>
      <c r="P217" s="201"/>
    </row>
    <row r="218" spans="1:16" hidden="1" x14ac:dyDescent="0.25">
      <c r="A218" s="52">
        <v>6242</v>
      </c>
      <c r="B218" s="90" t="s">
        <v>236</v>
      </c>
      <c r="C218" s="536">
        <f t="shared" si="291"/>
        <v>0</v>
      </c>
      <c r="D218" s="197"/>
      <c r="E218" s="198"/>
      <c r="F218" s="199">
        <f t="shared" si="299"/>
        <v>0</v>
      </c>
      <c r="G218" s="197"/>
      <c r="H218" s="198"/>
      <c r="I218" s="199">
        <f t="shared" si="300"/>
        <v>0</v>
      </c>
      <c r="J218" s="200"/>
      <c r="K218" s="198"/>
      <c r="L218" s="199">
        <f t="shared" si="301"/>
        <v>0</v>
      </c>
      <c r="M218" s="197"/>
      <c r="N218" s="198"/>
      <c r="O218" s="199">
        <f t="shared" si="302"/>
        <v>0</v>
      </c>
      <c r="P218" s="201"/>
    </row>
    <row r="219" spans="1:16" ht="25.5" hidden="1" customHeight="1" x14ac:dyDescent="0.25">
      <c r="A219" s="202">
        <v>6250</v>
      </c>
      <c r="B219" s="90" t="s">
        <v>237</v>
      </c>
      <c r="C219" s="536">
        <f t="shared" si="291"/>
        <v>0</v>
      </c>
      <c r="D219" s="203">
        <f t="shared" ref="D219:E219" si="303">SUM(D220:D224)</f>
        <v>0</v>
      </c>
      <c r="E219" s="204">
        <f t="shared" si="303"/>
        <v>0</v>
      </c>
      <c r="F219" s="199">
        <f>SUM(F220:F224)</f>
        <v>0</v>
      </c>
      <c r="G219" s="203">
        <f t="shared" ref="G219:H219" si="304">SUM(G220:G224)</f>
        <v>0</v>
      </c>
      <c r="H219" s="204">
        <f t="shared" si="304"/>
        <v>0</v>
      </c>
      <c r="I219" s="199">
        <f>SUM(I220:I224)</f>
        <v>0</v>
      </c>
      <c r="J219" s="205">
        <f t="shared" ref="J219:K219" si="305">SUM(J220:J224)</f>
        <v>0</v>
      </c>
      <c r="K219" s="204">
        <f t="shared" si="305"/>
        <v>0</v>
      </c>
      <c r="L219" s="199">
        <f>SUM(L220:L224)</f>
        <v>0</v>
      </c>
      <c r="M219" s="203">
        <f t="shared" ref="M219:O219" si="306">SUM(M220:M224)</f>
        <v>0</v>
      </c>
      <c r="N219" s="204">
        <f t="shared" si="306"/>
        <v>0</v>
      </c>
      <c r="O219" s="199">
        <f t="shared" si="306"/>
        <v>0</v>
      </c>
      <c r="P219" s="201"/>
    </row>
    <row r="220" spans="1:16" ht="14.25" hidden="1" customHeight="1" x14ac:dyDescent="0.25">
      <c r="A220" s="52">
        <v>6252</v>
      </c>
      <c r="B220" s="90" t="s">
        <v>238</v>
      </c>
      <c r="C220" s="536">
        <f t="shared" si="291"/>
        <v>0</v>
      </c>
      <c r="D220" s="197"/>
      <c r="E220" s="198"/>
      <c r="F220" s="199">
        <f t="shared" ref="F220:F226" si="307">D220+E220</f>
        <v>0</v>
      </c>
      <c r="G220" s="197"/>
      <c r="H220" s="198"/>
      <c r="I220" s="199">
        <f t="shared" ref="I220:I226" si="308">G220+H220</f>
        <v>0</v>
      </c>
      <c r="J220" s="200"/>
      <c r="K220" s="198"/>
      <c r="L220" s="199">
        <f t="shared" ref="L220:L226" si="309">J220+K220</f>
        <v>0</v>
      </c>
      <c r="M220" s="197"/>
      <c r="N220" s="198"/>
      <c r="O220" s="199">
        <f t="shared" ref="O220:O226" si="310">M220+N220</f>
        <v>0</v>
      </c>
      <c r="P220" s="201"/>
    </row>
    <row r="221" spans="1:16" ht="14.25" hidden="1" customHeight="1" x14ac:dyDescent="0.25">
      <c r="A221" s="52">
        <v>6253</v>
      </c>
      <c r="B221" s="90" t="s">
        <v>239</v>
      </c>
      <c r="C221" s="536">
        <f t="shared" si="291"/>
        <v>0</v>
      </c>
      <c r="D221" s="197"/>
      <c r="E221" s="198"/>
      <c r="F221" s="199">
        <f t="shared" si="307"/>
        <v>0</v>
      </c>
      <c r="G221" s="197"/>
      <c r="H221" s="198"/>
      <c r="I221" s="199">
        <f t="shared" si="308"/>
        <v>0</v>
      </c>
      <c r="J221" s="200"/>
      <c r="K221" s="198"/>
      <c r="L221" s="199">
        <f t="shared" si="309"/>
        <v>0</v>
      </c>
      <c r="M221" s="197"/>
      <c r="N221" s="198"/>
      <c r="O221" s="199">
        <f t="shared" si="310"/>
        <v>0</v>
      </c>
      <c r="P221" s="201"/>
    </row>
    <row r="222" spans="1:16" ht="24" hidden="1" x14ac:dyDescent="0.25">
      <c r="A222" s="52">
        <v>6254</v>
      </c>
      <c r="B222" s="90" t="s">
        <v>240</v>
      </c>
      <c r="C222" s="536">
        <f t="shared" si="291"/>
        <v>0</v>
      </c>
      <c r="D222" s="197"/>
      <c r="E222" s="198"/>
      <c r="F222" s="199">
        <f t="shared" si="307"/>
        <v>0</v>
      </c>
      <c r="G222" s="197"/>
      <c r="H222" s="198"/>
      <c r="I222" s="199">
        <f t="shared" si="308"/>
        <v>0</v>
      </c>
      <c r="J222" s="200"/>
      <c r="K222" s="198"/>
      <c r="L222" s="199">
        <f t="shared" si="309"/>
        <v>0</v>
      </c>
      <c r="M222" s="197"/>
      <c r="N222" s="198"/>
      <c r="O222" s="199">
        <f t="shared" si="310"/>
        <v>0</v>
      </c>
      <c r="P222" s="201"/>
    </row>
    <row r="223" spans="1:16" ht="24" hidden="1" x14ac:dyDescent="0.25">
      <c r="A223" s="52">
        <v>6255</v>
      </c>
      <c r="B223" s="90" t="s">
        <v>241</v>
      </c>
      <c r="C223" s="536">
        <f t="shared" si="291"/>
        <v>0</v>
      </c>
      <c r="D223" s="197"/>
      <c r="E223" s="198"/>
      <c r="F223" s="199">
        <f t="shared" si="307"/>
        <v>0</v>
      </c>
      <c r="G223" s="197"/>
      <c r="H223" s="198"/>
      <c r="I223" s="199">
        <f t="shared" si="308"/>
        <v>0</v>
      </c>
      <c r="J223" s="200"/>
      <c r="K223" s="198"/>
      <c r="L223" s="199">
        <f t="shared" si="309"/>
        <v>0</v>
      </c>
      <c r="M223" s="197"/>
      <c r="N223" s="198"/>
      <c r="O223" s="199">
        <f t="shared" si="310"/>
        <v>0</v>
      </c>
      <c r="P223" s="201"/>
    </row>
    <row r="224" spans="1:16" hidden="1" x14ac:dyDescent="0.25">
      <c r="A224" s="52">
        <v>6259</v>
      </c>
      <c r="B224" s="90" t="s">
        <v>242</v>
      </c>
      <c r="C224" s="536">
        <f t="shared" si="291"/>
        <v>0</v>
      </c>
      <c r="D224" s="197"/>
      <c r="E224" s="198"/>
      <c r="F224" s="199">
        <f t="shared" si="307"/>
        <v>0</v>
      </c>
      <c r="G224" s="197"/>
      <c r="H224" s="198"/>
      <c r="I224" s="199">
        <f t="shared" si="308"/>
        <v>0</v>
      </c>
      <c r="J224" s="200"/>
      <c r="K224" s="198"/>
      <c r="L224" s="199">
        <f t="shared" si="309"/>
        <v>0</v>
      </c>
      <c r="M224" s="197"/>
      <c r="N224" s="198"/>
      <c r="O224" s="199">
        <f t="shared" si="310"/>
        <v>0</v>
      </c>
      <c r="P224" s="201"/>
    </row>
    <row r="225" spans="1:16" ht="24" hidden="1" x14ac:dyDescent="0.25">
      <c r="A225" s="202">
        <v>6260</v>
      </c>
      <c r="B225" s="90" t="s">
        <v>243</v>
      </c>
      <c r="C225" s="536">
        <f t="shared" si="291"/>
        <v>0</v>
      </c>
      <c r="D225" s="197"/>
      <c r="E225" s="198"/>
      <c r="F225" s="199">
        <f t="shared" si="307"/>
        <v>0</v>
      </c>
      <c r="G225" s="197"/>
      <c r="H225" s="198"/>
      <c r="I225" s="199">
        <f t="shared" si="308"/>
        <v>0</v>
      </c>
      <c r="J225" s="200"/>
      <c r="K225" s="198"/>
      <c r="L225" s="199">
        <f t="shared" si="309"/>
        <v>0</v>
      </c>
      <c r="M225" s="197"/>
      <c r="N225" s="198"/>
      <c r="O225" s="199">
        <f t="shared" si="310"/>
        <v>0</v>
      </c>
      <c r="P225" s="201"/>
    </row>
    <row r="226" spans="1:16" hidden="1" x14ac:dyDescent="0.25">
      <c r="A226" s="202">
        <v>6270</v>
      </c>
      <c r="B226" s="90" t="s">
        <v>244</v>
      </c>
      <c r="C226" s="536">
        <f t="shared" si="291"/>
        <v>0</v>
      </c>
      <c r="D226" s="197"/>
      <c r="E226" s="198"/>
      <c r="F226" s="199">
        <f t="shared" si="307"/>
        <v>0</v>
      </c>
      <c r="G226" s="197"/>
      <c r="H226" s="198"/>
      <c r="I226" s="199">
        <f t="shared" si="308"/>
        <v>0</v>
      </c>
      <c r="J226" s="200"/>
      <c r="K226" s="198"/>
      <c r="L226" s="199">
        <f t="shared" si="309"/>
        <v>0</v>
      </c>
      <c r="M226" s="197"/>
      <c r="N226" s="198"/>
      <c r="O226" s="199">
        <f t="shared" si="310"/>
        <v>0</v>
      </c>
      <c r="P226" s="201"/>
    </row>
    <row r="227" spans="1:16" ht="24" hidden="1" x14ac:dyDescent="0.25">
      <c r="A227" s="298">
        <v>6290</v>
      </c>
      <c r="B227" s="82" t="s">
        <v>245</v>
      </c>
      <c r="C227" s="548">
        <f t="shared" si="291"/>
        <v>0</v>
      </c>
      <c r="D227" s="212">
        <f t="shared" ref="D227:E227" si="311">SUM(D228:D231)</f>
        <v>0</v>
      </c>
      <c r="E227" s="213">
        <f t="shared" si="311"/>
        <v>0</v>
      </c>
      <c r="F227" s="194">
        <f>SUM(F228:F231)</f>
        <v>0</v>
      </c>
      <c r="G227" s="212">
        <f t="shared" ref="G227:O227" si="312">SUM(G228:G231)</f>
        <v>0</v>
      </c>
      <c r="H227" s="213">
        <f t="shared" si="312"/>
        <v>0</v>
      </c>
      <c r="I227" s="194">
        <f t="shared" si="312"/>
        <v>0</v>
      </c>
      <c r="J227" s="214">
        <f t="shared" si="312"/>
        <v>0</v>
      </c>
      <c r="K227" s="213">
        <f t="shared" si="312"/>
        <v>0</v>
      </c>
      <c r="L227" s="194">
        <f t="shared" si="312"/>
        <v>0</v>
      </c>
      <c r="M227" s="212">
        <f t="shared" si="312"/>
        <v>0</v>
      </c>
      <c r="N227" s="213">
        <f t="shared" si="312"/>
        <v>0</v>
      </c>
      <c r="O227" s="194">
        <f t="shared" si="312"/>
        <v>0</v>
      </c>
      <c r="P227" s="229"/>
    </row>
    <row r="228" spans="1:16" hidden="1" x14ac:dyDescent="0.25">
      <c r="A228" s="52">
        <v>6291</v>
      </c>
      <c r="B228" s="90" t="s">
        <v>246</v>
      </c>
      <c r="C228" s="536">
        <f t="shared" si="291"/>
        <v>0</v>
      </c>
      <c r="D228" s="197"/>
      <c r="E228" s="198"/>
      <c r="F228" s="199">
        <f t="shared" ref="F228:F231" si="313">D228+E228</f>
        <v>0</v>
      </c>
      <c r="G228" s="197"/>
      <c r="H228" s="198"/>
      <c r="I228" s="199">
        <f t="shared" ref="I228:I231" si="314">G228+H228</f>
        <v>0</v>
      </c>
      <c r="J228" s="200"/>
      <c r="K228" s="198"/>
      <c r="L228" s="199">
        <f t="shared" ref="L228:L231" si="315">J228+K228</f>
        <v>0</v>
      </c>
      <c r="M228" s="197"/>
      <c r="N228" s="198"/>
      <c r="O228" s="199">
        <f t="shared" ref="O228:O231" si="316">M228+N228</f>
        <v>0</v>
      </c>
      <c r="P228" s="201"/>
    </row>
    <row r="229" spans="1:16" hidden="1" x14ac:dyDescent="0.25">
      <c r="A229" s="52">
        <v>6292</v>
      </c>
      <c r="B229" s="90" t="s">
        <v>247</v>
      </c>
      <c r="C229" s="536">
        <f t="shared" si="291"/>
        <v>0</v>
      </c>
      <c r="D229" s="197"/>
      <c r="E229" s="198"/>
      <c r="F229" s="199">
        <f t="shared" si="313"/>
        <v>0</v>
      </c>
      <c r="G229" s="197"/>
      <c r="H229" s="198"/>
      <c r="I229" s="199">
        <f t="shared" si="314"/>
        <v>0</v>
      </c>
      <c r="J229" s="200"/>
      <c r="K229" s="198"/>
      <c r="L229" s="199">
        <f t="shared" si="315"/>
        <v>0</v>
      </c>
      <c r="M229" s="197"/>
      <c r="N229" s="198"/>
      <c r="O229" s="199">
        <f t="shared" si="316"/>
        <v>0</v>
      </c>
      <c r="P229" s="201"/>
    </row>
    <row r="230" spans="1:16" ht="72" hidden="1" x14ac:dyDescent="0.25">
      <c r="A230" s="52">
        <v>6296</v>
      </c>
      <c r="B230" s="90" t="s">
        <v>248</v>
      </c>
      <c r="C230" s="536">
        <f t="shared" si="291"/>
        <v>0</v>
      </c>
      <c r="D230" s="197"/>
      <c r="E230" s="198"/>
      <c r="F230" s="199">
        <f t="shared" si="313"/>
        <v>0</v>
      </c>
      <c r="G230" s="197"/>
      <c r="H230" s="198"/>
      <c r="I230" s="199">
        <f t="shared" si="314"/>
        <v>0</v>
      </c>
      <c r="J230" s="200"/>
      <c r="K230" s="198"/>
      <c r="L230" s="199">
        <f t="shared" si="315"/>
        <v>0</v>
      </c>
      <c r="M230" s="197"/>
      <c r="N230" s="198"/>
      <c r="O230" s="199">
        <f t="shared" si="316"/>
        <v>0</v>
      </c>
      <c r="P230" s="201"/>
    </row>
    <row r="231" spans="1:16" ht="39.75" hidden="1" customHeight="1" x14ac:dyDescent="0.25">
      <c r="A231" s="52">
        <v>6299</v>
      </c>
      <c r="B231" s="90" t="s">
        <v>249</v>
      </c>
      <c r="C231" s="536">
        <f t="shared" si="291"/>
        <v>0</v>
      </c>
      <c r="D231" s="197"/>
      <c r="E231" s="198"/>
      <c r="F231" s="199">
        <f t="shared" si="313"/>
        <v>0</v>
      </c>
      <c r="G231" s="197"/>
      <c r="H231" s="198"/>
      <c r="I231" s="199">
        <f t="shared" si="314"/>
        <v>0</v>
      </c>
      <c r="J231" s="200"/>
      <c r="K231" s="198"/>
      <c r="L231" s="199">
        <f t="shared" si="315"/>
        <v>0</v>
      </c>
      <c r="M231" s="197"/>
      <c r="N231" s="198"/>
      <c r="O231" s="199">
        <f t="shared" si="316"/>
        <v>0</v>
      </c>
      <c r="P231" s="201"/>
    </row>
    <row r="232" spans="1:16" hidden="1" x14ac:dyDescent="0.25">
      <c r="A232" s="70">
        <v>6300</v>
      </c>
      <c r="B232" s="182" t="s">
        <v>250</v>
      </c>
      <c r="C232" s="534">
        <f t="shared" si="291"/>
        <v>0</v>
      </c>
      <c r="D232" s="183">
        <f t="shared" ref="D232:E232" si="317">SUM(D233,D238,D239)</f>
        <v>0</v>
      </c>
      <c r="E232" s="184">
        <f t="shared" si="317"/>
        <v>0</v>
      </c>
      <c r="F232" s="185">
        <f>SUM(F233,F238,F239)</f>
        <v>0</v>
      </c>
      <c r="G232" s="183">
        <f t="shared" ref="G232:O232" si="318">SUM(G233,G238,G239)</f>
        <v>0</v>
      </c>
      <c r="H232" s="184">
        <f t="shared" si="318"/>
        <v>0</v>
      </c>
      <c r="I232" s="185">
        <f t="shared" si="318"/>
        <v>0</v>
      </c>
      <c r="J232" s="186">
        <f t="shared" si="318"/>
        <v>0</v>
      </c>
      <c r="K232" s="184">
        <f t="shared" si="318"/>
        <v>0</v>
      </c>
      <c r="L232" s="185">
        <f t="shared" si="318"/>
        <v>0</v>
      </c>
      <c r="M232" s="183">
        <f t="shared" si="318"/>
        <v>0</v>
      </c>
      <c r="N232" s="184">
        <f t="shared" si="318"/>
        <v>0</v>
      </c>
      <c r="O232" s="185">
        <f t="shared" si="318"/>
        <v>0</v>
      </c>
      <c r="P232" s="215"/>
    </row>
    <row r="233" spans="1:16" ht="24" hidden="1" x14ac:dyDescent="0.25">
      <c r="A233" s="298">
        <v>6320</v>
      </c>
      <c r="B233" s="82" t="s">
        <v>251</v>
      </c>
      <c r="C233" s="548">
        <f t="shared" si="291"/>
        <v>0</v>
      </c>
      <c r="D233" s="212">
        <f t="shared" ref="D233:E233" si="319">SUM(D234:D237)</f>
        <v>0</v>
      </c>
      <c r="E233" s="213">
        <f t="shared" si="319"/>
        <v>0</v>
      </c>
      <c r="F233" s="194">
        <f>SUM(F234:F237)</f>
        <v>0</v>
      </c>
      <c r="G233" s="212">
        <f t="shared" ref="G233:O233" si="320">SUM(G234:G237)</f>
        <v>0</v>
      </c>
      <c r="H233" s="213">
        <f t="shared" si="320"/>
        <v>0</v>
      </c>
      <c r="I233" s="194">
        <f t="shared" si="320"/>
        <v>0</v>
      </c>
      <c r="J233" s="214">
        <f t="shared" si="320"/>
        <v>0</v>
      </c>
      <c r="K233" s="213">
        <f t="shared" si="320"/>
        <v>0</v>
      </c>
      <c r="L233" s="194">
        <f t="shared" si="320"/>
        <v>0</v>
      </c>
      <c r="M233" s="212">
        <f t="shared" si="320"/>
        <v>0</v>
      </c>
      <c r="N233" s="213">
        <f t="shared" si="320"/>
        <v>0</v>
      </c>
      <c r="O233" s="194">
        <f t="shared" si="320"/>
        <v>0</v>
      </c>
      <c r="P233" s="196"/>
    </row>
    <row r="234" spans="1:16" hidden="1" x14ac:dyDescent="0.25">
      <c r="A234" s="52">
        <v>6322</v>
      </c>
      <c r="B234" s="90" t="s">
        <v>252</v>
      </c>
      <c r="C234" s="536">
        <f t="shared" si="291"/>
        <v>0</v>
      </c>
      <c r="D234" s="197"/>
      <c r="E234" s="198"/>
      <c r="F234" s="199">
        <f t="shared" ref="F234:F239" si="321">D234+E234</f>
        <v>0</v>
      </c>
      <c r="G234" s="197"/>
      <c r="H234" s="198"/>
      <c r="I234" s="199">
        <f t="shared" ref="I234:I239" si="322">G234+H234</f>
        <v>0</v>
      </c>
      <c r="J234" s="200"/>
      <c r="K234" s="198"/>
      <c r="L234" s="199">
        <f t="shared" ref="L234:L239" si="323">J234+K234</f>
        <v>0</v>
      </c>
      <c r="M234" s="197"/>
      <c r="N234" s="198"/>
      <c r="O234" s="199">
        <f t="shared" ref="O234:O239" si="324">M234+N234</f>
        <v>0</v>
      </c>
      <c r="P234" s="201"/>
    </row>
    <row r="235" spans="1:16" ht="24" hidden="1" x14ac:dyDescent="0.25">
      <c r="A235" s="52">
        <v>6323</v>
      </c>
      <c r="B235" s="90" t="s">
        <v>253</v>
      </c>
      <c r="C235" s="536">
        <f t="shared" si="291"/>
        <v>0</v>
      </c>
      <c r="D235" s="197"/>
      <c r="E235" s="198"/>
      <c r="F235" s="199">
        <f t="shared" si="321"/>
        <v>0</v>
      </c>
      <c r="G235" s="197"/>
      <c r="H235" s="198"/>
      <c r="I235" s="199">
        <f t="shared" si="322"/>
        <v>0</v>
      </c>
      <c r="J235" s="200"/>
      <c r="K235" s="198"/>
      <c r="L235" s="199">
        <f t="shared" si="323"/>
        <v>0</v>
      </c>
      <c r="M235" s="197"/>
      <c r="N235" s="198"/>
      <c r="O235" s="199">
        <f t="shared" si="324"/>
        <v>0</v>
      </c>
      <c r="P235" s="201"/>
    </row>
    <row r="236" spans="1:16" ht="24" hidden="1" x14ac:dyDescent="0.25">
      <c r="A236" s="52">
        <v>6324</v>
      </c>
      <c r="B236" s="90" t="s">
        <v>254</v>
      </c>
      <c r="C236" s="536">
        <f t="shared" si="291"/>
        <v>0</v>
      </c>
      <c r="D236" s="197"/>
      <c r="E236" s="198"/>
      <c r="F236" s="199">
        <f t="shared" si="321"/>
        <v>0</v>
      </c>
      <c r="G236" s="197"/>
      <c r="H236" s="198"/>
      <c r="I236" s="199">
        <f t="shared" si="322"/>
        <v>0</v>
      </c>
      <c r="J236" s="200"/>
      <c r="K236" s="198"/>
      <c r="L236" s="199">
        <f t="shared" si="323"/>
        <v>0</v>
      </c>
      <c r="M236" s="197"/>
      <c r="N236" s="198"/>
      <c r="O236" s="199">
        <f t="shared" si="324"/>
        <v>0</v>
      </c>
      <c r="P236" s="201"/>
    </row>
    <row r="237" spans="1:16" hidden="1" x14ac:dyDescent="0.25">
      <c r="A237" s="45">
        <v>6329</v>
      </c>
      <c r="B237" s="82" t="s">
        <v>255</v>
      </c>
      <c r="C237" s="535">
        <f t="shared" si="291"/>
        <v>0</v>
      </c>
      <c r="D237" s="192"/>
      <c r="E237" s="193"/>
      <c r="F237" s="194">
        <f t="shared" si="321"/>
        <v>0</v>
      </c>
      <c r="G237" s="192"/>
      <c r="H237" s="193"/>
      <c r="I237" s="194">
        <f t="shared" si="322"/>
        <v>0</v>
      </c>
      <c r="J237" s="195"/>
      <c r="K237" s="193"/>
      <c r="L237" s="194">
        <f t="shared" si="323"/>
        <v>0</v>
      </c>
      <c r="M237" s="192"/>
      <c r="N237" s="193"/>
      <c r="O237" s="194">
        <f t="shared" si="324"/>
        <v>0</v>
      </c>
      <c r="P237" s="196"/>
    </row>
    <row r="238" spans="1:16" ht="24" hidden="1" x14ac:dyDescent="0.25">
      <c r="A238" s="297">
        <v>6330</v>
      </c>
      <c r="B238" s="245" t="s">
        <v>256</v>
      </c>
      <c r="C238" s="548">
        <f t="shared" si="291"/>
        <v>0</v>
      </c>
      <c r="D238" s="231"/>
      <c r="E238" s="232"/>
      <c r="F238" s="233">
        <f t="shared" si="321"/>
        <v>0</v>
      </c>
      <c r="G238" s="231"/>
      <c r="H238" s="232"/>
      <c r="I238" s="233">
        <f t="shared" si="322"/>
        <v>0</v>
      </c>
      <c r="J238" s="234"/>
      <c r="K238" s="232"/>
      <c r="L238" s="233">
        <f t="shared" si="323"/>
        <v>0</v>
      </c>
      <c r="M238" s="231"/>
      <c r="N238" s="232"/>
      <c r="O238" s="233">
        <f t="shared" si="324"/>
        <v>0</v>
      </c>
      <c r="P238" s="229"/>
    </row>
    <row r="239" spans="1:16" hidden="1" x14ac:dyDescent="0.25">
      <c r="A239" s="202">
        <v>6360</v>
      </c>
      <c r="B239" s="90" t="s">
        <v>257</v>
      </c>
      <c r="C239" s="536">
        <f t="shared" si="291"/>
        <v>0</v>
      </c>
      <c r="D239" s="197"/>
      <c r="E239" s="198"/>
      <c r="F239" s="199">
        <f t="shared" si="321"/>
        <v>0</v>
      </c>
      <c r="G239" s="197"/>
      <c r="H239" s="198"/>
      <c r="I239" s="199">
        <f t="shared" si="322"/>
        <v>0</v>
      </c>
      <c r="J239" s="200"/>
      <c r="K239" s="198"/>
      <c r="L239" s="199">
        <f t="shared" si="323"/>
        <v>0</v>
      </c>
      <c r="M239" s="197"/>
      <c r="N239" s="198"/>
      <c r="O239" s="199">
        <f t="shared" si="324"/>
        <v>0</v>
      </c>
      <c r="P239" s="201"/>
    </row>
    <row r="240" spans="1:16" ht="36" hidden="1" x14ac:dyDescent="0.25">
      <c r="A240" s="70">
        <v>6400</v>
      </c>
      <c r="B240" s="182" t="s">
        <v>258</v>
      </c>
      <c r="C240" s="534">
        <f t="shared" si="291"/>
        <v>0</v>
      </c>
      <c r="D240" s="183">
        <f t="shared" ref="D240:E240" si="325">SUM(D241,D245)</f>
        <v>0</v>
      </c>
      <c r="E240" s="184">
        <f t="shared" si="325"/>
        <v>0</v>
      </c>
      <c r="F240" s="185">
        <f>SUM(F241,F245)</f>
        <v>0</v>
      </c>
      <c r="G240" s="183">
        <f t="shared" ref="G240:O240" si="326">SUM(G241,G245)</f>
        <v>0</v>
      </c>
      <c r="H240" s="184">
        <f t="shared" si="326"/>
        <v>0</v>
      </c>
      <c r="I240" s="185">
        <f t="shared" si="326"/>
        <v>0</v>
      </c>
      <c r="J240" s="186">
        <f t="shared" si="326"/>
        <v>0</v>
      </c>
      <c r="K240" s="184">
        <f t="shared" si="326"/>
        <v>0</v>
      </c>
      <c r="L240" s="185">
        <f t="shared" si="326"/>
        <v>0</v>
      </c>
      <c r="M240" s="183">
        <f t="shared" si="326"/>
        <v>0</v>
      </c>
      <c r="N240" s="184">
        <f t="shared" si="326"/>
        <v>0</v>
      </c>
      <c r="O240" s="185">
        <f t="shared" si="326"/>
        <v>0</v>
      </c>
      <c r="P240" s="215"/>
    </row>
    <row r="241" spans="1:17" ht="24" hidden="1" x14ac:dyDescent="0.25">
      <c r="A241" s="298">
        <v>6410</v>
      </c>
      <c r="B241" s="82" t="s">
        <v>259</v>
      </c>
      <c r="C241" s="535">
        <f t="shared" si="291"/>
        <v>0</v>
      </c>
      <c r="D241" s="212">
        <f t="shared" ref="D241:E241" si="327">SUM(D242:D244)</f>
        <v>0</v>
      </c>
      <c r="E241" s="213">
        <f t="shared" si="327"/>
        <v>0</v>
      </c>
      <c r="F241" s="194">
        <f>SUM(F242:F244)</f>
        <v>0</v>
      </c>
      <c r="G241" s="212">
        <f t="shared" ref="G241:O241" si="328">SUM(G242:G244)</f>
        <v>0</v>
      </c>
      <c r="H241" s="213">
        <f t="shared" si="328"/>
        <v>0</v>
      </c>
      <c r="I241" s="194">
        <f t="shared" si="328"/>
        <v>0</v>
      </c>
      <c r="J241" s="214">
        <f t="shared" si="328"/>
        <v>0</v>
      </c>
      <c r="K241" s="213">
        <f t="shared" si="328"/>
        <v>0</v>
      </c>
      <c r="L241" s="194">
        <f t="shared" si="328"/>
        <v>0</v>
      </c>
      <c r="M241" s="212">
        <f t="shared" si="328"/>
        <v>0</v>
      </c>
      <c r="N241" s="213">
        <f t="shared" si="328"/>
        <v>0</v>
      </c>
      <c r="O241" s="194">
        <f t="shared" si="328"/>
        <v>0</v>
      </c>
      <c r="P241" s="227"/>
    </row>
    <row r="242" spans="1:17" hidden="1" x14ac:dyDescent="0.25">
      <c r="A242" s="52">
        <v>6411</v>
      </c>
      <c r="B242" s="218" t="s">
        <v>260</v>
      </c>
      <c r="C242" s="536">
        <f t="shared" si="291"/>
        <v>0</v>
      </c>
      <c r="D242" s="197"/>
      <c r="E242" s="198"/>
      <c r="F242" s="199">
        <f t="shared" ref="F242:F244" si="329">D242+E242</f>
        <v>0</v>
      </c>
      <c r="G242" s="197"/>
      <c r="H242" s="198"/>
      <c r="I242" s="199">
        <f t="shared" ref="I242:I244" si="330">G242+H242</f>
        <v>0</v>
      </c>
      <c r="J242" s="200"/>
      <c r="K242" s="198"/>
      <c r="L242" s="199">
        <f t="shared" ref="L242:L244" si="331">J242+K242</f>
        <v>0</v>
      </c>
      <c r="M242" s="197"/>
      <c r="N242" s="198"/>
      <c r="O242" s="199">
        <f t="shared" ref="O242:O244" si="332">M242+N242</f>
        <v>0</v>
      </c>
      <c r="P242" s="201"/>
    </row>
    <row r="243" spans="1:17" ht="36" hidden="1" x14ac:dyDescent="0.25">
      <c r="A243" s="52">
        <v>6412</v>
      </c>
      <c r="B243" s="90" t="s">
        <v>261</v>
      </c>
      <c r="C243" s="536">
        <f t="shared" si="291"/>
        <v>0</v>
      </c>
      <c r="D243" s="197"/>
      <c r="E243" s="198"/>
      <c r="F243" s="199">
        <f t="shared" si="329"/>
        <v>0</v>
      </c>
      <c r="G243" s="197"/>
      <c r="H243" s="198"/>
      <c r="I243" s="199">
        <f t="shared" si="330"/>
        <v>0</v>
      </c>
      <c r="J243" s="200"/>
      <c r="K243" s="198"/>
      <c r="L243" s="199">
        <f t="shared" si="331"/>
        <v>0</v>
      </c>
      <c r="M243" s="197"/>
      <c r="N243" s="198"/>
      <c r="O243" s="199">
        <f t="shared" si="332"/>
        <v>0</v>
      </c>
      <c r="P243" s="201"/>
    </row>
    <row r="244" spans="1:17" ht="36" hidden="1" x14ac:dyDescent="0.25">
      <c r="A244" s="52">
        <v>6419</v>
      </c>
      <c r="B244" s="90" t="s">
        <v>262</v>
      </c>
      <c r="C244" s="536">
        <f t="shared" si="291"/>
        <v>0</v>
      </c>
      <c r="D244" s="197"/>
      <c r="E244" s="198"/>
      <c r="F244" s="199">
        <f t="shared" si="329"/>
        <v>0</v>
      </c>
      <c r="G244" s="197"/>
      <c r="H244" s="198"/>
      <c r="I244" s="199">
        <f t="shared" si="330"/>
        <v>0</v>
      </c>
      <c r="J244" s="200"/>
      <c r="K244" s="198"/>
      <c r="L244" s="199">
        <f t="shared" si="331"/>
        <v>0</v>
      </c>
      <c r="M244" s="197"/>
      <c r="N244" s="198"/>
      <c r="O244" s="199">
        <f t="shared" si="332"/>
        <v>0</v>
      </c>
      <c r="P244" s="201"/>
    </row>
    <row r="245" spans="1:17" ht="48" hidden="1" x14ac:dyDescent="0.25">
      <c r="A245" s="202">
        <v>6420</v>
      </c>
      <c r="B245" s="90" t="s">
        <v>263</v>
      </c>
      <c r="C245" s="536">
        <f t="shared" si="291"/>
        <v>0</v>
      </c>
      <c r="D245" s="203">
        <f t="shared" ref="D245:E245" si="333">SUM(D246:D249)</f>
        <v>0</v>
      </c>
      <c r="E245" s="204">
        <f t="shared" si="333"/>
        <v>0</v>
      </c>
      <c r="F245" s="199">
        <f>SUM(F246:F249)</f>
        <v>0</v>
      </c>
      <c r="G245" s="203">
        <f t="shared" ref="G245:H245" si="334">SUM(G246:G249)</f>
        <v>0</v>
      </c>
      <c r="H245" s="204">
        <f t="shared" si="334"/>
        <v>0</v>
      </c>
      <c r="I245" s="199">
        <f>SUM(I246:I249)</f>
        <v>0</v>
      </c>
      <c r="J245" s="205">
        <f t="shared" ref="J245:K245" si="335">SUM(J246:J249)</f>
        <v>0</v>
      </c>
      <c r="K245" s="204">
        <f t="shared" si="335"/>
        <v>0</v>
      </c>
      <c r="L245" s="199">
        <f>SUM(L246:L249)</f>
        <v>0</v>
      </c>
      <c r="M245" s="203">
        <f t="shared" ref="M245:O245" si="336">SUM(M246:M249)</f>
        <v>0</v>
      </c>
      <c r="N245" s="204">
        <f t="shared" si="336"/>
        <v>0</v>
      </c>
      <c r="O245" s="199">
        <f t="shared" si="336"/>
        <v>0</v>
      </c>
      <c r="P245" s="201"/>
    </row>
    <row r="246" spans="1:17" ht="36" hidden="1" x14ac:dyDescent="0.25">
      <c r="A246" s="52">
        <v>6421</v>
      </c>
      <c r="B246" s="90" t="s">
        <v>264</v>
      </c>
      <c r="C246" s="536">
        <f t="shared" si="291"/>
        <v>0</v>
      </c>
      <c r="D246" s="197"/>
      <c r="E246" s="198"/>
      <c r="F246" s="199">
        <f t="shared" ref="F246:F249" si="337">D246+E246</f>
        <v>0</v>
      </c>
      <c r="G246" s="197"/>
      <c r="H246" s="198"/>
      <c r="I246" s="199">
        <f t="shared" ref="I246:I249" si="338">G246+H246</f>
        <v>0</v>
      </c>
      <c r="J246" s="200"/>
      <c r="K246" s="198"/>
      <c r="L246" s="199">
        <f t="shared" ref="L246:L249" si="339">J246+K246</f>
        <v>0</v>
      </c>
      <c r="M246" s="197"/>
      <c r="N246" s="198"/>
      <c r="O246" s="199">
        <f t="shared" ref="O246:O249" si="340">M246+N246</f>
        <v>0</v>
      </c>
      <c r="P246" s="201"/>
    </row>
    <row r="247" spans="1:17" hidden="1" x14ac:dyDescent="0.25">
      <c r="A247" s="52">
        <v>6422</v>
      </c>
      <c r="B247" s="90" t="s">
        <v>265</v>
      </c>
      <c r="C247" s="536">
        <f t="shared" si="291"/>
        <v>0</v>
      </c>
      <c r="D247" s="197"/>
      <c r="E247" s="198"/>
      <c r="F247" s="199">
        <f t="shared" si="337"/>
        <v>0</v>
      </c>
      <c r="G247" s="197"/>
      <c r="H247" s="198"/>
      <c r="I247" s="199">
        <f t="shared" si="338"/>
        <v>0</v>
      </c>
      <c r="J247" s="200"/>
      <c r="K247" s="198"/>
      <c r="L247" s="199">
        <f t="shared" si="339"/>
        <v>0</v>
      </c>
      <c r="M247" s="197"/>
      <c r="N247" s="198"/>
      <c r="O247" s="199">
        <f t="shared" si="340"/>
        <v>0</v>
      </c>
      <c r="P247" s="201"/>
    </row>
    <row r="248" spans="1:17" ht="13.5" hidden="1" customHeight="1" x14ac:dyDescent="0.25">
      <c r="A248" s="52">
        <v>6423</v>
      </c>
      <c r="B248" s="90" t="s">
        <v>266</v>
      </c>
      <c r="C248" s="536">
        <f t="shared" si="291"/>
        <v>0</v>
      </c>
      <c r="D248" s="197"/>
      <c r="E248" s="198"/>
      <c r="F248" s="199">
        <f t="shared" si="337"/>
        <v>0</v>
      </c>
      <c r="G248" s="197"/>
      <c r="H248" s="198"/>
      <c r="I248" s="199">
        <f t="shared" si="338"/>
        <v>0</v>
      </c>
      <c r="J248" s="200"/>
      <c r="K248" s="198"/>
      <c r="L248" s="199">
        <f t="shared" si="339"/>
        <v>0</v>
      </c>
      <c r="M248" s="197"/>
      <c r="N248" s="198"/>
      <c r="O248" s="199">
        <f t="shared" si="340"/>
        <v>0</v>
      </c>
      <c r="P248" s="201"/>
    </row>
    <row r="249" spans="1:17" ht="36" hidden="1" x14ac:dyDescent="0.25">
      <c r="A249" s="52">
        <v>6424</v>
      </c>
      <c r="B249" s="90" t="s">
        <v>267</v>
      </c>
      <c r="C249" s="536">
        <f t="shared" si="291"/>
        <v>0</v>
      </c>
      <c r="D249" s="197"/>
      <c r="E249" s="198"/>
      <c r="F249" s="199">
        <f t="shared" si="337"/>
        <v>0</v>
      </c>
      <c r="G249" s="197"/>
      <c r="H249" s="198"/>
      <c r="I249" s="199">
        <f t="shared" si="338"/>
        <v>0</v>
      </c>
      <c r="J249" s="200"/>
      <c r="K249" s="198"/>
      <c r="L249" s="199">
        <f t="shared" si="339"/>
        <v>0</v>
      </c>
      <c r="M249" s="197"/>
      <c r="N249" s="198"/>
      <c r="O249" s="199">
        <f t="shared" si="340"/>
        <v>0</v>
      </c>
      <c r="P249" s="201"/>
      <c r="Q249" s="246"/>
    </row>
    <row r="250" spans="1:17" ht="60" hidden="1" x14ac:dyDescent="0.25">
      <c r="A250" s="70">
        <v>6500</v>
      </c>
      <c r="B250" s="182" t="s">
        <v>268</v>
      </c>
      <c r="C250" s="538">
        <f t="shared" si="291"/>
        <v>0</v>
      </c>
      <c r="D250" s="220">
        <f t="shared" ref="D250:O250" si="341">SUM(D251)</f>
        <v>0</v>
      </c>
      <c r="E250" s="221">
        <f t="shared" si="341"/>
        <v>0</v>
      </c>
      <c r="F250" s="222">
        <f t="shared" si="341"/>
        <v>0</v>
      </c>
      <c r="G250" s="126">
        <f t="shared" si="341"/>
        <v>0</v>
      </c>
      <c r="H250" s="127">
        <f t="shared" si="341"/>
        <v>0</v>
      </c>
      <c r="I250" s="222">
        <f t="shared" si="341"/>
        <v>0</v>
      </c>
      <c r="J250" s="247">
        <f t="shared" si="341"/>
        <v>0</v>
      </c>
      <c r="K250" s="127">
        <f t="shared" si="341"/>
        <v>0</v>
      </c>
      <c r="L250" s="222">
        <f t="shared" si="341"/>
        <v>0</v>
      </c>
      <c r="M250" s="126">
        <f t="shared" si="341"/>
        <v>0</v>
      </c>
      <c r="N250" s="127">
        <f t="shared" si="341"/>
        <v>0</v>
      </c>
      <c r="O250" s="222">
        <f t="shared" si="341"/>
        <v>0</v>
      </c>
      <c r="P250" s="215"/>
      <c r="Q250" s="246"/>
    </row>
    <row r="251" spans="1:17" ht="48" hidden="1" x14ac:dyDescent="0.25">
      <c r="A251" s="52">
        <v>6510</v>
      </c>
      <c r="B251" s="90" t="s">
        <v>269</v>
      </c>
      <c r="C251" s="536">
        <f t="shared" si="291"/>
        <v>0</v>
      </c>
      <c r="D251" s="206"/>
      <c r="E251" s="207"/>
      <c r="F251" s="248">
        <f>D251+E251</f>
        <v>0</v>
      </c>
      <c r="G251" s="249"/>
      <c r="H251" s="250"/>
      <c r="I251" s="248">
        <f>G251+H251</f>
        <v>0</v>
      </c>
      <c r="J251" s="251"/>
      <c r="K251" s="250"/>
      <c r="L251" s="248">
        <f>J251+K251</f>
        <v>0</v>
      </c>
      <c r="M251" s="249"/>
      <c r="N251" s="250"/>
      <c r="O251" s="248">
        <f t="shared" ref="O251" si="342">M251+N251</f>
        <v>0</v>
      </c>
      <c r="P251" s="227"/>
      <c r="Q251" s="246"/>
    </row>
    <row r="252" spans="1:17" ht="39" customHeight="1" x14ac:dyDescent="0.25">
      <c r="A252" s="252">
        <v>7000</v>
      </c>
      <c r="B252" s="252" t="s">
        <v>270</v>
      </c>
      <c r="C252" s="550">
        <f t="shared" si="291"/>
        <v>300</v>
      </c>
      <c r="D252" s="253">
        <f t="shared" ref="D252:E252" si="343">SUM(D253,D263)</f>
        <v>0</v>
      </c>
      <c r="E252" s="254">
        <f t="shared" si="343"/>
        <v>0</v>
      </c>
      <c r="F252" s="255">
        <f>SUM(F253,F263)</f>
        <v>0</v>
      </c>
      <c r="G252" s="253">
        <f t="shared" ref="G252:H252" si="344">SUM(G253,G263)</f>
        <v>0</v>
      </c>
      <c r="H252" s="254">
        <f t="shared" si="344"/>
        <v>0</v>
      </c>
      <c r="I252" s="255">
        <f>SUM(I253,I263)</f>
        <v>0</v>
      </c>
      <c r="J252" s="256">
        <f t="shared" ref="J252:K252" si="345">SUM(J253,J263)</f>
        <v>300</v>
      </c>
      <c r="K252" s="254">
        <f t="shared" si="345"/>
        <v>0</v>
      </c>
      <c r="L252" s="255">
        <f>SUM(L253,L263)</f>
        <v>300</v>
      </c>
      <c r="M252" s="253">
        <f t="shared" ref="M252:O252" si="346">SUM(M253,M263)</f>
        <v>0</v>
      </c>
      <c r="N252" s="254">
        <f t="shared" si="346"/>
        <v>0</v>
      </c>
      <c r="O252" s="255">
        <f t="shared" si="346"/>
        <v>0</v>
      </c>
      <c r="P252" s="257"/>
    </row>
    <row r="253" spans="1:17" ht="24" x14ac:dyDescent="0.25">
      <c r="A253" s="70">
        <v>7200</v>
      </c>
      <c r="B253" s="182" t="s">
        <v>271</v>
      </c>
      <c r="C253" s="534">
        <f t="shared" si="291"/>
        <v>300</v>
      </c>
      <c r="D253" s="183">
        <f t="shared" ref="D253:O253" si="347">SUM(D254,D255,D256,D257,D261,D262)</f>
        <v>0</v>
      </c>
      <c r="E253" s="184">
        <f t="shared" si="347"/>
        <v>0</v>
      </c>
      <c r="F253" s="185">
        <f t="shared" si="347"/>
        <v>0</v>
      </c>
      <c r="G253" s="183">
        <f t="shared" si="347"/>
        <v>0</v>
      </c>
      <c r="H253" s="184">
        <f t="shared" si="347"/>
        <v>0</v>
      </c>
      <c r="I253" s="185">
        <f t="shared" si="347"/>
        <v>0</v>
      </c>
      <c r="J253" s="186">
        <f t="shared" si="347"/>
        <v>300</v>
      </c>
      <c r="K253" s="184">
        <f t="shared" si="347"/>
        <v>0</v>
      </c>
      <c r="L253" s="185">
        <f t="shared" si="347"/>
        <v>300</v>
      </c>
      <c r="M253" s="183">
        <f t="shared" si="347"/>
        <v>0</v>
      </c>
      <c r="N253" s="184">
        <f t="shared" si="347"/>
        <v>0</v>
      </c>
      <c r="O253" s="185">
        <f t="shared" si="347"/>
        <v>0</v>
      </c>
      <c r="P253" s="187"/>
    </row>
    <row r="254" spans="1:17" ht="24" hidden="1" x14ac:dyDescent="0.25">
      <c r="A254" s="298">
        <v>7210</v>
      </c>
      <c r="B254" s="82" t="s">
        <v>272</v>
      </c>
      <c r="C254" s="535">
        <f t="shared" si="291"/>
        <v>0</v>
      </c>
      <c r="D254" s="192"/>
      <c r="E254" s="193"/>
      <c r="F254" s="194">
        <f t="shared" ref="F254:F256" si="348">D254+E254</f>
        <v>0</v>
      </c>
      <c r="G254" s="192"/>
      <c r="H254" s="193"/>
      <c r="I254" s="194">
        <f t="shared" ref="I254:I256" si="349">G254+H254</f>
        <v>0</v>
      </c>
      <c r="J254" s="195"/>
      <c r="K254" s="193"/>
      <c r="L254" s="194">
        <f t="shared" ref="L254:L256" si="350">J254+K254</f>
        <v>0</v>
      </c>
      <c r="M254" s="192"/>
      <c r="N254" s="193"/>
      <c r="O254" s="194">
        <f t="shared" ref="O254:O256" si="351">M254+N254</f>
        <v>0</v>
      </c>
      <c r="P254" s="196"/>
    </row>
    <row r="255" spans="1:17" s="246" customFormat="1" ht="36" hidden="1" x14ac:dyDescent="0.25">
      <c r="A255" s="202">
        <v>7220</v>
      </c>
      <c r="B255" s="90" t="s">
        <v>273</v>
      </c>
      <c r="C255" s="536">
        <f t="shared" si="291"/>
        <v>0</v>
      </c>
      <c r="D255" s="197"/>
      <c r="E255" s="198"/>
      <c r="F255" s="199">
        <f t="shared" si="348"/>
        <v>0</v>
      </c>
      <c r="G255" s="197"/>
      <c r="H255" s="198"/>
      <c r="I255" s="199">
        <f t="shared" si="349"/>
        <v>0</v>
      </c>
      <c r="J255" s="200"/>
      <c r="K255" s="198"/>
      <c r="L255" s="199">
        <f t="shared" si="350"/>
        <v>0</v>
      </c>
      <c r="M255" s="197"/>
      <c r="N255" s="198"/>
      <c r="O255" s="199">
        <f t="shared" si="351"/>
        <v>0</v>
      </c>
      <c r="P255" s="201"/>
    </row>
    <row r="256" spans="1:17" ht="24" x14ac:dyDescent="0.25">
      <c r="A256" s="202">
        <v>7230</v>
      </c>
      <c r="B256" s="90" t="s">
        <v>43</v>
      </c>
      <c r="C256" s="536">
        <f t="shared" si="291"/>
        <v>300</v>
      </c>
      <c r="D256" s="197"/>
      <c r="E256" s="198"/>
      <c r="F256" s="199">
        <f t="shared" si="348"/>
        <v>0</v>
      </c>
      <c r="G256" s="197"/>
      <c r="H256" s="198"/>
      <c r="I256" s="199">
        <f t="shared" si="349"/>
        <v>0</v>
      </c>
      <c r="J256" s="200">
        <v>300</v>
      </c>
      <c r="K256" s="198"/>
      <c r="L256" s="199">
        <f t="shared" si="350"/>
        <v>300</v>
      </c>
      <c r="M256" s="197"/>
      <c r="N256" s="198"/>
      <c r="O256" s="199">
        <f t="shared" si="351"/>
        <v>0</v>
      </c>
      <c r="P256" s="201"/>
    </row>
    <row r="257" spans="1:16" ht="24" hidden="1" x14ac:dyDescent="0.25">
      <c r="A257" s="202">
        <v>7240</v>
      </c>
      <c r="B257" s="90" t="s">
        <v>274</v>
      </c>
      <c r="C257" s="536">
        <f t="shared" si="291"/>
        <v>0</v>
      </c>
      <c r="D257" s="203">
        <f t="shared" ref="D257:K257" si="352">SUM(D258:D260)</f>
        <v>0</v>
      </c>
      <c r="E257" s="204">
        <f t="shared" si="352"/>
        <v>0</v>
      </c>
      <c r="F257" s="199">
        <f t="shared" si="352"/>
        <v>0</v>
      </c>
      <c r="G257" s="203">
        <f t="shared" si="352"/>
        <v>0</v>
      </c>
      <c r="H257" s="204">
        <f t="shared" si="352"/>
        <v>0</v>
      </c>
      <c r="I257" s="199">
        <f t="shared" si="352"/>
        <v>0</v>
      </c>
      <c r="J257" s="205">
        <f t="shared" si="352"/>
        <v>0</v>
      </c>
      <c r="K257" s="204">
        <f t="shared" si="352"/>
        <v>0</v>
      </c>
      <c r="L257" s="199">
        <f>SUM(L258:L260)</f>
        <v>0</v>
      </c>
      <c r="M257" s="203">
        <f t="shared" ref="M257:O257" si="353">SUM(M258:M260)</f>
        <v>0</v>
      </c>
      <c r="N257" s="204">
        <f t="shared" si="353"/>
        <v>0</v>
      </c>
      <c r="O257" s="199">
        <f t="shared" si="353"/>
        <v>0</v>
      </c>
      <c r="P257" s="201"/>
    </row>
    <row r="258" spans="1:16" ht="48" hidden="1" x14ac:dyDescent="0.25">
      <c r="A258" s="52">
        <v>7245</v>
      </c>
      <c r="B258" s="90" t="s">
        <v>275</v>
      </c>
      <c r="C258" s="536">
        <f t="shared" si="291"/>
        <v>0</v>
      </c>
      <c r="D258" s="197"/>
      <c r="E258" s="198"/>
      <c r="F258" s="199">
        <f t="shared" ref="F258:F262" si="354">D258+E258</f>
        <v>0</v>
      </c>
      <c r="G258" s="197"/>
      <c r="H258" s="198"/>
      <c r="I258" s="199">
        <f t="shared" ref="I258:I262" si="355">G258+H258</f>
        <v>0</v>
      </c>
      <c r="J258" s="200"/>
      <c r="K258" s="198"/>
      <c r="L258" s="199">
        <f t="shared" ref="L258:L262" si="356">J258+K258</f>
        <v>0</v>
      </c>
      <c r="M258" s="197"/>
      <c r="N258" s="198"/>
      <c r="O258" s="199">
        <f t="shared" ref="O258:O262" si="357">M258+N258</f>
        <v>0</v>
      </c>
      <c r="P258" s="201"/>
    </row>
    <row r="259" spans="1:16" ht="84.75" hidden="1" customHeight="1" x14ac:dyDescent="0.25">
      <c r="A259" s="52">
        <v>7246</v>
      </c>
      <c r="B259" s="90" t="s">
        <v>276</v>
      </c>
      <c r="C259" s="536">
        <f t="shared" si="291"/>
        <v>0</v>
      </c>
      <c r="D259" s="197"/>
      <c r="E259" s="198"/>
      <c r="F259" s="199">
        <f t="shared" si="354"/>
        <v>0</v>
      </c>
      <c r="G259" s="197"/>
      <c r="H259" s="198"/>
      <c r="I259" s="199">
        <f t="shared" si="355"/>
        <v>0</v>
      </c>
      <c r="J259" s="200"/>
      <c r="K259" s="198"/>
      <c r="L259" s="199">
        <f t="shared" si="356"/>
        <v>0</v>
      </c>
      <c r="M259" s="197"/>
      <c r="N259" s="198"/>
      <c r="O259" s="199">
        <f t="shared" si="357"/>
        <v>0</v>
      </c>
      <c r="P259" s="201"/>
    </row>
    <row r="260" spans="1:16" ht="36" hidden="1" x14ac:dyDescent="0.25">
      <c r="A260" s="52">
        <v>7247</v>
      </c>
      <c r="B260" s="90" t="s">
        <v>277</v>
      </c>
      <c r="C260" s="536">
        <f t="shared" si="291"/>
        <v>0</v>
      </c>
      <c r="D260" s="197"/>
      <c r="E260" s="198"/>
      <c r="F260" s="199">
        <f t="shared" si="354"/>
        <v>0</v>
      </c>
      <c r="G260" s="197"/>
      <c r="H260" s="198"/>
      <c r="I260" s="199">
        <f t="shared" si="355"/>
        <v>0</v>
      </c>
      <c r="J260" s="200"/>
      <c r="K260" s="198"/>
      <c r="L260" s="199">
        <f t="shared" si="356"/>
        <v>0</v>
      </c>
      <c r="M260" s="197"/>
      <c r="N260" s="198"/>
      <c r="O260" s="199">
        <f t="shared" si="357"/>
        <v>0</v>
      </c>
      <c r="P260" s="201"/>
    </row>
    <row r="261" spans="1:16" ht="24" hidden="1" x14ac:dyDescent="0.25">
      <c r="A261" s="202">
        <v>7260</v>
      </c>
      <c r="B261" s="90" t="s">
        <v>278</v>
      </c>
      <c r="C261" s="536">
        <f t="shared" si="291"/>
        <v>0</v>
      </c>
      <c r="D261" s="197"/>
      <c r="E261" s="198"/>
      <c r="F261" s="199">
        <f t="shared" si="354"/>
        <v>0</v>
      </c>
      <c r="G261" s="197"/>
      <c r="H261" s="198"/>
      <c r="I261" s="199">
        <f t="shared" si="355"/>
        <v>0</v>
      </c>
      <c r="J261" s="200"/>
      <c r="K261" s="198"/>
      <c r="L261" s="199">
        <f t="shared" si="356"/>
        <v>0</v>
      </c>
      <c r="M261" s="197"/>
      <c r="N261" s="198"/>
      <c r="O261" s="199">
        <f t="shared" si="357"/>
        <v>0</v>
      </c>
      <c r="P261" s="201"/>
    </row>
    <row r="262" spans="1:16" ht="60" hidden="1" x14ac:dyDescent="0.25">
      <c r="A262" s="202">
        <v>7270</v>
      </c>
      <c r="B262" s="90" t="s">
        <v>279</v>
      </c>
      <c r="C262" s="536">
        <f t="shared" si="291"/>
        <v>0</v>
      </c>
      <c r="D262" s="197"/>
      <c r="E262" s="198"/>
      <c r="F262" s="199">
        <f t="shared" si="354"/>
        <v>0</v>
      </c>
      <c r="G262" s="197"/>
      <c r="H262" s="198"/>
      <c r="I262" s="199">
        <f t="shared" si="355"/>
        <v>0</v>
      </c>
      <c r="J262" s="200"/>
      <c r="K262" s="198"/>
      <c r="L262" s="199">
        <f t="shared" si="356"/>
        <v>0</v>
      </c>
      <c r="M262" s="197"/>
      <c r="N262" s="198"/>
      <c r="O262" s="199">
        <f t="shared" si="357"/>
        <v>0</v>
      </c>
      <c r="P262" s="201"/>
    </row>
    <row r="263" spans="1:16" hidden="1" x14ac:dyDescent="0.25">
      <c r="A263" s="138">
        <v>7700</v>
      </c>
      <c r="B263" s="108" t="s">
        <v>280</v>
      </c>
      <c r="C263" s="538">
        <f t="shared" si="291"/>
        <v>0</v>
      </c>
      <c r="D263" s="220">
        <f t="shared" ref="D263:O263" si="358">D264</f>
        <v>0</v>
      </c>
      <c r="E263" s="221">
        <f t="shared" si="358"/>
        <v>0</v>
      </c>
      <c r="F263" s="222">
        <f t="shared" si="358"/>
        <v>0</v>
      </c>
      <c r="G263" s="220">
        <f t="shared" si="358"/>
        <v>0</v>
      </c>
      <c r="H263" s="221">
        <f t="shared" si="358"/>
        <v>0</v>
      </c>
      <c r="I263" s="222">
        <f t="shared" si="358"/>
        <v>0</v>
      </c>
      <c r="J263" s="223">
        <f t="shared" si="358"/>
        <v>0</v>
      </c>
      <c r="K263" s="221">
        <f t="shared" si="358"/>
        <v>0</v>
      </c>
      <c r="L263" s="222">
        <f t="shared" si="358"/>
        <v>0</v>
      </c>
      <c r="M263" s="220">
        <f t="shared" si="358"/>
        <v>0</v>
      </c>
      <c r="N263" s="221">
        <f t="shared" si="358"/>
        <v>0</v>
      </c>
      <c r="O263" s="222">
        <f t="shared" si="358"/>
        <v>0</v>
      </c>
      <c r="P263" s="215"/>
    </row>
    <row r="264" spans="1:16" hidden="1" x14ac:dyDescent="0.25">
      <c r="A264" s="188">
        <v>7720</v>
      </c>
      <c r="B264" s="82" t="s">
        <v>281</v>
      </c>
      <c r="C264" s="537">
        <f t="shared" si="291"/>
        <v>0</v>
      </c>
      <c r="D264" s="249"/>
      <c r="E264" s="250"/>
      <c r="F264" s="248">
        <f>D264+E264</f>
        <v>0</v>
      </c>
      <c r="G264" s="249"/>
      <c r="H264" s="250"/>
      <c r="I264" s="248">
        <f>G264+H264</f>
        <v>0</v>
      </c>
      <c r="J264" s="251"/>
      <c r="K264" s="250"/>
      <c r="L264" s="248">
        <f>J264+K264</f>
        <v>0</v>
      </c>
      <c r="M264" s="249"/>
      <c r="N264" s="250"/>
      <c r="O264" s="248">
        <f t="shared" ref="O264" si="359">M264+N264</f>
        <v>0</v>
      </c>
      <c r="P264" s="227"/>
    </row>
    <row r="265" spans="1:16" hidden="1" x14ac:dyDescent="0.25">
      <c r="A265" s="258">
        <v>9000</v>
      </c>
      <c r="B265" s="259" t="s">
        <v>282</v>
      </c>
      <c r="C265" s="551">
        <f t="shared" si="291"/>
        <v>0</v>
      </c>
      <c r="D265" s="260">
        <f t="shared" ref="D265:O266" si="360">D266</f>
        <v>0</v>
      </c>
      <c r="E265" s="261">
        <f t="shared" si="360"/>
        <v>0</v>
      </c>
      <c r="F265" s="262">
        <f t="shared" si="360"/>
        <v>0</v>
      </c>
      <c r="G265" s="260">
        <f t="shared" si="360"/>
        <v>0</v>
      </c>
      <c r="H265" s="261">
        <f t="shared" si="360"/>
        <v>0</v>
      </c>
      <c r="I265" s="262">
        <f>I266</f>
        <v>0</v>
      </c>
      <c r="J265" s="263">
        <f t="shared" si="360"/>
        <v>0</v>
      </c>
      <c r="K265" s="261">
        <f t="shared" si="360"/>
        <v>0</v>
      </c>
      <c r="L265" s="262">
        <f t="shared" si="360"/>
        <v>0</v>
      </c>
      <c r="M265" s="260">
        <f t="shared" si="360"/>
        <v>0</v>
      </c>
      <c r="N265" s="261">
        <f t="shared" si="360"/>
        <v>0</v>
      </c>
      <c r="O265" s="262">
        <f t="shared" si="360"/>
        <v>0</v>
      </c>
      <c r="P265" s="264"/>
    </row>
    <row r="266" spans="1:16" ht="24" hidden="1" x14ac:dyDescent="0.25">
      <c r="A266" s="265">
        <v>9200</v>
      </c>
      <c r="B266" s="90" t="s">
        <v>283</v>
      </c>
      <c r="C266" s="542">
        <f t="shared" si="291"/>
        <v>0</v>
      </c>
      <c r="D266" s="148">
        <f t="shared" si="360"/>
        <v>0</v>
      </c>
      <c r="E266" s="149">
        <f t="shared" si="360"/>
        <v>0</v>
      </c>
      <c r="F266" s="189">
        <f t="shared" si="360"/>
        <v>0</v>
      </c>
      <c r="G266" s="148">
        <f t="shared" si="360"/>
        <v>0</v>
      </c>
      <c r="H266" s="149">
        <f t="shared" si="360"/>
        <v>0</v>
      </c>
      <c r="I266" s="189">
        <f t="shared" si="360"/>
        <v>0</v>
      </c>
      <c r="J266" s="190">
        <f t="shared" si="360"/>
        <v>0</v>
      </c>
      <c r="K266" s="149">
        <f t="shared" si="360"/>
        <v>0</v>
      </c>
      <c r="L266" s="189">
        <f t="shared" si="360"/>
        <v>0</v>
      </c>
      <c r="M266" s="148">
        <f t="shared" si="360"/>
        <v>0</v>
      </c>
      <c r="N266" s="149">
        <f t="shared" si="360"/>
        <v>0</v>
      </c>
      <c r="O266" s="189">
        <f t="shared" si="360"/>
        <v>0</v>
      </c>
      <c r="P266" s="191"/>
    </row>
    <row r="267" spans="1:16" ht="24" hidden="1" x14ac:dyDescent="0.25">
      <c r="A267" s="266">
        <v>9260</v>
      </c>
      <c r="B267" s="90" t="s">
        <v>284</v>
      </c>
      <c r="C267" s="542">
        <f t="shared" si="291"/>
        <v>0</v>
      </c>
      <c r="D267" s="148">
        <f t="shared" ref="D267:O267" si="361">SUM(D268)</f>
        <v>0</v>
      </c>
      <c r="E267" s="149">
        <f t="shared" si="361"/>
        <v>0</v>
      </c>
      <c r="F267" s="189">
        <f t="shared" si="361"/>
        <v>0</v>
      </c>
      <c r="G267" s="148">
        <f t="shared" si="361"/>
        <v>0</v>
      </c>
      <c r="H267" s="149">
        <f t="shared" si="361"/>
        <v>0</v>
      </c>
      <c r="I267" s="189">
        <f t="shared" si="361"/>
        <v>0</v>
      </c>
      <c r="J267" s="190">
        <f t="shared" si="361"/>
        <v>0</v>
      </c>
      <c r="K267" s="149">
        <f t="shared" si="361"/>
        <v>0</v>
      </c>
      <c r="L267" s="189">
        <f t="shared" si="361"/>
        <v>0</v>
      </c>
      <c r="M267" s="148">
        <f t="shared" si="361"/>
        <v>0</v>
      </c>
      <c r="N267" s="149">
        <f t="shared" si="361"/>
        <v>0</v>
      </c>
      <c r="O267" s="189">
        <f t="shared" si="361"/>
        <v>0</v>
      </c>
      <c r="P267" s="191"/>
    </row>
    <row r="268" spans="1:16" ht="87" hidden="1" customHeight="1" x14ac:dyDescent="0.25">
      <c r="A268" s="267">
        <v>9263</v>
      </c>
      <c r="B268" s="90" t="s">
        <v>285</v>
      </c>
      <c r="C268" s="542">
        <f t="shared" si="291"/>
        <v>0</v>
      </c>
      <c r="D268" s="206"/>
      <c r="E268" s="207"/>
      <c r="F268" s="189">
        <f>D268+E268</f>
        <v>0</v>
      </c>
      <c r="G268" s="206"/>
      <c r="H268" s="207"/>
      <c r="I268" s="189">
        <f>G268+H268</f>
        <v>0</v>
      </c>
      <c r="J268" s="208"/>
      <c r="K268" s="207"/>
      <c r="L268" s="189">
        <f>J268+K268</f>
        <v>0</v>
      </c>
      <c r="M268" s="206"/>
      <c r="N268" s="207"/>
      <c r="O268" s="189">
        <f t="shared" ref="O268" si="362">M268+N268</f>
        <v>0</v>
      </c>
      <c r="P268" s="191"/>
    </row>
    <row r="269" spans="1:16" hidden="1" x14ac:dyDescent="0.25">
      <c r="A269" s="218"/>
      <c r="B269" s="90" t="s">
        <v>286</v>
      </c>
      <c r="C269" s="536">
        <f t="shared" si="291"/>
        <v>0</v>
      </c>
      <c r="D269" s="203">
        <f t="shared" ref="D269:E269" si="363">SUM(D270:D271)</f>
        <v>0</v>
      </c>
      <c r="E269" s="204">
        <f t="shared" si="363"/>
        <v>0</v>
      </c>
      <c r="F269" s="199">
        <f>SUM(F270:F271)</f>
        <v>0</v>
      </c>
      <c r="G269" s="203">
        <f t="shared" ref="G269:H269" si="364">SUM(G270:G271)</f>
        <v>0</v>
      </c>
      <c r="H269" s="204">
        <f t="shared" si="364"/>
        <v>0</v>
      </c>
      <c r="I269" s="199">
        <f>SUM(I270:I271)</f>
        <v>0</v>
      </c>
      <c r="J269" s="205">
        <f t="shared" ref="J269:K269" si="365">SUM(J270:J271)</f>
        <v>0</v>
      </c>
      <c r="K269" s="204">
        <f t="shared" si="365"/>
        <v>0</v>
      </c>
      <c r="L269" s="199">
        <f>SUM(L270:L271)</f>
        <v>0</v>
      </c>
      <c r="M269" s="203">
        <f t="shared" ref="M269:O269" si="366">SUM(M270:M271)</f>
        <v>0</v>
      </c>
      <c r="N269" s="204">
        <f t="shared" si="366"/>
        <v>0</v>
      </c>
      <c r="O269" s="199">
        <f t="shared" si="366"/>
        <v>0</v>
      </c>
      <c r="P269" s="201"/>
    </row>
    <row r="270" spans="1:16" hidden="1" x14ac:dyDescent="0.25">
      <c r="A270" s="218" t="s">
        <v>287</v>
      </c>
      <c r="B270" s="52" t="s">
        <v>288</v>
      </c>
      <c r="C270" s="536">
        <f t="shared" si="291"/>
        <v>0</v>
      </c>
      <c r="D270" s="197"/>
      <c r="E270" s="198"/>
      <c r="F270" s="199">
        <f t="shared" ref="F270:F271" si="367">D270+E270</f>
        <v>0</v>
      </c>
      <c r="G270" s="197"/>
      <c r="H270" s="198"/>
      <c r="I270" s="199">
        <f t="shared" ref="I270:I271" si="368">G270+H270</f>
        <v>0</v>
      </c>
      <c r="J270" s="200"/>
      <c r="K270" s="198"/>
      <c r="L270" s="199">
        <f t="shared" ref="L270:L271" si="369">J270+K270</f>
        <v>0</v>
      </c>
      <c r="M270" s="197"/>
      <c r="N270" s="198"/>
      <c r="O270" s="199">
        <f t="shared" ref="O270:O271" si="370">M270+N270</f>
        <v>0</v>
      </c>
      <c r="P270" s="201"/>
    </row>
    <row r="271" spans="1:16" ht="24" hidden="1" x14ac:dyDescent="0.25">
      <c r="A271" s="421" t="s">
        <v>289</v>
      </c>
      <c r="B271" s="422" t="s">
        <v>290</v>
      </c>
      <c r="C271" s="557">
        <f t="shared" si="291"/>
        <v>0</v>
      </c>
      <c r="D271" s="409"/>
      <c r="E271" s="410"/>
      <c r="F271" s="411">
        <f t="shared" si="367"/>
        <v>0</v>
      </c>
      <c r="G271" s="409"/>
      <c r="H271" s="410"/>
      <c r="I271" s="411">
        <f t="shared" si="368"/>
        <v>0</v>
      </c>
      <c r="J271" s="412"/>
      <c r="K271" s="410"/>
      <c r="L271" s="411">
        <f t="shared" si="369"/>
        <v>0</v>
      </c>
      <c r="M271" s="409"/>
      <c r="N271" s="410"/>
      <c r="O271" s="411">
        <f t="shared" si="370"/>
        <v>0</v>
      </c>
      <c r="P271" s="423"/>
    </row>
    <row r="272" spans="1:16" ht="12.75" thickBot="1" x14ac:dyDescent="0.3">
      <c r="A272" s="424"/>
      <c r="B272" s="424" t="s">
        <v>291</v>
      </c>
      <c r="C272" s="558">
        <f t="shared" si="291"/>
        <v>1427543</v>
      </c>
      <c r="D272" s="425">
        <f>SUM(D269,D265,D252,D211,D182,D174,D160,D75,D53)</f>
        <v>935723</v>
      </c>
      <c r="E272" s="426">
        <f t="shared" ref="E272:O272" si="371">SUM(E269,E265,E252,E211,E182,E174,E160,E75,E53)</f>
        <v>-26394</v>
      </c>
      <c r="F272" s="427">
        <f t="shared" si="371"/>
        <v>909329</v>
      </c>
      <c r="G272" s="425">
        <f t="shared" si="371"/>
        <v>464409</v>
      </c>
      <c r="H272" s="426">
        <f t="shared" si="371"/>
        <v>0</v>
      </c>
      <c r="I272" s="427">
        <f t="shared" si="371"/>
        <v>464409</v>
      </c>
      <c r="J272" s="428">
        <f t="shared" si="371"/>
        <v>52715</v>
      </c>
      <c r="K272" s="426">
        <f t="shared" si="371"/>
        <v>0</v>
      </c>
      <c r="L272" s="427">
        <f t="shared" si="371"/>
        <v>52715</v>
      </c>
      <c r="M272" s="425">
        <f t="shared" si="371"/>
        <v>1090</v>
      </c>
      <c r="N272" s="426">
        <f t="shared" si="371"/>
        <v>0</v>
      </c>
      <c r="O272" s="427">
        <f t="shared" si="371"/>
        <v>1090</v>
      </c>
      <c r="P272" s="429"/>
    </row>
    <row r="273" spans="1:16" s="29" customFormat="1" ht="13.5" thickTop="1" thickBot="1" x14ac:dyDescent="0.3">
      <c r="A273" s="1032" t="s">
        <v>292</v>
      </c>
      <c r="B273" s="1033"/>
      <c r="C273" s="559">
        <f t="shared" si="291"/>
        <v>-2544</v>
      </c>
      <c r="D273" s="430">
        <f>SUM(D24,D25,D41,D43)-D51</f>
        <v>0</v>
      </c>
      <c r="E273" s="431">
        <f t="shared" ref="E273:F273" si="372">SUM(E24,E25,E41,E43)-E51</f>
        <v>0</v>
      </c>
      <c r="F273" s="432">
        <f t="shared" si="372"/>
        <v>0</v>
      </c>
      <c r="G273" s="430">
        <f>SUM(G24,G25,G43)-G51</f>
        <v>0</v>
      </c>
      <c r="H273" s="431">
        <f t="shared" ref="H273:I273" si="373">SUM(H24,H25,H43)-H51</f>
        <v>0</v>
      </c>
      <c r="I273" s="432">
        <f t="shared" si="373"/>
        <v>0</v>
      </c>
      <c r="J273" s="433">
        <f t="shared" ref="J273:K273" si="374">(J26+J43)-J51</f>
        <v>-1454</v>
      </c>
      <c r="K273" s="431">
        <f t="shared" si="374"/>
        <v>0</v>
      </c>
      <c r="L273" s="432">
        <f>(L26+L43)-L51</f>
        <v>-1454</v>
      </c>
      <c r="M273" s="430">
        <f t="shared" ref="M273:O273" si="375">M45-M51</f>
        <v>-1090</v>
      </c>
      <c r="N273" s="431">
        <f t="shared" si="375"/>
        <v>0</v>
      </c>
      <c r="O273" s="432">
        <f t="shared" si="375"/>
        <v>-1090</v>
      </c>
      <c r="P273" s="434"/>
    </row>
    <row r="274" spans="1:16" s="29" customFormat="1" ht="12.75" thickTop="1" x14ac:dyDescent="0.25">
      <c r="A274" s="1034" t="s">
        <v>293</v>
      </c>
      <c r="B274" s="1035"/>
      <c r="C274" s="560">
        <f t="shared" si="291"/>
        <v>2544</v>
      </c>
      <c r="D274" s="435">
        <f t="shared" ref="D274:O274" si="376">SUM(D275,D276)-D283+D284</f>
        <v>0</v>
      </c>
      <c r="E274" s="436">
        <f t="shared" si="376"/>
        <v>0</v>
      </c>
      <c r="F274" s="437">
        <f t="shared" si="376"/>
        <v>0</v>
      </c>
      <c r="G274" s="435">
        <f t="shared" si="376"/>
        <v>0</v>
      </c>
      <c r="H274" s="436">
        <f t="shared" si="376"/>
        <v>0</v>
      </c>
      <c r="I274" s="437">
        <f t="shared" si="376"/>
        <v>0</v>
      </c>
      <c r="J274" s="438">
        <f t="shared" si="376"/>
        <v>1454</v>
      </c>
      <c r="K274" s="436">
        <f t="shared" si="376"/>
        <v>0</v>
      </c>
      <c r="L274" s="437">
        <f t="shared" si="376"/>
        <v>1454</v>
      </c>
      <c r="M274" s="435">
        <f t="shared" si="376"/>
        <v>1090</v>
      </c>
      <c r="N274" s="436">
        <f t="shared" si="376"/>
        <v>0</v>
      </c>
      <c r="O274" s="437">
        <f t="shared" si="376"/>
        <v>1090</v>
      </c>
      <c r="P274" s="439"/>
    </row>
    <row r="275" spans="1:16" s="29" customFormat="1" ht="12.75" thickBot="1" x14ac:dyDescent="0.3">
      <c r="A275" s="440" t="s">
        <v>294</v>
      </c>
      <c r="B275" s="440" t="s">
        <v>295</v>
      </c>
      <c r="C275" s="561">
        <f t="shared" si="291"/>
        <v>2544</v>
      </c>
      <c r="D275" s="441">
        <f>D21-D269</f>
        <v>0</v>
      </c>
      <c r="E275" s="441">
        <f t="shared" ref="E275:O275" si="377">E21-E269</f>
        <v>0</v>
      </c>
      <c r="F275" s="441">
        <f t="shared" si="377"/>
        <v>0</v>
      </c>
      <c r="G275" s="441">
        <f t="shared" si="377"/>
        <v>0</v>
      </c>
      <c r="H275" s="441">
        <f t="shared" si="377"/>
        <v>0</v>
      </c>
      <c r="I275" s="441">
        <f t="shared" si="377"/>
        <v>0</v>
      </c>
      <c r="J275" s="441">
        <f t="shared" si="377"/>
        <v>1454</v>
      </c>
      <c r="K275" s="441">
        <f t="shared" si="377"/>
        <v>0</v>
      </c>
      <c r="L275" s="561">
        <f t="shared" si="377"/>
        <v>1454</v>
      </c>
      <c r="M275" s="441">
        <f t="shared" si="377"/>
        <v>1090</v>
      </c>
      <c r="N275" s="441">
        <f t="shared" si="377"/>
        <v>0</v>
      </c>
      <c r="O275" s="561">
        <f t="shared" si="377"/>
        <v>1090</v>
      </c>
      <c r="P275" s="564"/>
    </row>
    <row r="276" spans="1:16" s="29" customFormat="1" ht="12.75" hidden="1" thickTop="1" x14ac:dyDescent="0.25">
      <c r="A276" s="442" t="s">
        <v>296</v>
      </c>
      <c r="B276" s="442" t="s">
        <v>297</v>
      </c>
      <c r="C276" s="560">
        <f t="shared" si="291"/>
        <v>0</v>
      </c>
      <c r="D276" s="435">
        <f t="shared" ref="D276:O276" si="378">SUM(D277,D279,D281)-SUM(D278,D280,D282)</f>
        <v>0</v>
      </c>
      <c r="E276" s="436">
        <f t="shared" si="378"/>
        <v>0</v>
      </c>
      <c r="F276" s="437">
        <f t="shared" si="378"/>
        <v>0</v>
      </c>
      <c r="G276" s="435">
        <f t="shared" si="378"/>
        <v>0</v>
      </c>
      <c r="H276" s="436">
        <f t="shared" si="378"/>
        <v>0</v>
      </c>
      <c r="I276" s="437">
        <f t="shared" si="378"/>
        <v>0</v>
      </c>
      <c r="J276" s="438">
        <f t="shared" si="378"/>
        <v>0</v>
      </c>
      <c r="K276" s="436">
        <f t="shared" si="378"/>
        <v>0</v>
      </c>
      <c r="L276" s="437">
        <f t="shared" si="378"/>
        <v>0</v>
      </c>
      <c r="M276" s="435">
        <f t="shared" si="378"/>
        <v>0</v>
      </c>
      <c r="N276" s="436">
        <f t="shared" si="378"/>
        <v>0</v>
      </c>
      <c r="O276" s="437">
        <f t="shared" si="378"/>
        <v>0</v>
      </c>
      <c r="P276" s="439"/>
    </row>
    <row r="277" spans="1:16" ht="12.75" hidden="1" thickTop="1" x14ac:dyDescent="0.25">
      <c r="A277" s="443" t="s">
        <v>298</v>
      </c>
      <c r="B277" s="444" t="s">
        <v>299</v>
      </c>
      <c r="C277" s="562">
        <f t="shared" ref="C277:C284" si="379">F277+I277+L277+O277</f>
        <v>0</v>
      </c>
      <c r="D277" s="445"/>
      <c r="E277" s="446"/>
      <c r="F277" s="447">
        <f t="shared" ref="F277:F284" si="380">D277+E277</f>
        <v>0</v>
      </c>
      <c r="G277" s="445"/>
      <c r="H277" s="446"/>
      <c r="I277" s="447">
        <f t="shared" ref="I277:I284" si="381">G277+H277</f>
        <v>0</v>
      </c>
      <c r="J277" s="448"/>
      <c r="K277" s="446"/>
      <c r="L277" s="447">
        <f t="shared" ref="L277:L284" si="382">J277+K277</f>
        <v>0</v>
      </c>
      <c r="M277" s="445"/>
      <c r="N277" s="446"/>
      <c r="O277" s="447">
        <f t="shared" ref="O277:O284" si="383">M277+N277</f>
        <v>0</v>
      </c>
      <c r="P277" s="449"/>
    </row>
    <row r="278" spans="1:16" ht="24.75" hidden="1" thickTop="1" x14ac:dyDescent="0.25">
      <c r="A278" s="218" t="s">
        <v>300</v>
      </c>
      <c r="B278" s="51" t="s">
        <v>301</v>
      </c>
      <c r="C278" s="536">
        <f t="shared" si="379"/>
        <v>0</v>
      </c>
      <c r="D278" s="197"/>
      <c r="E278" s="198"/>
      <c r="F278" s="199">
        <f t="shared" si="380"/>
        <v>0</v>
      </c>
      <c r="G278" s="197"/>
      <c r="H278" s="198"/>
      <c r="I278" s="199">
        <f t="shared" si="381"/>
        <v>0</v>
      </c>
      <c r="J278" s="200"/>
      <c r="K278" s="198"/>
      <c r="L278" s="199">
        <f t="shared" si="382"/>
        <v>0</v>
      </c>
      <c r="M278" s="197"/>
      <c r="N278" s="198"/>
      <c r="O278" s="199">
        <f t="shared" si="383"/>
        <v>0</v>
      </c>
      <c r="P278" s="201"/>
    </row>
    <row r="279" spans="1:16" ht="12.75" hidden="1" thickTop="1" x14ac:dyDescent="0.25">
      <c r="A279" s="218" t="s">
        <v>302</v>
      </c>
      <c r="B279" s="51" t="s">
        <v>303</v>
      </c>
      <c r="C279" s="536">
        <f t="shared" si="379"/>
        <v>0</v>
      </c>
      <c r="D279" s="197"/>
      <c r="E279" s="198"/>
      <c r="F279" s="199">
        <f t="shared" si="380"/>
        <v>0</v>
      </c>
      <c r="G279" s="197"/>
      <c r="H279" s="198"/>
      <c r="I279" s="199">
        <f t="shared" si="381"/>
        <v>0</v>
      </c>
      <c r="J279" s="200"/>
      <c r="K279" s="198"/>
      <c r="L279" s="199">
        <f t="shared" si="382"/>
        <v>0</v>
      </c>
      <c r="M279" s="197"/>
      <c r="N279" s="198"/>
      <c r="O279" s="199">
        <f t="shared" si="383"/>
        <v>0</v>
      </c>
      <c r="P279" s="201"/>
    </row>
    <row r="280" spans="1:16" ht="24.75" hidden="1" thickTop="1" x14ac:dyDescent="0.25">
      <c r="A280" s="218" t="s">
        <v>304</v>
      </c>
      <c r="B280" s="51" t="s">
        <v>305</v>
      </c>
      <c r="C280" s="536">
        <f t="shared" si="379"/>
        <v>0</v>
      </c>
      <c r="D280" s="197"/>
      <c r="E280" s="198"/>
      <c r="F280" s="199">
        <f t="shared" si="380"/>
        <v>0</v>
      </c>
      <c r="G280" s="197"/>
      <c r="H280" s="198"/>
      <c r="I280" s="199">
        <f t="shared" si="381"/>
        <v>0</v>
      </c>
      <c r="J280" s="200"/>
      <c r="K280" s="198"/>
      <c r="L280" s="199">
        <f t="shared" si="382"/>
        <v>0</v>
      </c>
      <c r="M280" s="197"/>
      <c r="N280" s="198"/>
      <c r="O280" s="199">
        <f t="shared" si="383"/>
        <v>0</v>
      </c>
      <c r="P280" s="201"/>
    </row>
    <row r="281" spans="1:16" ht="12.75" hidden="1" thickTop="1" x14ac:dyDescent="0.25">
      <c r="A281" s="218" t="s">
        <v>306</v>
      </c>
      <c r="B281" s="51" t="s">
        <v>307</v>
      </c>
      <c r="C281" s="536">
        <f t="shared" si="379"/>
        <v>0</v>
      </c>
      <c r="D281" s="197"/>
      <c r="E281" s="198"/>
      <c r="F281" s="199">
        <f t="shared" si="380"/>
        <v>0</v>
      </c>
      <c r="G281" s="197"/>
      <c r="H281" s="198"/>
      <c r="I281" s="199">
        <f t="shared" si="381"/>
        <v>0</v>
      </c>
      <c r="J281" s="200"/>
      <c r="K281" s="198"/>
      <c r="L281" s="199">
        <f t="shared" si="382"/>
        <v>0</v>
      </c>
      <c r="M281" s="197"/>
      <c r="N281" s="198"/>
      <c r="O281" s="199">
        <f t="shared" si="383"/>
        <v>0</v>
      </c>
      <c r="P281" s="201"/>
    </row>
    <row r="282" spans="1:16" ht="24.75" hidden="1" thickTop="1" x14ac:dyDescent="0.25">
      <c r="A282" s="287" t="s">
        <v>308</v>
      </c>
      <c r="B282" s="288" t="s">
        <v>309</v>
      </c>
      <c r="C282" s="548">
        <f t="shared" si="379"/>
        <v>0</v>
      </c>
      <c r="D282" s="231"/>
      <c r="E282" s="232"/>
      <c r="F282" s="233">
        <f t="shared" si="380"/>
        <v>0</v>
      </c>
      <c r="G282" s="231"/>
      <c r="H282" s="232"/>
      <c r="I282" s="233">
        <f t="shared" si="381"/>
        <v>0</v>
      </c>
      <c r="J282" s="234"/>
      <c r="K282" s="232"/>
      <c r="L282" s="233">
        <f t="shared" si="382"/>
        <v>0</v>
      </c>
      <c r="M282" s="231"/>
      <c r="N282" s="232"/>
      <c r="O282" s="233">
        <f t="shared" si="383"/>
        <v>0</v>
      </c>
      <c r="P282" s="229"/>
    </row>
    <row r="283" spans="1:16" s="29" customFormat="1" ht="13.5" hidden="1" thickTop="1" thickBot="1" x14ac:dyDescent="0.3">
      <c r="A283" s="289" t="s">
        <v>310</v>
      </c>
      <c r="B283" s="289" t="s">
        <v>311</v>
      </c>
      <c r="C283" s="553">
        <f t="shared" si="379"/>
        <v>0</v>
      </c>
      <c r="D283" s="290"/>
      <c r="E283" s="291"/>
      <c r="F283" s="277">
        <f t="shared" si="380"/>
        <v>0</v>
      </c>
      <c r="G283" s="290"/>
      <c r="H283" s="291"/>
      <c r="I283" s="277">
        <f t="shared" si="381"/>
        <v>0</v>
      </c>
      <c r="J283" s="292"/>
      <c r="K283" s="291"/>
      <c r="L283" s="277">
        <f t="shared" si="382"/>
        <v>0</v>
      </c>
      <c r="M283" s="290"/>
      <c r="N283" s="291"/>
      <c r="O283" s="277">
        <f t="shared" si="383"/>
        <v>0</v>
      </c>
      <c r="P283" s="279"/>
    </row>
    <row r="284" spans="1:16" s="29" customFormat="1" ht="48.75" hidden="1" thickTop="1" x14ac:dyDescent="0.25">
      <c r="A284" s="285" t="s">
        <v>312</v>
      </c>
      <c r="B284" s="293" t="s">
        <v>313</v>
      </c>
      <c r="C284" s="554">
        <f t="shared" si="379"/>
        <v>0</v>
      </c>
      <c r="D284" s="294"/>
      <c r="E284" s="295"/>
      <c r="F284" s="185">
        <f t="shared" si="380"/>
        <v>0</v>
      </c>
      <c r="G284" s="224"/>
      <c r="H284" s="225"/>
      <c r="I284" s="185">
        <f t="shared" si="381"/>
        <v>0</v>
      </c>
      <c r="J284" s="226"/>
      <c r="K284" s="225"/>
      <c r="L284" s="185">
        <f t="shared" si="382"/>
        <v>0</v>
      </c>
      <c r="M284" s="224"/>
      <c r="N284" s="225"/>
      <c r="O284" s="185">
        <f t="shared" si="383"/>
        <v>0</v>
      </c>
      <c r="P284" s="209"/>
    </row>
    <row r="285" spans="1:16" ht="12.75" thickTop="1" x14ac:dyDescent="0.25">
      <c r="A285" s="2"/>
      <c r="B285" s="2"/>
      <c r="C285" s="2"/>
      <c r="D285" s="2"/>
      <c r="E285" s="2"/>
      <c r="F285" s="2"/>
      <c r="G285" s="2"/>
      <c r="H285" s="2"/>
      <c r="I285" s="2"/>
      <c r="J285" s="2"/>
      <c r="K285" s="2"/>
      <c r="L285" s="2"/>
      <c r="M285" s="2"/>
      <c r="N285" s="2"/>
      <c r="O285" s="2"/>
      <c r="P285" s="2"/>
    </row>
    <row r="286" spans="1:16" x14ac:dyDescent="0.25">
      <c r="A286" s="2"/>
      <c r="B286" s="2"/>
      <c r="C286" s="2"/>
      <c r="D286" s="2"/>
      <c r="E286" s="2"/>
      <c r="F286" s="2"/>
      <c r="G286" s="2"/>
      <c r="H286" s="2"/>
      <c r="I286" s="2"/>
      <c r="J286" s="2"/>
      <c r="K286" s="2"/>
      <c r="L286" s="2"/>
      <c r="M286" s="2"/>
      <c r="N286" s="2"/>
      <c r="O286" s="2"/>
      <c r="P286" s="2"/>
    </row>
    <row r="287" spans="1:16" x14ac:dyDescent="0.25">
      <c r="A287" s="2"/>
      <c r="B287" s="2"/>
      <c r="C287" s="2"/>
      <c r="D287" s="2"/>
      <c r="E287" s="2"/>
      <c r="F287" s="2"/>
      <c r="G287" s="2"/>
      <c r="H287" s="2"/>
      <c r="I287" s="2"/>
      <c r="J287" s="2"/>
      <c r="K287" s="2"/>
      <c r="L287" s="2"/>
      <c r="M287" s="2"/>
      <c r="N287" s="2"/>
      <c r="O287" s="2"/>
      <c r="P287" s="2"/>
    </row>
    <row r="288" spans="1:16" x14ac:dyDescent="0.25">
      <c r="A288" s="2"/>
      <c r="B288" s="2"/>
      <c r="C288" s="2"/>
      <c r="D288" s="2"/>
      <c r="E288" s="2"/>
      <c r="F288" s="2"/>
      <c r="G288" s="2"/>
      <c r="H288" s="2"/>
      <c r="I288" s="2"/>
      <c r="J288" s="2"/>
      <c r="K288" s="2"/>
      <c r="L288" s="2"/>
      <c r="M288" s="2"/>
      <c r="N288" s="2"/>
      <c r="O288" s="2"/>
      <c r="P288" s="2"/>
    </row>
    <row r="289" spans="1:16" x14ac:dyDescent="0.25">
      <c r="A289" s="2"/>
      <c r="B289" s="2"/>
      <c r="C289" s="2"/>
      <c r="D289" s="2"/>
      <c r="E289" s="2"/>
      <c r="F289" s="2"/>
      <c r="G289" s="2"/>
      <c r="H289" s="2"/>
      <c r="I289" s="2"/>
      <c r="J289" s="2"/>
      <c r="K289" s="2"/>
      <c r="L289" s="2"/>
      <c r="M289" s="2"/>
      <c r="N289" s="2"/>
      <c r="O289" s="2"/>
      <c r="P289" s="2"/>
    </row>
    <row r="290" spans="1:16" x14ac:dyDescent="0.25">
      <c r="A290" s="2"/>
      <c r="B290" s="2"/>
      <c r="C290" s="2"/>
      <c r="D290" s="2"/>
      <c r="E290" s="2"/>
      <c r="F290" s="2"/>
      <c r="G290" s="2"/>
      <c r="H290" s="2"/>
      <c r="I290" s="2"/>
      <c r="J290" s="2"/>
      <c r="K290" s="2"/>
      <c r="L290" s="2"/>
      <c r="M290" s="2"/>
      <c r="N290" s="2"/>
      <c r="O290" s="2"/>
      <c r="P290" s="2"/>
    </row>
    <row r="291" spans="1:16" x14ac:dyDescent="0.25">
      <c r="A291" s="2"/>
      <c r="B291" s="2"/>
      <c r="C291" s="2"/>
      <c r="D291" s="2"/>
      <c r="E291" s="2"/>
      <c r="F291" s="2"/>
      <c r="G291" s="2"/>
      <c r="H291" s="2"/>
      <c r="I291" s="2"/>
      <c r="J291" s="2"/>
      <c r="K291" s="2"/>
      <c r="L291" s="2"/>
      <c r="M291" s="2"/>
      <c r="N291" s="2"/>
      <c r="O291" s="2"/>
      <c r="P291" s="2"/>
    </row>
    <row r="292" spans="1:16" x14ac:dyDescent="0.25">
      <c r="A292" s="2"/>
      <c r="B292" s="2"/>
      <c r="C292" s="2"/>
      <c r="D292" s="2"/>
      <c r="E292" s="2"/>
      <c r="F292" s="2"/>
      <c r="G292" s="2"/>
      <c r="H292" s="2"/>
      <c r="I292" s="2"/>
      <c r="J292" s="2"/>
      <c r="K292" s="2"/>
      <c r="L292" s="2"/>
      <c r="M292" s="2"/>
      <c r="N292" s="2"/>
      <c r="O292" s="2"/>
      <c r="P292" s="2"/>
    </row>
    <row r="293" spans="1:16" x14ac:dyDescent="0.25">
      <c r="A293" s="2"/>
      <c r="B293" s="2"/>
      <c r="C293" s="2"/>
      <c r="D293" s="2"/>
      <c r="E293" s="2"/>
      <c r="F293" s="2"/>
      <c r="G293" s="2"/>
      <c r="H293" s="2"/>
      <c r="I293" s="2"/>
      <c r="J293" s="2"/>
      <c r="K293" s="2"/>
      <c r="L293" s="2"/>
      <c r="M293" s="2"/>
      <c r="N293" s="2"/>
      <c r="O293" s="2"/>
      <c r="P293" s="2"/>
    </row>
    <row r="294" spans="1:16" x14ac:dyDescent="0.25">
      <c r="A294" s="2"/>
      <c r="B294" s="2"/>
      <c r="C294" s="2"/>
      <c r="D294" s="2"/>
      <c r="E294" s="2"/>
      <c r="F294" s="2"/>
      <c r="G294" s="2"/>
      <c r="H294" s="2"/>
      <c r="I294" s="2"/>
      <c r="J294" s="2"/>
      <c r="K294" s="2"/>
      <c r="L294" s="2"/>
      <c r="M294" s="2"/>
      <c r="N294" s="2"/>
      <c r="O294" s="2"/>
      <c r="P294" s="2"/>
    </row>
    <row r="295" spans="1:16" x14ac:dyDescent="0.25">
      <c r="A295" s="2"/>
      <c r="B295" s="2"/>
      <c r="C295" s="2"/>
      <c r="D295" s="2"/>
      <c r="E295" s="2"/>
      <c r="F295" s="2"/>
      <c r="G295" s="2"/>
      <c r="H295" s="2"/>
      <c r="I295" s="2"/>
      <c r="J295" s="2"/>
      <c r="K295" s="2"/>
      <c r="L295" s="2"/>
      <c r="M295" s="2"/>
      <c r="N295" s="2"/>
      <c r="O295" s="2"/>
      <c r="P295" s="2"/>
    </row>
    <row r="296" spans="1:16" x14ac:dyDescent="0.25">
      <c r="A296" s="2"/>
      <c r="B296" s="2"/>
      <c r="C296" s="2"/>
      <c r="D296" s="2"/>
      <c r="E296" s="2"/>
      <c r="F296" s="2"/>
      <c r="G296" s="2"/>
      <c r="H296" s="2"/>
      <c r="I296" s="2"/>
      <c r="J296" s="2"/>
      <c r="K296" s="2"/>
      <c r="L296" s="2"/>
      <c r="M296" s="2"/>
      <c r="N296" s="2"/>
      <c r="O296" s="2"/>
      <c r="P296" s="2"/>
    </row>
    <row r="297" spans="1:16" x14ac:dyDescent="0.25">
      <c r="A297" s="2"/>
      <c r="B297" s="2"/>
      <c r="C297" s="2"/>
      <c r="D297" s="2"/>
      <c r="E297" s="2"/>
      <c r="F297" s="2"/>
      <c r="G297" s="2"/>
      <c r="H297" s="2"/>
      <c r="I297" s="2"/>
      <c r="J297" s="2"/>
      <c r="K297" s="2"/>
      <c r="L297" s="2"/>
      <c r="M297" s="2"/>
      <c r="N297" s="2"/>
      <c r="O297" s="2"/>
      <c r="P297" s="2"/>
    </row>
    <row r="298" spans="1:16" x14ac:dyDescent="0.25">
      <c r="A298" s="2"/>
      <c r="B298" s="2"/>
      <c r="C298" s="2"/>
      <c r="D298" s="2"/>
      <c r="E298" s="2"/>
      <c r="F298" s="2"/>
      <c r="G298" s="2"/>
      <c r="H298" s="2"/>
      <c r="I298" s="2"/>
      <c r="J298" s="2"/>
      <c r="K298" s="2"/>
      <c r="L298" s="2"/>
      <c r="M298" s="2"/>
      <c r="N298" s="2"/>
      <c r="O298" s="2"/>
      <c r="P298" s="2"/>
    </row>
    <row r="299" spans="1:16" x14ac:dyDescent="0.25">
      <c r="A299" s="2"/>
      <c r="B299" s="2"/>
      <c r="C299" s="2"/>
      <c r="D299" s="2"/>
      <c r="E299" s="2"/>
      <c r="F299" s="2"/>
      <c r="G299" s="2"/>
      <c r="H299" s="2"/>
      <c r="I299" s="2"/>
      <c r="J299" s="2"/>
      <c r="K299" s="2"/>
      <c r="L299" s="2"/>
      <c r="M299" s="2"/>
      <c r="N299" s="2"/>
      <c r="O299" s="2"/>
      <c r="P299" s="2"/>
    </row>
    <row r="300" spans="1:16" x14ac:dyDescent="0.25">
      <c r="A300" s="2"/>
      <c r="B300" s="2"/>
      <c r="C300" s="2"/>
      <c r="D300" s="2"/>
      <c r="E300" s="2"/>
      <c r="F300" s="2"/>
      <c r="G300" s="2"/>
      <c r="H300" s="2"/>
      <c r="I300" s="2"/>
      <c r="J300" s="2"/>
      <c r="K300" s="2"/>
      <c r="L300" s="2"/>
      <c r="M300" s="2"/>
      <c r="N300" s="2"/>
      <c r="O300" s="2"/>
      <c r="P300" s="2"/>
    </row>
  </sheetData>
  <sheetProtection algorithmName="SHA-512" hashValue="TElEHvfG5nEWPw7rRFq00ILumR7zkS7w/DofbyrM6AiAuP7AxvfjJhhWMTnFajQUVa5wGMkzedL2OOAjPrkFsg==" saltValue="SW9y6ar3ACvOCTYoDwjuTg==" spinCount="100000" sheet="1" objects="1" scenarios="1" formatCells="0" formatColumns="0" formatRows="0" sort="0"/>
  <autoFilter ref="A18:P284">
    <filterColumn colId="2">
      <filters>
        <filter val="1 000"/>
        <filter val="1 057"/>
        <filter val="1 107 251"/>
        <filter val="1 120"/>
        <filter val="1 140"/>
        <filter val="1 146"/>
        <filter val="1 293"/>
        <filter val="1 373 738"/>
        <filter val="1 381"/>
        <filter val="1 420"/>
        <filter val="1 426 123"/>
        <filter val="1 427 543"/>
        <filter val="10 458"/>
        <filter val="10 730"/>
        <filter val="100 697"/>
        <filter val="117"/>
        <filter val="12 028"/>
        <filter val="125"/>
        <filter val="13 383"/>
        <filter val="139"/>
        <filter val="15 965"/>
        <filter val="16 789"/>
        <filter val="160"/>
        <filter val="18 569"/>
        <filter val="188 480"/>
        <filter val="188 636"/>
        <filter val="2 544"/>
        <filter val="-2 544"/>
        <filter val="2 546"/>
        <filter val="2 584"/>
        <filter val="212 235"/>
        <filter val="23 870"/>
        <filter val="250"/>
        <filter val="295 978"/>
        <filter val="3 241"/>
        <filter val="3 360"/>
        <filter val="3 366"/>
        <filter val="3 584"/>
        <filter val="300"/>
        <filter val="301 688"/>
        <filter val="31 430"/>
        <filter val="318 872"/>
        <filter val="334"/>
        <filter val="34 472"/>
        <filter val="353"/>
        <filter val="39"/>
        <filter val="4 144"/>
        <filter val="4 603"/>
        <filter val="4 761"/>
        <filter val="400"/>
        <filter val="402"/>
        <filter val="408"/>
        <filter val="45 063"/>
        <filter val="46 628"/>
        <filter val="5 111"/>
        <filter val="5 257"/>
        <filter val="5 802"/>
        <filter val="500"/>
        <filter val="608"/>
        <filter val="617"/>
        <filter val="64 424"/>
        <filter val="735"/>
        <filter val="750"/>
        <filter val="764 645"/>
        <filter val="775"/>
        <filter val="776"/>
        <filter val="811 273"/>
        <filter val="83 743"/>
        <filter val="881"/>
        <filter val="90"/>
      </filters>
    </filterColumn>
  </autoFilter>
  <mergeCells count="31">
    <mergeCell ref="A273:B273"/>
    <mergeCell ref="A274:B274"/>
    <mergeCell ref="J16:J17"/>
    <mergeCell ref="K16:K17"/>
    <mergeCell ref="L16:L17"/>
    <mergeCell ref="A15:A17"/>
    <mergeCell ref="B15:B17"/>
    <mergeCell ref="C15:P15"/>
    <mergeCell ref="C16:C17"/>
    <mergeCell ref="D16:D17"/>
    <mergeCell ref="E16:E17"/>
    <mergeCell ref="F16:F17"/>
    <mergeCell ref="G16:G17"/>
    <mergeCell ref="H16:H17"/>
    <mergeCell ref="I16:I17"/>
    <mergeCell ref="C8:P8"/>
    <mergeCell ref="C9:P9"/>
    <mergeCell ref="C10:P10"/>
    <mergeCell ref="C11:P11"/>
    <mergeCell ref="C12:P12"/>
    <mergeCell ref="C13:P13"/>
    <mergeCell ref="P16:P17"/>
    <mergeCell ref="M16:M17"/>
    <mergeCell ref="N16:N17"/>
    <mergeCell ref="O16:O17"/>
    <mergeCell ref="C7:P7"/>
    <mergeCell ref="A2:P2"/>
    <mergeCell ref="C3:P3"/>
    <mergeCell ref="C4:P4"/>
    <mergeCell ref="C5:P5"/>
    <mergeCell ref="C6:P6"/>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&amp;R&amp;"Times New Roman,Regular"&amp;9 16.pielikums Jūrmalas pilsētas domes
2020.gada 23.jūlija saistošajiem noteikumiem Nr.18
(protokols Nr.10, 20.punkts)</firstHeader>
    <firstFooter>&amp;L&amp;9&amp;D; &amp;T&amp;R&amp;9&amp;P (&amp;N)</first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300"/>
  <sheetViews>
    <sheetView showGridLines="0" view="pageLayout" zoomScaleNormal="100" workbookViewId="0">
      <selection activeCell="R8" sqref="R8"/>
    </sheetView>
  </sheetViews>
  <sheetFormatPr defaultColWidth="9.140625" defaultRowHeight="12" outlineLevelCol="1" x14ac:dyDescent="0.25"/>
  <cols>
    <col min="1" max="1" width="10.85546875" style="296" customWidth="1"/>
    <col min="2" max="2" width="28" style="296" customWidth="1"/>
    <col min="3" max="3" width="8" style="296" customWidth="1"/>
    <col min="4" max="5" width="8.7109375" style="296" hidden="1" customWidth="1" outlineLevel="1"/>
    <col min="6" max="6" width="8.7109375" style="296" customWidth="1" collapsed="1"/>
    <col min="7" max="8" width="8.7109375" style="296" hidden="1" customWidth="1" outlineLevel="1"/>
    <col min="9" max="9" width="8.7109375" style="296" customWidth="1" collapsed="1"/>
    <col min="10" max="11" width="8.28515625" style="296" hidden="1" customWidth="1" outlineLevel="1"/>
    <col min="12" max="12" width="8.28515625" style="296" customWidth="1" collapsed="1"/>
    <col min="13" max="14" width="7.42578125" style="296" hidden="1" customWidth="1" outlineLevel="1"/>
    <col min="15" max="15" width="7.42578125" style="296" customWidth="1" collapsed="1"/>
    <col min="16" max="16" width="26.7109375" style="296" hidden="1" customWidth="1" outlineLevel="1"/>
    <col min="17" max="17" width="9.140625" style="2" collapsed="1"/>
    <col min="18" max="16384" width="9.140625" style="2"/>
  </cols>
  <sheetData>
    <row r="1" spans="1:17" x14ac:dyDescent="0.25">
      <c r="A1" s="1"/>
      <c r="B1" s="1"/>
      <c r="C1" s="1"/>
      <c r="D1" s="1"/>
      <c r="E1" s="1"/>
      <c r="F1" s="1"/>
      <c r="G1" s="1"/>
      <c r="H1" s="1"/>
      <c r="I1" s="1"/>
      <c r="J1" s="1"/>
      <c r="K1" s="1"/>
      <c r="L1" s="1"/>
      <c r="M1" s="1"/>
      <c r="N1" s="1"/>
      <c r="O1" s="528" t="s">
        <v>666</v>
      </c>
      <c r="P1" s="1"/>
    </row>
    <row r="2" spans="1:17" ht="35.25" customHeight="1" x14ac:dyDescent="0.25">
      <c r="A2" s="993" t="s">
        <v>1</v>
      </c>
      <c r="B2" s="994"/>
      <c r="C2" s="994"/>
      <c r="D2" s="994"/>
      <c r="E2" s="994"/>
      <c r="F2" s="994"/>
      <c r="G2" s="994"/>
      <c r="H2" s="994"/>
      <c r="I2" s="994"/>
      <c r="J2" s="994"/>
      <c r="K2" s="994"/>
      <c r="L2" s="994"/>
      <c r="M2" s="994"/>
      <c r="N2" s="994"/>
      <c r="O2" s="994"/>
      <c r="P2" s="995"/>
      <c r="Q2" s="565"/>
    </row>
    <row r="3" spans="1:17" ht="12.75" customHeight="1" x14ac:dyDescent="0.25">
      <c r="A3" s="3" t="s">
        <v>2</v>
      </c>
      <c r="B3" s="4"/>
      <c r="C3" s="991" t="s">
        <v>651</v>
      </c>
      <c r="D3" s="991"/>
      <c r="E3" s="991"/>
      <c r="F3" s="991"/>
      <c r="G3" s="991"/>
      <c r="H3" s="991"/>
      <c r="I3" s="991"/>
      <c r="J3" s="991"/>
      <c r="K3" s="991"/>
      <c r="L3" s="991"/>
      <c r="M3" s="991"/>
      <c r="N3" s="991"/>
      <c r="O3" s="991"/>
      <c r="P3" s="992"/>
      <c r="Q3" s="565"/>
    </row>
    <row r="4" spans="1:17" ht="12.75" customHeight="1" x14ac:dyDescent="0.25">
      <c r="A4" s="3" t="s">
        <v>4</v>
      </c>
      <c r="B4" s="4"/>
      <c r="C4" s="991" t="s">
        <v>652</v>
      </c>
      <c r="D4" s="991"/>
      <c r="E4" s="991"/>
      <c r="F4" s="991"/>
      <c r="G4" s="991"/>
      <c r="H4" s="991"/>
      <c r="I4" s="991"/>
      <c r="J4" s="991"/>
      <c r="K4" s="991"/>
      <c r="L4" s="991"/>
      <c r="M4" s="991"/>
      <c r="N4" s="991"/>
      <c r="O4" s="991"/>
      <c r="P4" s="992"/>
      <c r="Q4" s="565"/>
    </row>
    <row r="5" spans="1:17" ht="12.75" customHeight="1" x14ac:dyDescent="0.25">
      <c r="A5" s="5" t="s">
        <v>6</v>
      </c>
      <c r="B5" s="6"/>
      <c r="C5" s="996" t="s">
        <v>653</v>
      </c>
      <c r="D5" s="996"/>
      <c r="E5" s="996"/>
      <c r="F5" s="996"/>
      <c r="G5" s="996"/>
      <c r="H5" s="996"/>
      <c r="I5" s="996"/>
      <c r="J5" s="996"/>
      <c r="K5" s="996"/>
      <c r="L5" s="996"/>
      <c r="M5" s="996"/>
      <c r="N5" s="996"/>
      <c r="O5" s="996"/>
      <c r="P5" s="997"/>
      <c r="Q5" s="565"/>
    </row>
    <row r="6" spans="1:17" ht="12.75" customHeight="1" x14ac:dyDescent="0.25">
      <c r="A6" s="5" t="s">
        <v>8</v>
      </c>
      <c r="B6" s="6"/>
      <c r="C6" s="996" t="s">
        <v>654</v>
      </c>
      <c r="D6" s="996"/>
      <c r="E6" s="996"/>
      <c r="F6" s="996"/>
      <c r="G6" s="996"/>
      <c r="H6" s="996"/>
      <c r="I6" s="996"/>
      <c r="J6" s="996"/>
      <c r="K6" s="996"/>
      <c r="L6" s="996"/>
      <c r="M6" s="996"/>
      <c r="N6" s="996"/>
      <c r="O6" s="996"/>
      <c r="P6" s="997"/>
      <c r="Q6" s="565"/>
    </row>
    <row r="7" spans="1:17" x14ac:dyDescent="0.25">
      <c r="A7" s="5" t="s">
        <v>10</v>
      </c>
      <c r="B7" s="6"/>
      <c r="C7" s="991" t="s">
        <v>667</v>
      </c>
      <c r="D7" s="991"/>
      <c r="E7" s="991"/>
      <c r="F7" s="991"/>
      <c r="G7" s="991"/>
      <c r="H7" s="991"/>
      <c r="I7" s="991"/>
      <c r="J7" s="991"/>
      <c r="K7" s="991"/>
      <c r="L7" s="991"/>
      <c r="M7" s="991"/>
      <c r="N7" s="991"/>
      <c r="O7" s="991"/>
      <c r="P7" s="992"/>
      <c r="Q7" s="565"/>
    </row>
    <row r="8" spans="1:17" ht="12.75" customHeight="1" x14ac:dyDescent="0.25">
      <c r="A8" s="7" t="s">
        <v>12</v>
      </c>
      <c r="B8" s="6"/>
      <c r="C8" s="1006"/>
      <c r="D8" s="1006"/>
      <c r="E8" s="1006"/>
      <c r="F8" s="1006"/>
      <c r="G8" s="1006"/>
      <c r="H8" s="1006"/>
      <c r="I8" s="1006"/>
      <c r="J8" s="1006"/>
      <c r="K8" s="1006"/>
      <c r="L8" s="1006"/>
      <c r="M8" s="1006"/>
      <c r="N8" s="1006"/>
      <c r="O8" s="1006"/>
      <c r="P8" s="1007"/>
      <c r="Q8" s="565"/>
    </row>
    <row r="9" spans="1:17" ht="12.75" customHeight="1" x14ac:dyDescent="0.25">
      <c r="A9" s="5"/>
      <c r="B9" s="6" t="s">
        <v>13</v>
      </c>
      <c r="C9" s="996" t="s">
        <v>656</v>
      </c>
      <c r="D9" s="996"/>
      <c r="E9" s="996"/>
      <c r="F9" s="996"/>
      <c r="G9" s="996"/>
      <c r="H9" s="996"/>
      <c r="I9" s="996"/>
      <c r="J9" s="996"/>
      <c r="K9" s="996"/>
      <c r="L9" s="996"/>
      <c r="M9" s="996"/>
      <c r="N9" s="996"/>
      <c r="O9" s="996"/>
      <c r="P9" s="997"/>
      <c r="Q9" s="565"/>
    </row>
    <row r="10" spans="1:17" ht="12.75" customHeight="1" x14ac:dyDescent="0.25">
      <c r="A10" s="5"/>
      <c r="B10" s="6" t="s">
        <v>15</v>
      </c>
      <c r="C10" s="996"/>
      <c r="D10" s="996"/>
      <c r="E10" s="996"/>
      <c r="F10" s="996"/>
      <c r="G10" s="996"/>
      <c r="H10" s="996"/>
      <c r="I10" s="996"/>
      <c r="J10" s="996"/>
      <c r="K10" s="996"/>
      <c r="L10" s="996"/>
      <c r="M10" s="996"/>
      <c r="N10" s="996"/>
      <c r="O10" s="996"/>
      <c r="P10" s="997"/>
      <c r="Q10" s="565"/>
    </row>
    <row r="11" spans="1:17" ht="12.75" customHeight="1" x14ac:dyDescent="0.25">
      <c r="A11" s="5"/>
      <c r="B11" s="6" t="s">
        <v>16</v>
      </c>
      <c r="C11" s="1006"/>
      <c r="D11" s="1006"/>
      <c r="E11" s="1006"/>
      <c r="F11" s="1006"/>
      <c r="G11" s="1006"/>
      <c r="H11" s="1006"/>
      <c r="I11" s="1006"/>
      <c r="J11" s="1006"/>
      <c r="K11" s="1006"/>
      <c r="L11" s="1006"/>
      <c r="M11" s="1006"/>
      <c r="N11" s="1006"/>
      <c r="O11" s="1006"/>
      <c r="P11" s="1007"/>
      <c r="Q11" s="565"/>
    </row>
    <row r="12" spans="1:17" ht="12.75" customHeight="1" x14ac:dyDescent="0.25">
      <c r="A12" s="5"/>
      <c r="B12" s="6" t="s">
        <v>17</v>
      </c>
      <c r="C12" s="996" t="s">
        <v>658</v>
      </c>
      <c r="D12" s="996"/>
      <c r="E12" s="996"/>
      <c r="F12" s="996"/>
      <c r="G12" s="996"/>
      <c r="H12" s="996"/>
      <c r="I12" s="996"/>
      <c r="J12" s="996"/>
      <c r="K12" s="996"/>
      <c r="L12" s="996"/>
      <c r="M12" s="996"/>
      <c r="N12" s="996"/>
      <c r="O12" s="996"/>
      <c r="P12" s="997"/>
      <c r="Q12" s="565"/>
    </row>
    <row r="13" spans="1:17" ht="12.75" customHeight="1" x14ac:dyDescent="0.25">
      <c r="A13" s="5"/>
      <c r="B13" s="6" t="s">
        <v>19</v>
      </c>
      <c r="C13" s="996"/>
      <c r="D13" s="996"/>
      <c r="E13" s="996"/>
      <c r="F13" s="996"/>
      <c r="G13" s="996"/>
      <c r="H13" s="996"/>
      <c r="I13" s="996"/>
      <c r="J13" s="996"/>
      <c r="K13" s="996"/>
      <c r="L13" s="996"/>
      <c r="M13" s="996"/>
      <c r="N13" s="996"/>
      <c r="O13" s="996"/>
      <c r="P13" s="997"/>
      <c r="Q13" s="565"/>
    </row>
    <row r="14" spans="1:17" ht="12.75" customHeight="1" x14ac:dyDescent="0.25">
      <c r="A14" s="8"/>
      <c r="B14" s="9"/>
      <c r="C14" s="10"/>
      <c r="D14" s="10"/>
      <c r="E14" s="10"/>
      <c r="F14" s="10"/>
      <c r="G14" s="10"/>
      <c r="H14" s="10"/>
      <c r="I14" s="10"/>
      <c r="J14" s="10"/>
      <c r="K14" s="10"/>
      <c r="L14" s="10"/>
      <c r="M14" s="10"/>
      <c r="N14" s="10"/>
      <c r="O14" s="10"/>
      <c r="P14" s="11"/>
      <c r="Q14" s="565"/>
    </row>
    <row r="15" spans="1:17" s="12" customFormat="1" ht="12.75" customHeight="1" x14ac:dyDescent="0.25">
      <c r="A15" s="1014" t="s">
        <v>20</v>
      </c>
      <c r="B15" s="1016" t="s">
        <v>21</v>
      </c>
      <c r="C15" s="1019" t="s">
        <v>22</v>
      </c>
      <c r="D15" s="1020"/>
      <c r="E15" s="1020"/>
      <c r="F15" s="1020"/>
      <c r="G15" s="1020"/>
      <c r="H15" s="1020"/>
      <c r="I15" s="1020"/>
      <c r="J15" s="1020"/>
      <c r="K15" s="1020"/>
      <c r="L15" s="1020"/>
      <c r="M15" s="1020"/>
      <c r="N15" s="1020"/>
      <c r="O15" s="1020"/>
      <c r="P15" s="1021"/>
      <c r="Q15" s="566"/>
    </row>
    <row r="16" spans="1:17" s="12" customFormat="1" ht="12.75" customHeight="1" x14ac:dyDescent="0.25">
      <c r="A16" s="1015"/>
      <c r="B16" s="1017"/>
      <c r="C16" s="1022" t="s">
        <v>23</v>
      </c>
      <c r="D16" s="1024" t="s">
        <v>24</v>
      </c>
      <c r="E16" s="1026" t="s">
        <v>25</v>
      </c>
      <c r="F16" s="1028" t="s">
        <v>26</v>
      </c>
      <c r="G16" s="1000" t="s">
        <v>27</v>
      </c>
      <c r="H16" s="1002" t="s">
        <v>28</v>
      </c>
      <c r="I16" s="1030" t="s">
        <v>29</v>
      </c>
      <c r="J16" s="1000" t="s">
        <v>30</v>
      </c>
      <c r="K16" s="1002" t="s">
        <v>31</v>
      </c>
      <c r="L16" s="1012" t="s">
        <v>32</v>
      </c>
      <c r="M16" s="1000" t="s">
        <v>33</v>
      </c>
      <c r="N16" s="1002" t="s">
        <v>34</v>
      </c>
      <c r="O16" s="1004" t="s">
        <v>35</v>
      </c>
      <c r="P16" s="998" t="s">
        <v>36</v>
      </c>
      <c r="Q16" s="566"/>
    </row>
    <row r="17" spans="1:17" s="13" customFormat="1" ht="61.5" customHeight="1" thickBot="1" x14ac:dyDescent="0.3">
      <c r="A17" s="999"/>
      <c r="B17" s="1018"/>
      <c r="C17" s="1023"/>
      <c r="D17" s="1025"/>
      <c r="E17" s="1027"/>
      <c r="F17" s="1029"/>
      <c r="G17" s="1001"/>
      <c r="H17" s="1003"/>
      <c r="I17" s="1031"/>
      <c r="J17" s="1001"/>
      <c r="K17" s="1003"/>
      <c r="L17" s="1013"/>
      <c r="M17" s="1001"/>
      <c r="N17" s="1003"/>
      <c r="O17" s="1005"/>
      <c r="P17" s="999"/>
      <c r="Q17" s="353"/>
    </row>
    <row r="18" spans="1:17" s="13" customFormat="1" ht="9.75" customHeight="1" thickTop="1" x14ac:dyDescent="0.25">
      <c r="A18" s="14" t="s">
        <v>37</v>
      </c>
      <c r="B18" s="14">
        <v>2</v>
      </c>
      <c r="C18" s="14">
        <v>8</v>
      </c>
      <c r="D18" s="15"/>
      <c r="E18" s="16"/>
      <c r="F18" s="17">
        <v>9</v>
      </c>
      <c r="G18" s="15"/>
      <c r="H18" s="16"/>
      <c r="I18" s="17">
        <v>10</v>
      </c>
      <c r="J18" s="18"/>
      <c r="K18" s="16"/>
      <c r="L18" s="17">
        <v>11</v>
      </c>
      <c r="M18" s="15"/>
      <c r="N18" s="16"/>
      <c r="O18" s="17"/>
      <c r="P18" s="19">
        <v>12</v>
      </c>
    </row>
    <row r="19" spans="1:17" s="29" customFormat="1" hidden="1" x14ac:dyDescent="0.25">
      <c r="A19" s="20"/>
      <c r="B19" s="21" t="s">
        <v>38</v>
      </c>
      <c r="C19" s="170"/>
      <c r="D19" s="22"/>
      <c r="E19" s="23"/>
      <c r="F19" s="24"/>
      <c r="G19" s="25"/>
      <c r="H19" s="26"/>
      <c r="I19" s="24"/>
      <c r="J19" s="27"/>
      <c r="K19" s="26"/>
      <c r="L19" s="24"/>
      <c r="M19" s="25"/>
      <c r="N19" s="26"/>
      <c r="O19" s="24"/>
      <c r="P19" s="28"/>
    </row>
    <row r="20" spans="1:17" s="29" customFormat="1" ht="12.75" thickBot="1" x14ac:dyDescent="0.3">
      <c r="A20" s="30"/>
      <c r="B20" s="31" t="s">
        <v>39</v>
      </c>
      <c r="C20" s="529">
        <f>F20+I20+L20+O20</f>
        <v>388619</v>
      </c>
      <c r="D20" s="32">
        <f t="shared" ref="D20:E20" si="0">SUM(D21,D24,D25,D41,D43)</f>
        <v>389566</v>
      </c>
      <c r="E20" s="33">
        <f t="shared" si="0"/>
        <v>-947</v>
      </c>
      <c r="F20" s="34">
        <f>SUM(F21,F24,F25,F41,F43)</f>
        <v>388619</v>
      </c>
      <c r="G20" s="32">
        <f t="shared" ref="G20:H20" si="1">SUM(G21,G24,G43)</f>
        <v>0</v>
      </c>
      <c r="H20" s="33">
        <f t="shared" si="1"/>
        <v>0</v>
      </c>
      <c r="I20" s="34">
        <f>SUM(I21,I24,I43)</f>
        <v>0</v>
      </c>
      <c r="J20" s="35">
        <f t="shared" ref="J20:K20" si="2">SUM(J21,J26,J43)</f>
        <v>0</v>
      </c>
      <c r="K20" s="33">
        <f t="shared" si="2"/>
        <v>0</v>
      </c>
      <c r="L20" s="34">
        <f>SUM(L21,L26,L43)</f>
        <v>0</v>
      </c>
      <c r="M20" s="32">
        <f t="shared" ref="M20:O20" si="3">SUM(M21,M45)</f>
        <v>0</v>
      </c>
      <c r="N20" s="33">
        <f t="shared" si="3"/>
        <v>0</v>
      </c>
      <c r="O20" s="34">
        <f t="shared" si="3"/>
        <v>0</v>
      </c>
      <c r="P20" s="36"/>
    </row>
    <row r="21" spans="1:17" ht="12.75" hidden="1" thickTop="1" x14ac:dyDescent="0.25">
      <c r="A21" s="37"/>
      <c r="B21" s="38" t="s">
        <v>40</v>
      </c>
      <c r="C21" s="530">
        <f t="shared" ref="C21:C84" si="4">F21+I21+L21+O21</f>
        <v>0</v>
      </c>
      <c r="D21" s="39">
        <f t="shared" ref="D21:E21" si="5">SUM(D22:D23)</f>
        <v>0</v>
      </c>
      <c r="E21" s="40">
        <f t="shared" si="5"/>
        <v>0</v>
      </c>
      <c r="F21" s="41">
        <f>SUM(F22:F23)</f>
        <v>0</v>
      </c>
      <c r="G21" s="39">
        <f t="shared" ref="G21:H21" si="6">SUM(G22:G23)</f>
        <v>0</v>
      </c>
      <c r="H21" s="40">
        <f t="shared" si="6"/>
        <v>0</v>
      </c>
      <c r="I21" s="41">
        <f>SUM(I22:I23)</f>
        <v>0</v>
      </c>
      <c r="J21" s="42">
        <f t="shared" ref="J21:K21" si="7">SUM(J22:J23)</f>
        <v>0</v>
      </c>
      <c r="K21" s="40">
        <f t="shared" si="7"/>
        <v>0</v>
      </c>
      <c r="L21" s="41">
        <f>SUM(L22:L23)</f>
        <v>0</v>
      </c>
      <c r="M21" s="39">
        <f t="shared" ref="M21:O21" si="8">SUM(M22:M23)</f>
        <v>0</v>
      </c>
      <c r="N21" s="40">
        <f t="shared" si="8"/>
        <v>0</v>
      </c>
      <c r="O21" s="41">
        <f t="shared" si="8"/>
        <v>0</v>
      </c>
      <c r="P21" s="43"/>
    </row>
    <row r="22" spans="1:17" ht="12.75" hidden="1" thickTop="1" x14ac:dyDescent="0.25">
      <c r="A22" s="44"/>
      <c r="B22" s="45" t="s">
        <v>41</v>
      </c>
      <c r="C22" s="531">
        <f t="shared" si="4"/>
        <v>0</v>
      </c>
      <c r="D22" s="46"/>
      <c r="E22" s="47"/>
      <c r="F22" s="48">
        <f>D22+E22</f>
        <v>0</v>
      </c>
      <c r="G22" s="46"/>
      <c r="H22" s="47"/>
      <c r="I22" s="48">
        <f>G22+H22</f>
        <v>0</v>
      </c>
      <c r="J22" s="49"/>
      <c r="K22" s="47"/>
      <c r="L22" s="48">
        <f>J22+K22</f>
        <v>0</v>
      </c>
      <c r="M22" s="46"/>
      <c r="N22" s="47"/>
      <c r="O22" s="48">
        <f>M22+N22</f>
        <v>0</v>
      </c>
      <c r="P22" s="50"/>
    </row>
    <row r="23" spans="1:17" ht="12.75" hidden="1" thickTop="1" x14ac:dyDescent="0.25">
      <c r="A23" s="395"/>
      <c r="B23" s="396" t="s">
        <v>42</v>
      </c>
      <c r="C23" s="555">
        <f t="shared" si="4"/>
        <v>0</v>
      </c>
      <c r="D23" s="397"/>
      <c r="E23" s="398"/>
      <c r="F23" s="399">
        <f t="shared" ref="F23:F25" si="9">D23+E23</f>
        <v>0</v>
      </c>
      <c r="G23" s="397"/>
      <c r="H23" s="398"/>
      <c r="I23" s="399">
        <f t="shared" ref="I23:I24" si="10">G23+H23</f>
        <v>0</v>
      </c>
      <c r="J23" s="400"/>
      <c r="K23" s="398"/>
      <c r="L23" s="399">
        <f>J23+K23</f>
        <v>0</v>
      </c>
      <c r="M23" s="397"/>
      <c r="N23" s="398"/>
      <c r="O23" s="399">
        <f>M23+N23</f>
        <v>0</v>
      </c>
      <c r="P23" s="573"/>
    </row>
    <row r="24" spans="1:17" s="29" customFormat="1" ht="25.5" thickTop="1" thickBot="1" x14ac:dyDescent="0.3">
      <c r="A24" s="58">
        <v>19300</v>
      </c>
      <c r="B24" s="58" t="s">
        <v>43</v>
      </c>
      <c r="C24" s="533">
        <f>F24+I24</f>
        <v>388619</v>
      </c>
      <c r="D24" s="59">
        <v>389566</v>
      </c>
      <c r="E24" s="62">
        <v>-947</v>
      </c>
      <c r="F24" s="61">
        <f t="shared" si="9"/>
        <v>388619</v>
      </c>
      <c r="G24" s="59"/>
      <c r="H24" s="62"/>
      <c r="I24" s="61">
        <f t="shared" si="10"/>
        <v>0</v>
      </c>
      <c r="J24" s="63" t="s">
        <v>44</v>
      </c>
      <c r="K24" s="64" t="s">
        <v>44</v>
      </c>
      <c r="L24" s="67" t="s">
        <v>44</v>
      </c>
      <c r="M24" s="65" t="s">
        <v>44</v>
      </c>
      <c r="N24" s="66" t="s">
        <v>44</v>
      </c>
      <c r="O24" s="67" t="s">
        <v>44</v>
      </c>
      <c r="P24" s="68"/>
    </row>
    <row r="25" spans="1:17" s="29" customFormat="1" ht="24.75" hidden="1" thickTop="1" x14ac:dyDescent="0.25">
      <c r="A25" s="69"/>
      <c r="B25" s="70" t="s">
        <v>45</v>
      </c>
      <c r="C25" s="534">
        <f>F25</f>
        <v>0</v>
      </c>
      <c r="D25" s="71"/>
      <c r="E25" s="72"/>
      <c r="F25" s="73">
        <f t="shared" si="9"/>
        <v>0</v>
      </c>
      <c r="G25" s="74" t="s">
        <v>44</v>
      </c>
      <c r="H25" s="75" t="s">
        <v>44</v>
      </c>
      <c r="I25" s="76" t="s">
        <v>44</v>
      </c>
      <c r="J25" s="77" t="s">
        <v>44</v>
      </c>
      <c r="K25" s="78" t="s">
        <v>44</v>
      </c>
      <c r="L25" s="76" t="s">
        <v>44</v>
      </c>
      <c r="M25" s="79" t="s">
        <v>44</v>
      </c>
      <c r="N25" s="78" t="s">
        <v>44</v>
      </c>
      <c r="O25" s="76" t="s">
        <v>44</v>
      </c>
      <c r="P25" s="80"/>
    </row>
    <row r="26" spans="1:17" s="29" customFormat="1" ht="36.75" hidden="1" thickTop="1" x14ac:dyDescent="0.25">
      <c r="A26" s="70">
        <v>21300</v>
      </c>
      <c r="B26" s="70" t="s">
        <v>46</v>
      </c>
      <c r="C26" s="534">
        <f>L26</f>
        <v>0</v>
      </c>
      <c r="D26" s="79" t="s">
        <v>44</v>
      </c>
      <c r="E26" s="78" t="s">
        <v>44</v>
      </c>
      <c r="F26" s="76" t="s">
        <v>44</v>
      </c>
      <c r="G26" s="79" t="s">
        <v>44</v>
      </c>
      <c r="H26" s="78" t="s">
        <v>44</v>
      </c>
      <c r="I26" s="76" t="s">
        <v>44</v>
      </c>
      <c r="J26" s="77">
        <f t="shared" ref="J26:K26" si="11">SUM(J27,J31,J33,J36)</f>
        <v>0</v>
      </c>
      <c r="K26" s="78">
        <f t="shared" si="11"/>
        <v>0</v>
      </c>
      <c r="L26" s="185">
        <f>SUM(L27,L31,L33,L36)</f>
        <v>0</v>
      </c>
      <c r="M26" s="79" t="s">
        <v>44</v>
      </c>
      <c r="N26" s="78" t="s">
        <v>44</v>
      </c>
      <c r="O26" s="76" t="s">
        <v>44</v>
      </c>
      <c r="P26" s="80"/>
    </row>
    <row r="27" spans="1:17" s="29" customFormat="1" ht="24.75" hidden="1" thickTop="1" x14ac:dyDescent="0.25">
      <c r="A27" s="81">
        <v>21350</v>
      </c>
      <c r="B27" s="70" t="s">
        <v>47</v>
      </c>
      <c r="C27" s="534">
        <f>L27</f>
        <v>0</v>
      </c>
      <c r="D27" s="79" t="s">
        <v>44</v>
      </c>
      <c r="E27" s="78" t="s">
        <v>44</v>
      </c>
      <c r="F27" s="76" t="s">
        <v>44</v>
      </c>
      <c r="G27" s="79" t="s">
        <v>44</v>
      </c>
      <c r="H27" s="78" t="s">
        <v>44</v>
      </c>
      <c r="I27" s="76" t="s">
        <v>44</v>
      </c>
      <c r="J27" s="77">
        <f t="shared" ref="J27:K27" si="12">SUM(J28:J30)</f>
        <v>0</v>
      </c>
      <c r="K27" s="78">
        <f t="shared" si="12"/>
        <v>0</v>
      </c>
      <c r="L27" s="185">
        <f>SUM(L28:L30)</f>
        <v>0</v>
      </c>
      <c r="M27" s="79" t="s">
        <v>44</v>
      </c>
      <c r="N27" s="78" t="s">
        <v>44</v>
      </c>
      <c r="O27" s="76" t="s">
        <v>44</v>
      </c>
      <c r="P27" s="80"/>
    </row>
    <row r="28" spans="1:17" ht="12.75" hidden="1" thickTop="1" x14ac:dyDescent="0.25">
      <c r="A28" s="44">
        <v>21351</v>
      </c>
      <c r="B28" s="82" t="s">
        <v>48</v>
      </c>
      <c r="C28" s="535">
        <f t="shared" ref="C28:C40" si="13">L28</f>
        <v>0</v>
      </c>
      <c r="D28" s="83" t="s">
        <v>44</v>
      </c>
      <c r="E28" s="84" t="s">
        <v>44</v>
      </c>
      <c r="F28" s="85" t="s">
        <v>44</v>
      </c>
      <c r="G28" s="83" t="s">
        <v>44</v>
      </c>
      <c r="H28" s="84" t="s">
        <v>44</v>
      </c>
      <c r="I28" s="85" t="s">
        <v>44</v>
      </c>
      <c r="J28" s="86"/>
      <c r="K28" s="87"/>
      <c r="L28" s="194">
        <f t="shared" ref="L28:L30" si="14">J28+K28</f>
        <v>0</v>
      </c>
      <c r="M28" s="88" t="s">
        <v>44</v>
      </c>
      <c r="N28" s="87" t="s">
        <v>44</v>
      </c>
      <c r="O28" s="85" t="s">
        <v>44</v>
      </c>
      <c r="P28" s="89"/>
    </row>
    <row r="29" spans="1:17" ht="12.75" hidden="1" thickTop="1" x14ac:dyDescent="0.25">
      <c r="A29" s="51">
        <v>21352</v>
      </c>
      <c r="B29" s="90" t="s">
        <v>49</v>
      </c>
      <c r="C29" s="536">
        <f t="shared" si="13"/>
        <v>0</v>
      </c>
      <c r="D29" s="91" t="s">
        <v>44</v>
      </c>
      <c r="E29" s="92" t="s">
        <v>44</v>
      </c>
      <c r="F29" s="93" t="s">
        <v>44</v>
      </c>
      <c r="G29" s="91" t="s">
        <v>44</v>
      </c>
      <c r="H29" s="92" t="s">
        <v>44</v>
      </c>
      <c r="I29" s="93" t="s">
        <v>44</v>
      </c>
      <c r="J29" s="94"/>
      <c r="K29" s="95"/>
      <c r="L29" s="199">
        <f t="shared" si="14"/>
        <v>0</v>
      </c>
      <c r="M29" s="96" t="s">
        <v>44</v>
      </c>
      <c r="N29" s="95" t="s">
        <v>44</v>
      </c>
      <c r="O29" s="93" t="s">
        <v>44</v>
      </c>
      <c r="P29" s="97"/>
    </row>
    <row r="30" spans="1:17" ht="24.75" hidden="1" thickTop="1" x14ac:dyDescent="0.25">
      <c r="A30" s="51">
        <v>21359</v>
      </c>
      <c r="B30" s="90" t="s">
        <v>50</v>
      </c>
      <c r="C30" s="536">
        <f t="shared" si="13"/>
        <v>0</v>
      </c>
      <c r="D30" s="91" t="s">
        <v>44</v>
      </c>
      <c r="E30" s="92" t="s">
        <v>44</v>
      </c>
      <c r="F30" s="93" t="s">
        <v>44</v>
      </c>
      <c r="G30" s="91" t="s">
        <v>44</v>
      </c>
      <c r="H30" s="92" t="s">
        <v>44</v>
      </c>
      <c r="I30" s="93" t="s">
        <v>44</v>
      </c>
      <c r="J30" s="94"/>
      <c r="K30" s="95"/>
      <c r="L30" s="199">
        <f t="shared" si="14"/>
        <v>0</v>
      </c>
      <c r="M30" s="96" t="s">
        <v>44</v>
      </c>
      <c r="N30" s="95" t="s">
        <v>44</v>
      </c>
      <c r="O30" s="93" t="s">
        <v>44</v>
      </c>
      <c r="P30" s="97"/>
    </row>
    <row r="31" spans="1:17" s="29" customFormat="1" ht="36.75" hidden="1" thickTop="1" x14ac:dyDescent="0.25">
      <c r="A31" s="81">
        <v>21370</v>
      </c>
      <c r="B31" s="70" t="s">
        <v>51</v>
      </c>
      <c r="C31" s="534">
        <f t="shared" si="13"/>
        <v>0</v>
      </c>
      <c r="D31" s="79" t="s">
        <v>44</v>
      </c>
      <c r="E31" s="78" t="s">
        <v>44</v>
      </c>
      <c r="F31" s="76" t="s">
        <v>44</v>
      </c>
      <c r="G31" s="79" t="s">
        <v>44</v>
      </c>
      <c r="H31" s="78" t="s">
        <v>44</v>
      </c>
      <c r="I31" s="76" t="s">
        <v>44</v>
      </c>
      <c r="J31" s="77">
        <f t="shared" ref="J31:K31" si="15">SUM(J32)</f>
        <v>0</v>
      </c>
      <c r="K31" s="78">
        <f t="shared" si="15"/>
        <v>0</v>
      </c>
      <c r="L31" s="185">
        <f>SUM(L32)</f>
        <v>0</v>
      </c>
      <c r="M31" s="79" t="s">
        <v>44</v>
      </c>
      <c r="N31" s="78" t="s">
        <v>44</v>
      </c>
      <c r="O31" s="76" t="s">
        <v>44</v>
      </c>
      <c r="P31" s="80"/>
    </row>
    <row r="32" spans="1:17" ht="36.75" hidden="1" thickTop="1" x14ac:dyDescent="0.25">
      <c r="A32" s="98">
        <v>21379</v>
      </c>
      <c r="B32" s="99" t="s">
        <v>52</v>
      </c>
      <c r="C32" s="537">
        <f t="shared" si="13"/>
        <v>0</v>
      </c>
      <c r="D32" s="100" t="s">
        <v>44</v>
      </c>
      <c r="E32" s="101" t="s">
        <v>44</v>
      </c>
      <c r="F32" s="102" t="s">
        <v>44</v>
      </c>
      <c r="G32" s="100" t="s">
        <v>44</v>
      </c>
      <c r="H32" s="101" t="s">
        <v>44</v>
      </c>
      <c r="I32" s="102" t="s">
        <v>44</v>
      </c>
      <c r="J32" s="103"/>
      <c r="K32" s="104"/>
      <c r="L32" s="248">
        <f>J32+K32</f>
        <v>0</v>
      </c>
      <c r="M32" s="105" t="s">
        <v>44</v>
      </c>
      <c r="N32" s="104" t="s">
        <v>44</v>
      </c>
      <c r="O32" s="102" t="s">
        <v>44</v>
      </c>
      <c r="P32" s="106"/>
    </row>
    <row r="33" spans="1:16" s="29" customFormat="1" ht="12.75" hidden="1" thickTop="1" x14ac:dyDescent="0.25">
      <c r="A33" s="81">
        <v>21380</v>
      </c>
      <c r="B33" s="70" t="s">
        <v>53</v>
      </c>
      <c r="C33" s="534">
        <f t="shared" si="13"/>
        <v>0</v>
      </c>
      <c r="D33" s="79" t="s">
        <v>44</v>
      </c>
      <c r="E33" s="78" t="s">
        <v>44</v>
      </c>
      <c r="F33" s="76" t="s">
        <v>44</v>
      </c>
      <c r="G33" s="79" t="s">
        <v>44</v>
      </c>
      <c r="H33" s="78" t="s">
        <v>44</v>
      </c>
      <c r="I33" s="76" t="s">
        <v>44</v>
      </c>
      <c r="J33" s="77">
        <f t="shared" ref="J33:K33" si="16">SUM(J34:J35)</f>
        <v>0</v>
      </c>
      <c r="K33" s="78">
        <f t="shared" si="16"/>
        <v>0</v>
      </c>
      <c r="L33" s="185">
        <f>SUM(L34:L35)</f>
        <v>0</v>
      </c>
      <c r="M33" s="79" t="s">
        <v>44</v>
      </c>
      <c r="N33" s="78" t="s">
        <v>44</v>
      </c>
      <c r="O33" s="76" t="s">
        <v>44</v>
      </c>
      <c r="P33" s="80"/>
    </row>
    <row r="34" spans="1:16" ht="12.75" hidden="1" thickTop="1" x14ac:dyDescent="0.25">
      <c r="A34" s="45">
        <v>21381</v>
      </c>
      <c r="B34" s="82" t="s">
        <v>54</v>
      </c>
      <c r="C34" s="535">
        <f t="shared" si="13"/>
        <v>0</v>
      </c>
      <c r="D34" s="83" t="s">
        <v>44</v>
      </c>
      <c r="E34" s="84" t="s">
        <v>44</v>
      </c>
      <c r="F34" s="85" t="s">
        <v>44</v>
      </c>
      <c r="G34" s="83" t="s">
        <v>44</v>
      </c>
      <c r="H34" s="84" t="s">
        <v>44</v>
      </c>
      <c r="I34" s="85" t="s">
        <v>44</v>
      </c>
      <c r="J34" s="86"/>
      <c r="K34" s="87"/>
      <c r="L34" s="194">
        <f t="shared" ref="L34:L35" si="17">J34+K34</f>
        <v>0</v>
      </c>
      <c r="M34" s="88" t="s">
        <v>44</v>
      </c>
      <c r="N34" s="87" t="s">
        <v>44</v>
      </c>
      <c r="O34" s="85" t="s">
        <v>44</v>
      </c>
      <c r="P34" s="89"/>
    </row>
    <row r="35" spans="1:16" ht="24.75" hidden="1" thickTop="1" x14ac:dyDescent="0.25">
      <c r="A35" s="52">
        <v>21383</v>
      </c>
      <c r="B35" s="90" t="s">
        <v>55</v>
      </c>
      <c r="C35" s="536">
        <f t="shared" si="13"/>
        <v>0</v>
      </c>
      <c r="D35" s="91" t="s">
        <v>44</v>
      </c>
      <c r="E35" s="92" t="s">
        <v>44</v>
      </c>
      <c r="F35" s="93" t="s">
        <v>44</v>
      </c>
      <c r="G35" s="91" t="s">
        <v>44</v>
      </c>
      <c r="H35" s="92" t="s">
        <v>44</v>
      </c>
      <c r="I35" s="93" t="s">
        <v>44</v>
      </c>
      <c r="J35" s="94"/>
      <c r="K35" s="95"/>
      <c r="L35" s="199">
        <f t="shared" si="17"/>
        <v>0</v>
      </c>
      <c r="M35" s="96" t="s">
        <v>44</v>
      </c>
      <c r="N35" s="95" t="s">
        <v>44</v>
      </c>
      <c r="O35" s="93" t="s">
        <v>44</v>
      </c>
      <c r="P35" s="97"/>
    </row>
    <row r="36" spans="1:16" s="29" customFormat="1" ht="25.5" hidden="1" customHeight="1" x14ac:dyDescent="0.25">
      <c r="A36" s="81">
        <v>21390</v>
      </c>
      <c r="B36" s="70" t="s">
        <v>56</v>
      </c>
      <c r="C36" s="534">
        <f t="shared" si="13"/>
        <v>0</v>
      </c>
      <c r="D36" s="79" t="s">
        <v>44</v>
      </c>
      <c r="E36" s="78" t="s">
        <v>44</v>
      </c>
      <c r="F36" s="76" t="s">
        <v>44</v>
      </c>
      <c r="G36" s="79" t="s">
        <v>44</v>
      </c>
      <c r="H36" s="78" t="s">
        <v>44</v>
      </c>
      <c r="I36" s="76" t="s">
        <v>44</v>
      </c>
      <c r="J36" s="77">
        <f t="shared" ref="J36:K36" si="18">SUM(J37:J40)</f>
        <v>0</v>
      </c>
      <c r="K36" s="78">
        <f t="shared" si="18"/>
        <v>0</v>
      </c>
      <c r="L36" s="185">
        <f>SUM(L37:L40)</f>
        <v>0</v>
      </c>
      <c r="M36" s="79" t="s">
        <v>44</v>
      </c>
      <c r="N36" s="78" t="s">
        <v>44</v>
      </c>
      <c r="O36" s="76" t="s">
        <v>44</v>
      </c>
      <c r="P36" s="80"/>
    </row>
    <row r="37" spans="1:16" ht="24.75" hidden="1" thickTop="1" x14ac:dyDescent="0.25">
      <c r="A37" s="45">
        <v>21391</v>
      </c>
      <c r="B37" s="82" t="s">
        <v>57</v>
      </c>
      <c r="C37" s="535">
        <f t="shared" si="13"/>
        <v>0</v>
      </c>
      <c r="D37" s="83" t="s">
        <v>44</v>
      </c>
      <c r="E37" s="84" t="s">
        <v>44</v>
      </c>
      <c r="F37" s="85" t="s">
        <v>44</v>
      </c>
      <c r="G37" s="83" t="s">
        <v>44</v>
      </c>
      <c r="H37" s="84" t="s">
        <v>44</v>
      </c>
      <c r="I37" s="85" t="s">
        <v>44</v>
      </c>
      <c r="J37" s="86"/>
      <c r="K37" s="87"/>
      <c r="L37" s="194">
        <f t="shared" ref="L37:L40" si="19">J37+K37</f>
        <v>0</v>
      </c>
      <c r="M37" s="88" t="s">
        <v>44</v>
      </c>
      <c r="N37" s="87" t="s">
        <v>44</v>
      </c>
      <c r="O37" s="85" t="s">
        <v>44</v>
      </c>
      <c r="P37" s="89"/>
    </row>
    <row r="38" spans="1:16" ht="12.75" hidden="1" thickTop="1" x14ac:dyDescent="0.25">
      <c r="A38" s="52">
        <v>21393</v>
      </c>
      <c r="B38" s="90" t="s">
        <v>58</v>
      </c>
      <c r="C38" s="536">
        <f t="shared" si="13"/>
        <v>0</v>
      </c>
      <c r="D38" s="91" t="s">
        <v>44</v>
      </c>
      <c r="E38" s="92" t="s">
        <v>44</v>
      </c>
      <c r="F38" s="93" t="s">
        <v>44</v>
      </c>
      <c r="G38" s="91" t="s">
        <v>44</v>
      </c>
      <c r="H38" s="92" t="s">
        <v>44</v>
      </c>
      <c r="I38" s="93" t="s">
        <v>44</v>
      </c>
      <c r="J38" s="94"/>
      <c r="K38" s="95"/>
      <c r="L38" s="199">
        <f t="shared" si="19"/>
        <v>0</v>
      </c>
      <c r="M38" s="96" t="s">
        <v>44</v>
      </c>
      <c r="N38" s="95" t="s">
        <v>44</v>
      </c>
      <c r="O38" s="93" t="s">
        <v>44</v>
      </c>
      <c r="P38" s="97"/>
    </row>
    <row r="39" spans="1:16" ht="12.75" hidden="1" thickTop="1" x14ac:dyDescent="0.25">
      <c r="A39" s="52">
        <v>21395</v>
      </c>
      <c r="B39" s="90" t="s">
        <v>59</v>
      </c>
      <c r="C39" s="536">
        <f t="shared" si="13"/>
        <v>0</v>
      </c>
      <c r="D39" s="91" t="s">
        <v>44</v>
      </c>
      <c r="E39" s="92" t="s">
        <v>44</v>
      </c>
      <c r="F39" s="93" t="s">
        <v>44</v>
      </c>
      <c r="G39" s="91" t="s">
        <v>44</v>
      </c>
      <c r="H39" s="92" t="s">
        <v>44</v>
      </c>
      <c r="I39" s="93" t="s">
        <v>44</v>
      </c>
      <c r="J39" s="94"/>
      <c r="K39" s="95"/>
      <c r="L39" s="199">
        <f t="shared" si="19"/>
        <v>0</v>
      </c>
      <c r="M39" s="96" t="s">
        <v>44</v>
      </c>
      <c r="N39" s="95" t="s">
        <v>44</v>
      </c>
      <c r="O39" s="93" t="s">
        <v>44</v>
      </c>
      <c r="P39" s="97"/>
    </row>
    <row r="40" spans="1:16" ht="24.75" hidden="1" thickTop="1" x14ac:dyDescent="0.25">
      <c r="A40" s="107">
        <v>21399</v>
      </c>
      <c r="B40" s="108" t="s">
        <v>60</v>
      </c>
      <c r="C40" s="538">
        <f t="shared" si="13"/>
        <v>0</v>
      </c>
      <c r="D40" s="109" t="s">
        <v>44</v>
      </c>
      <c r="E40" s="110" t="s">
        <v>44</v>
      </c>
      <c r="F40" s="111" t="s">
        <v>44</v>
      </c>
      <c r="G40" s="109" t="s">
        <v>44</v>
      </c>
      <c r="H40" s="110" t="s">
        <v>44</v>
      </c>
      <c r="I40" s="111" t="s">
        <v>44</v>
      </c>
      <c r="J40" s="112"/>
      <c r="K40" s="113"/>
      <c r="L40" s="222">
        <f t="shared" si="19"/>
        <v>0</v>
      </c>
      <c r="M40" s="114" t="s">
        <v>44</v>
      </c>
      <c r="N40" s="113" t="s">
        <v>44</v>
      </c>
      <c r="O40" s="111" t="s">
        <v>44</v>
      </c>
      <c r="P40" s="115"/>
    </row>
    <row r="41" spans="1:16" s="29" customFormat="1" ht="26.25" hidden="1" customHeight="1" x14ac:dyDescent="0.25">
      <c r="A41" s="116">
        <v>21420</v>
      </c>
      <c r="B41" s="117" t="s">
        <v>61</v>
      </c>
      <c r="C41" s="539">
        <f>F41</f>
        <v>0</v>
      </c>
      <c r="D41" s="118">
        <f t="shared" ref="D41:E41" si="20">SUM(D42)</f>
        <v>0</v>
      </c>
      <c r="E41" s="119">
        <f t="shared" si="20"/>
        <v>0</v>
      </c>
      <c r="F41" s="120">
        <f>SUM(F42)</f>
        <v>0</v>
      </c>
      <c r="G41" s="118" t="s">
        <v>44</v>
      </c>
      <c r="H41" s="119" t="s">
        <v>44</v>
      </c>
      <c r="I41" s="121" t="s">
        <v>44</v>
      </c>
      <c r="J41" s="122" t="s">
        <v>44</v>
      </c>
      <c r="K41" s="123" t="s">
        <v>44</v>
      </c>
      <c r="L41" s="121" t="s">
        <v>44</v>
      </c>
      <c r="M41" s="124" t="s">
        <v>44</v>
      </c>
      <c r="N41" s="123" t="s">
        <v>44</v>
      </c>
      <c r="O41" s="121" t="s">
        <v>44</v>
      </c>
      <c r="P41" s="125"/>
    </row>
    <row r="42" spans="1:16" s="29" customFormat="1" ht="26.25" hidden="1" customHeight="1" x14ac:dyDescent="0.25">
      <c r="A42" s="107">
        <v>21429</v>
      </c>
      <c r="B42" s="108" t="s">
        <v>62</v>
      </c>
      <c r="C42" s="538">
        <f>F42</f>
        <v>0</v>
      </c>
      <c r="D42" s="126"/>
      <c r="E42" s="127"/>
      <c r="F42" s="128">
        <f>D42+E42</f>
        <v>0</v>
      </c>
      <c r="G42" s="129" t="s">
        <v>44</v>
      </c>
      <c r="H42" s="130" t="s">
        <v>44</v>
      </c>
      <c r="I42" s="111" t="s">
        <v>44</v>
      </c>
      <c r="J42" s="131" t="s">
        <v>44</v>
      </c>
      <c r="K42" s="110" t="s">
        <v>44</v>
      </c>
      <c r="L42" s="111" t="s">
        <v>44</v>
      </c>
      <c r="M42" s="109" t="s">
        <v>44</v>
      </c>
      <c r="N42" s="110" t="s">
        <v>44</v>
      </c>
      <c r="O42" s="111" t="s">
        <v>44</v>
      </c>
      <c r="P42" s="115"/>
    </row>
    <row r="43" spans="1:16" s="29" customFormat="1" ht="24.75" hidden="1" thickTop="1" x14ac:dyDescent="0.25">
      <c r="A43" s="81">
        <v>21490</v>
      </c>
      <c r="B43" s="70" t="s">
        <v>63</v>
      </c>
      <c r="C43" s="540">
        <f>F43+I43+L43</f>
        <v>0</v>
      </c>
      <c r="D43" s="132">
        <f t="shared" ref="D43:E43" si="21">D44</f>
        <v>0</v>
      </c>
      <c r="E43" s="133">
        <f t="shared" si="21"/>
        <v>0</v>
      </c>
      <c r="F43" s="73">
        <f>F44</f>
        <v>0</v>
      </c>
      <c r="G43" s="132">
        <f t="shared" ref="G43:L43" si="22">G44</f>
        <v>0</v>
      </c>
      <c r="H43" s="133">
        <f t="shared" si="22"/>
        <v>0</v>
      </c>
      <c r="I43" s="73">
        <f t="shared" si="22"/>
        <v>0</v>
      </c>
      <c r="J43" s="134">
        <f t="shared" si="22"/>
        <v>0</v>
      </c>
      <c r="K43" s="133">
        <f t="shared" si="22"/>
        <v>0</v>
      </c>
      <c r="L43" s="73">
        <f t="shared" si="22"/>
        <v>0</v>
      </c>
      <c r="M43" s="79" t="s">
        <v>44</v>
      </c>
      <c r="N43" s="78" t="s">
        <v>44</v>
      </c>
      <c r="O43" s="76" t="s">
        <v>44</v>
      </c>
      <c r="P43" s="80"/>
    </row>
    <row r="44" spans="1:16" s="29" customFormat="1" ht="24.75" hidden="1" thickTop="1" x14ac:dyDescent="0.25">
      <c r="A44" s="52">
        <v>21499</v>
      </c>
      <c r="B44" s="90" t="s">
        <v>64</v>
      </c>
      <c r="C44" s="541">
        <f>F44+I44+L44</f>
        <v>0</v>
      </c>
      <c r="D44" s="135"/>
      <c r="E44" s="136"/>
      <c r="F44" s="48">
        <f>D44+E44</f>
        <v>0</v>
      </c>
      <c r="G44" s="46"/>
      <c r="H44" s="47"/>
      <c r="I44" s="48">
        <f>G44+H44</f>
        <v>0</v>
      </c>
      <c r="J44" s="86"/>
      <c r="K44" s="87"/>
      <c r="L44" s="48">
        <f>J44+K44</f>
        <v>0</v>
      </c>
      <c r="M44" s="105" t="s">
        <v>44</v>
      </c>
      <c r="N44" s="104" t="s">
        <v>44</v>
      </c>
      <c r="O44" s="102" t="s">
        <v>44</v>
      </c>
      <c r="P44" s="106"/>
    </row>
    <row r="45" spans="1:16" ht="12.75" hidden="1" customHeight="1" x14ac:dyDescent="0.25">
      <c r="A45" s="137">
        <v>23000</v>
      </c>
      <c r="B45" s="138" t="s">
        <v>65</v>
      </c>
      <c r="C45" s="540">
        <f>O45</f>
        <v>0</v>
      </c>
      <c r="D45" s="139" t="s">
        <v>44</v>
      </c>
      <c r="E45" s="140" t="s">
        <v>44</v>
      </c>
      <c r="F45" s="111" t="s">
        <v>44</v>
      </c>
      <c r="G45" s="109" t="s">
        <v>44</v>
      </c>
      <c r="H45" s="110" t="s">
        <v>44</v>
      </c>
      <c r="I45" s="111" t="s">
        <v>44</v>
      </c>
      <c r="J45" s="131" t="s">
        <v>44</v>
      </c>
      <c r="K45" s="110" t="s">
        <v>44</v>
      </c>
      <c r="L45" s="111" t="s">
        <v>44</v>
      </c>
      <c r="M45" s="139">
        <f t="shared" ref="M45:O45" si="23">SUM(M46:M47)</f>
        <v>0</v>
      </c>
      <c r="N45" s="140">
        <f t="shared" si="23"/>
        <v>0</v>
      </c>
      <c r="O45" s="128">
        <f t="shared" si="23"/>
        <v>0</v>
      </c>
      <c r="P45" s="141"/>
    </row>
    <row r="46" spans="1:16" ht="24.75" hidden="1" thickTop="1" x14ac:dyDescent="0.25">
      <c r="A46" s="142">
        <v>23410</v>
      </c>
      <c r="B46" s="143" t="s">
        <v>66</v>
      </c>
      <c r="C46" s="539">
        <f t="shared" ref="C46:C47" si="24">O46</f>
        <v>0</v>
      </c>
      <c r="D46" s="118" t="s">
        <v>44</v>
      </c>
      <c r="E46" s="119" t="s">
        <v>44</v>
      </c>
      <c r="F46" s="121" t="s">
        <v>44</v>
      </c>
      <c r="G46" s="124" t="s">
        <v>44</v>
      </c>
      <c r="H46" s="123" t="s">
        <v>44</v>
      </c>
      <c r="I46" s="121" t="s">
        <v>44</v>
      </c>
      <c r="J46" s="122" t="s">
        <v>44</v>
      </c>
      <c r="K46" s="123" t="s">
        <v>44</v>
      </c>
      <c r="L46" s="121" t="s">
        <v>44</v>
      </c>
      <c r="M46" s="144"/>
      <c r="N46" s="145"/>
      <c r="O46" s="120">
        <f t="shared" ref="O46:O47" si="25">M46+N46</f>
        <v>0</v>
      </c>
      <c r="P46" s="146"/>
    </row>
    <row r="47" spans="1:16" ht="24.75" hidden="1" thickTop="1" x14ac:dyDescent="0.25">
      <c r="A47" s="142">
        <v>23510</v>
      </c>
      <c r="B47" s="143" t="s">
        <v>67</v>
      </c>
      <c r="C47" s="539">
        <f t="shared" si="24"/>
        <v>0</v>
      </c>
      <c r="D47" s="118" t="s">
        <v>44</v>
      </c>
      <c r="E47" s="119" t="s">
        <v>44</v>
      </c>
      <c r="F47" s="121" t="s">
        <v>44</v>
      </c>
      <c r="G47" s="124" t="s">
        <v>44</v>
      </c>
      <c r="H47" s="123" t="s">
        <v>44</v>
      </c>
      <c r="I47" s="121" t="s">
        <v>44</v>
      </c>
      <c r="J47" s="122" t="s">
        <v>44</v>
      </c>
      <c r="K47" s="123" t="s">
        <v>44</v>
      </c>
      <c r="L47" s="121" t="s">
        <v>44</v>
      </c>
      <c r="M47" s="144"/>
      <c r="N47" s="145"/>
      <c r="O47" s="120">
        <f t="shared" si="25"/>
        <v>0</v>
      </c>
      <c r="P47" s="146"/>
    </row>
    <row r="48" spans="1:16" ht="12.75" hidden="1" thickTop="1" x14ac:dyDescent="0.25">
      <c r="A48" s="147"/>
      <c r="B48" s="143"/>
      <c r="C48" s="542"/>
      <c r="D48" s="148"/>
      <c r="E48" s="149"/>
      <c r="F48" s="121"/>
      <c r="G48" s="124"/>
      <c r="H48" s="123"/>
      <c r="I48" s="121"/>
      <c r="J48" s="122"/>
      <c r="K48" s="123"/>
      <c r="L48" s="120"/>
      <c r="M48" s="118"/>
      <c r="N48" s="119"/>
      <c r="O48" s="120"/>
      <c r="P48" s="146"/>
    </row>
    <row r="49" spans="1:16" s="29" customFormat="1" ht="12.75" hidden="1" thickTop="1" x14ac:dyDescent="0.25">
      <c r="A49" s="150"/>
      <c r="B49" s="151" t="s">
        <v>68</v>
      </c>
      <c r="C49" s="543"/>
      <c r="D49" s="152"/>
      <c r="E49" s="153"/>
      <c r="F49" s="154"/>
      <c r="G49" s="152"/>
      <c r="H49" s="153"/>
      <c r="I49" s="154"/>
      <c r="J49" s="155"/>
      <c r="K49" s="153"/>
      <c r="L49" s="154"/>
      <c r="M49" s="152"/>
      <c r="N49" s="153"/>
      <c r="O49" s="154"/>
      <c r="P49" s="156"/>
    </row>
    <row r="50" spans="1:16" s="29" customFormat="1" ht="13.5" thickTop="1" thickBot="1" x14ac:dyDescent="0.3">
      <c r="A50" s="157"/>
      <c r="B50" s="30" t="s">
        <v>69</v>
      </c>
      <c r="C50" s="544">
        <f t="shared" si="4"/>
        <v>388619</v>
      </c>
      <c r="D50" s="158">
        <f t="shared" ref="D50:E50" si="26">SUM(D51,D269)</f>
        <v>389566</v>
      </c>
      <c r="E50" s="159">
        <f t="shared" si="26"/>
        <v>-947</v>
      </c>
      <c r="F50" s="160">
        <f>SUM(F51,F269)</f>
        <v>388619</v>
      </c>
      <c r="G50" s="158">
        <f t="shared" ref="G50:O50" si="27">SUM(G51,G269)</f>
        <v>0</v>
      </c>
      <c r="H50" s="159">
        <f t="shared" si="27"/>
        <v>0</v>
      </c>
      <c r="I50" s="160">
        <f t="shared" si="27"/>
        <v>0</v>
      </c>
      <c r="J50" s="161">
        <f t="shared" si="27"/>
        <v>0</v>
      </c>
      <c r="K50" s="159">
        <f t="shared" si="27"/>
        <v>0</v>
      </c>
      <c r="L50" s="160">
        <f t="shared" si="27"/>
        <v>0</v>
      </c>
      <c r="M50" s="158">
        <f t="shared" si="27"/>
        <v>0</v>
      </c>
      <c r="N50" s="159">
        <f t="shared" si="27"/>
        <v>0</v>
      </c>
      <c r="O50" s="160">
        <f t="shared" si="27"/>
        <v>0</v>
      </c>
      <c r="P50" s="162"/>
    </row>
    <row r="51" spans="1:16" s="29" customFormat="1" ht="36.75" thickTop="1" x14ac:dyDescent="0.25">
      <c r="A51" s="163"/>
      <c r="B51" s="164" t="s">
        <v>70</v>
      </c>
      <c r="C51" s="545">
        <f t="shared" si="4"/>
        <v>388619</v>
      </c>
      <c r="D51" s="165">
        <f t="shared" ref="D51:E51" si="28">SUM(D52,D181)</f>
        <v>389566</v>
      </c>
      <c r="E51" s="166">
        <f t="shared" si="28"/>
        <v>-947</v>
      </c>
      <c r="F51" s="167">
        <f>SUM(F52,F181)</f>
        <v>388619</v>
      </c>
      <c r="G51" s="165">
        <f t="shared" ref="G51:H51" si="29">SUM(G52,G181)</f>
        <v>0</v>
      </c>
      <c r="H51" s="166">
        <f t="shared" si="29"/>
        <v>0</v>
      </c>
      <c r="I51" s="167">
        <f>SUM(I52,I181)</f>
        <v>0</v>
      </c>
      <c r="J51" s="168">
        <f t="shared" ref="J51:K51" si="30">SUM(J52,J181)</f>
        <v>0</v>
      </c>
      <c r="K51" s="166">
        <f t="shared" si="30"/>
        <v>0</v>
      </c>
      <c r="L51" s="167">
        <f>SUM(L52,L181)</f>
        <v>0</v>
      </c>
      <c r="M51" s="165">
        <f t="shared" ref="M51:O51" si="31">SUM(M52,M181)</f>
        <v>0</v>
      </c>
      <c r="N51" s="166">
        <f t="shared" si="31"/>
        <v>0</v>
      </c>
      <c r="O51" s="167">
        <f t="shared" si="31"/>
        <v>0</v>
      </c>
      <c r="P51" s="169"/>
    </row>
    <row r="52" spans="1:16" s="29" customFormat="1" ht="24" x14ac:dyDescent="0.25">
      <c r="A52" s="170"/>
      <c r="B52" s="20" t="s">
        <v>71</v>
      </c>
      <c r="C52" s="546">
        <f t="shared" si="4"/>
        <v>382619</v>
      </c>
      <c r="D52" s="171">
        <f t="shared" ref="D52:E52" si="32">SUM(D53,D75,D160,D174)</f>
        <v>383566</v>
      </c>
      <c r="E52" s="172">
        <f t="shared" si="32"/>
        <v>-947</v>
      </c>
      <c r="F52" s="173">
        <f>SUM(F53,F75,F160,F174)</f>
        <v>382619</v>
      </c>
      <c r="G52" s="171">
        <f t="shared" ref="G52:H52" si="33">SUM(G53,G75,G160,G174)</f>
        <v>0</v>
      </c>
      <c r="H52" s="172">
        <f t="shared" si="33"/>
        <v>0</v>
      </c>
      <c r="I52" s="173">
        <f>SUM(I53,I75,I160,I174)</f>
        <v>0</v>
      </c>
      <c r="J52" s="174">
        <f t="shared" ref="J52:K52" si="34">SUM(J53,J75,J160,J174)</f>
        <v>0</v>
      </c>
      <c r="K52" s="172">
        <f t="shared" si="34"/>
        <v>0</v>
      </c>
      <c r="L52" s="173">
        <f>SUM(L53,L75,L160,L174)</f>
        <v>0</v>
      </c>
      <c r="M52" s="171">
        <f t="shared" ref="M52:O52" si="35">SUM(M53,M75,M160,M174)</f>
        <v>0</v>
      </c>
      <c r="N52" s="172">
        <f t="shared" si="35"/>
        <v>0</v>
      </c>
      <c r="O52" s="173">
        <f t="shared" si="35"/>
        <v>0</v>
      </c>
      <c r="P52" s="175"/>
    </row>
    <row r="53" spans="1:16" s="29" customFormat="1" x14ac:dyDescent="0.25">
      <c r="A53" s="176">
        <v>1000</v>
      </c>
      <c r="B53" s="176" t="s">
        <v>72</v>
      </c>
      <c r="C53" s="547">
        <f t="shared" si="4"/>
        <v>2482</v>
      </c>
      <c r="D53" s="177">
        <f t="shared" ref="D53:E53" si="36">SUM(D54,D67)</f>
        <v>2482</v>
      </c>
      <c r="E53" s="178">
        <f t="shared" si="36"/>
        <v>0</v>
      </c>
      <c r="F53" s="179">
        <f>SUM(F54,F67)</f>
        <v>2482</v>
      </c>
      <c r="G53" s="177">
        <f t="shared" ref="G53:H53" si="37">SUM(G54,G67)</f>
        <v>0</v>
      </c>
      <c r="H53" s="178">
        <f t="shared" si="37"/>
        <v>0</v>
      </c>
      <c r="I53" s="179">
        <f>SUM(I54,I67)</f>
        <v>0</v>
      </c>
      <c r="J53" s="180">
        <f t="shared" ref="J53:K53" si="38">SUM(J54,J67)</f>
        <v>0</v>
      </c>
      <c r="K53" s="178">
        <f t="shared" si="38"/>
        <v>0</v>
      </c>
      <c r="L53" s="179">
        <f>SUM(L54,L67)</f>
        <v>0</v>
      </c>
      <c r="M53" s="177">
        <f t="shared" ref="M53:O53" si="39">SUM(M54,M67)</f>
        <v>0</v>
      </c>
      <c r="N53" s="178">
        <f t="shared" si="39"/>
        <v>0</v>
      </c>
      <c r="O53" s="179">
        <f t="shared" si="39"/>
        <v>0</v>
      </c>
      <c r="P53" s="181"/>
    </row>
    <row r="54" spans="1:16" x14ac:dyDescent="0.25">
      <c r="A54" s="70">
        <v>1100</v>
      </c>
      <c r="B54" s="182" t="s">
        <v>73</v>
      </c>
      <c r="C54" s="534">
        <f t="shared" si="4"/>
        <v>2000</v>
      </c>
      <c r="D54" s="183">
        <f t="shared" ref="D54:E54" si="40">SUM(D55,D58,D66)</f>
        <v>2000</v>
      </c>
      <c r="E54" s="184">
        <f t="shared" si="40"/>
        <v>0</v>
      </c>
      <c r="F54" s="185">
        <f>SUM(F55,F58,F66)</f>
        <v>2000</v>
      </c>
      <c r="G54" s="183">
        <f t="shared" ref="G54:H54" si="41">SUM(G55,G58,G66)</f>
        <v>0</v>
      </c>
      <c r="H54" s="184">
        <f t="shared" si="41"/>
        <v>0</v>
      </c>
      <c r="I54" s="185">
        <f>SUM(I55,I58,I66)</f>
        <v>0</v>
      </c>
      <c r="J54" s="186">
        <f t="shared" ref="J54:K54" si="42">SUM(J55,J58,J66)</f>
        <v>0</v>
      </c>
      <c r="K54" s="184">
        <f t="shared" si="42"/>
        <v>0</v>
      </c>
      <c r="L54" s="185">
        <f>SUM(L55,L58,L66)</f>
        <v>0</v>
      </c>
      <c r="M54" s="183">
        <f t="shared" ref="M54:O54" si="43">SUM(M55,M58,M66)</f>
        <v>0</v>
      </c>
      <c r="N54" s="184">
        <f t="shared" si="43"/>
        <v>0</v>
      </c>
      <c r="O54" s="185">
        <f t="shared" si="43"/>
        <v>0</v>
      </c>
      <c r="P54" s="187"/>
    </row>
    <row r="55" spans="1:16" hidden="1" x14ac:dyDescent="0.25">
      <c r="A55" s="188">
        <v>1110</v>
      </c>
      <c r="B55" s="143" t="s">
        <v>74</v>
      </c>
      <c r="C55" s="542">
        <f t="shared" si="4"/>
        <v>0</v>
      </c>
      <c r="D55" s="148">
        <f t="shared" ref="D55:E55" si="44">SUM(D56:D57)</f>
        <v>0</v>
      </c>
      <c r="E55" s="149">
        <f t="shared" si="44"/>
        <v>0</v>
      </c>
      <c r="F55" s="189">
        <f>SUM(F56:F57)</f>
        <v>0</v>
      </c>
      <c r="G55" s="148">
        <f t="shared" ref="G55:H55" si="45">SUM(G56:G57)</f>
        <v>0</v>
      </c>
      <c r="H55" s="149">
        <f t="shared" si="45"/>
        <v>0</v>
      </c>
      <c r="I55" s="189">
        <f>SUM(I56:I57)</f>
        <v>0</v>
      </c>
      <c r="J55" s="190">
        <f t="shared" ref="J55:K55" si="46">SUM(J56:J57)</f>
        <v>0</v>
      </c>
      <c r="K55" s="149">
        <f t="shared" si="46"/>
        <v>0</v>
      </c>
      <c r="L55" s="189">
        <f>SUM(L56:L57)</f>
        <v>0</v>
      </c>
      <c r="M55" s="148">
        <f t="shared" ref="M55:O55" si="47">SUM(M56:M57)</f>
        <v>0</v>
      </c>
      <c r="N55" s="149">
        <f t="shared" si="47"/>
        <v>0</v>
      </c>
      <c r="O55" s="189">
        <f t="shared" si="47"/>
        <v>0</v>
      </c>
      <c r="P55" s="191"/>
    </row>
    <row r="56" spans="1:16" hidden="1" x14ac:dyDescent="0.25">
      <c r="A56" s="45">
        <v>1111</v>
      </c>
      <c r="B56" s="82" t="s">
        <v>75</v>
      </c>
      <c r="C56" s="535">
        <f t="shared" si="4"/>
        <v>0</v>
      </c>
      <c r="D56" s="192"/>
      <c r="E56" s="193"/>
      <c r="F56" s="194">
        <f t="shared" ref="F56:F57" si="48">D56+E56</f>
        <v>0</v>
      </c>
      <c r="G56" s="192"/>
      <c r="H56" s="193"/>
      <c r="I56" s="194">
        <f t="shared" ref="I56:I57" si="49">G56+H56</f>
        <v>0</v>
      </c>
      <c r="J56" s="195"/>
      <c r="K56" s="193"/>
      <c r="L56" s="194">
        <f t="shared" ref="L56:L57" si="50">J56+K56</f>
        <v>0</v>
      </c>
      <c r="M56" s="192"/>
      <c r="N56" s="193"/>
      <c r="O56" s="194">
        <f t="shared" ref="O56:O57" si="51">M56+N56</f>
        <v>0</v>
      </c>
      <c r="P56" s="196"/>
    </row>
    <row r="57" spans="1:16" ht="24" hidden="1" customHeight="1" x14ac:dyDescent="0.25">
      <c r="A57" s="52">
        <v>1119</v>
      </c>
      <c r="B57" s="90" t="s">
        <v>76</v>
      </c>
      <c r="C57" s="536">
        <f t="shared" si="4"/>
        <v>0</v>
      </c>
      <c r="D57" s="197"/>
      <c r="E57" s="198"/>
      <c r="F57" s="199">
        <f t="shared" si="48"/>
        <v>0</v>
      </c>
      <c r="G57" s="197"/>
      <c r="H57" s="198"/>
      <c r="I57" s="199">
        <f t="shared" si="49"/>
        <v>0</v>
      </c>
      <c r="J57" s="200"/>
      <c r="K57" s="198"/>
      <c r="L57" s="199">
        <f t="shared" si="50"/>
        <v>0</v>
      </c>
      <c r="M57" s="197"/>
      <c r="N57" s="198"/>
      <c r="O57" s="199">
        <f t="shared" si="51"/>
        <v>0</v>
      </c>
      <c r="P57" s="201"/>
    </row>
    <row r="58" spans="1:16" hidden="1" x14ac:dyDescent="0.25">
      <c r="A58" s="202">
        <v>1140</v>
      </c>
      <c r="B58" s="90" t="s">
        <v>77</v>
      </c>
      <c r="C58" s="536">
        <f t="shared" si="4"/>
        <v>0</v>
      </c>
      <c r="D58" s="203">
        <f t="shared" ref="D58:E58" si="52">SUM(D59:D65)</f>
        <v>0</v>
      </c>
      <c r="E58" s="204">
        <f t="shared" si="52"/>
        <v>0</v>
      </c>
      <c r="F58" s="199">
        <f>SUM(F59:F65)</f>
        <v>0</v>
      </c>
      <c r="G58" s="203">
        <f t="shared" ref="G58:H58" si="53">SUM(G59:G65)</f>
        <v>0</v>
      </c>
      <c r="H58" s="204">
        <f t="shared" si="53"/>
        <v>0</v>
      </c>
      <c r="I58" s="199">
        <f>SUM(I59:I65)</f>
        <v>0</v>
      </c>
      <c r="J58" s="205">
        <f t="shared" ref="J58:K58" si="54">SUM(J59:J65)</f>
        <v>0</v>
      </c>
      <c r="K58" s="204">
        <f t="shared" si="54"/>
        <v>0</v>
      </c>
      <c r="L58" s="199">
        <f>SUM(L59:L65)</f>
        <v>0</v>
      </c>
      <c r="M58" s="203">
        <f t="shared" ref="M58:O58" si="55">SUM(M59:M65)</f>
        <v>0</v>
      </c>
      <c r="N58" s="204">
        <f t="shared" si="55"/>
        <v>0</v>
      </c>
      <c r="O58" s="199">
        <f t="shared" si="55"/>
        <v>0</v>
      </c>
      <c r="P58" s="201"/>
    </row>
    <row r="59" spans="1:16" hidden="1" x14ac:dyDescent="0.25">
      <c r="A59" s="52">
        <v>1141</v>
      </c>
      <c r="B59" s="90" t="s">
        <v>78</v>
      </c>
      <c r="C59" s="536">
        <f t="shared" si="4"/>
        <v>0</v>
      </c>
      <c r="D59" s="197"/>
      <c r="E59" s="198"/>
      <c r="F59" s="199">
        <f t="shared" ref="F59:F66" si="56">D59+E59</f>
        <v>0</v>
      </c>
      <c r="G59" s="197"/>
      <c r="H59" s="198"/>
      <c r="I59" s="199">
        <f t="shared" ref="I59:I66" si="57">G59+H59</f>
        <v>0</v>
      </c>
      <c r="J59" s="200"/>
      <c r="K59" s="198"/>
      <c r="L59" s="199">
        <f t="shared" ref="L59:L66" si="58">J59+K59</f>
        <v>0</v>
      </c>
      <c r="M59" s="197"/>
      <c r="N59" s="198"/>
      <c r="O59" s="199">
        <f t="shared" ref="O59:O66" si="59">M59+N59</f>
        <v>0</v>
      </c>
      <c r="P59" s="201"/>
    </row>
    <row r="60" spans="1:16" ht="24.75" hidden="1" customHeight="1" x14ac:dyDescent="0.25">
      <c r="A60" s="52">
        <v>1142</v>
      </c>
      <c r="B60" s="90" t="s">
        <v>79</v>
      </c>
      <c r="C60" s="536">
        <f t="shared" si="4"/>
        <v>0</v>
      </c>
      <c r="D60" s="197"/>
      <c r="E60" s="198"/>
      <c r="F60" s="199">
        <f t="shared" si="56"/>
        <v>0</v>
      </c>
      <c r="G60" s="197"/>
      <c r="H60" s="198"/>
      <c r="I60" s="199">
        <f t="shared" si="57"/>
        <v>0</v>
      </c>
      <c r="J60" s="200"/>
      <c r="K60" s="198"/>
      <c r="L60" s="199">
        <f t="shared" si="58"/>
        <v>0</v>
      </c>
      <c r="M60" s="197"/>
      <c r="N60" s="198"/>
      <c r="O60" s="199">
        <f t="shared" si="59"/>
        <v>0</v>
      </c>
      <c r="P60" s="201"/>
    </row>
    <row r="61" spans="1:16" ht="24" hidden="1" x14ac:dyDescent="0.25">
      <c r="A61" s="52">
        <v>1145</v>
      </c>
      <c r="B61" s="90" t="s">
        <v>80</v>
      </c>
      <c r="C61" s="536">
        <f t="shared" si="4"/>
        <v>0</v>
      </c>
      <c r="D61" s="197"/>
      <c r="E61" s="198"/>
      <c r="F61" s="199">
        <f t="shared" si="56"/>
        <v>0</v>
      </c>
      <c r="G61" s="197"/>
      <c r="H61" s="198"/>
      <c r="I61" s="199">
        <f t="shared" si="57"/>
        <v>0</v>
      </c>
      <c r="J61" s="200"/>
      <c r="K61" s="198"/>
      <c r="L61" s="199">
        <f t="shared" si="58"/>
        <v>0</v>
      </c>
      <c r="M61" s="197"/>
      <c r="N61" s="198"/>
      <c r="O61" s="199">
        <f t="shared" si="59"/>
        <v>0</v>
      </c>
      <c r="P61" s="201"/>
    </row>
    <row r="62" spans="1:16" ht="27.75" hidden="1" customHeight="1" x14ac:dyDescent="0.25">
      <c r="A62" s="52">
        <v>1146</v>
      </c>
      <c r="B62" s="90" t="s">
        <v>81</v>
      </c>
      <c r="C62" s="536">
        <f t="shared" si="4"/>
        <v>0</v>
      </c>
      <c r="D62" s="197"/>
      <c r="E62" s="198"/>
      <c r="F62" s="199">
        <f t="shared" si="56"/>
        <v>0</v>
      </c>
      <c r="G62" s="197"/>
      <c r="H62" s="198"/>
      <c r="I62" s="199">
        <f t="shared" si="57"/>
        <v>0</v>
      </c>
      <c r="J62" s="200"/>
      <c r="K62" s="198"/>
      <c r="L62" s="199">
        <f t="shared" si="58"/>
        <v>0</v>
      </c>
      <c r="M62" s="197"/>
      <c r="N62" s="198"/>
      <c r="O62" s="199">
        <f t="shared" si="59"/>
        <v>0</v>
      </c>
      <c r="P62" s="201"/>
    </row>
    <row r="63" spans="1:16" hidden="1" x14ac:dyDescent="0.25">
      <c r="A63" s="52">
        <v>1147</v>
      </c>
      <c r="B63" s="90" t="s">
        <v>82</v>
      </c>
      <c r="C63" s="536">
        <f t="shared" si="4"/>
        <v>0</v>
      </c>
      <c r="D63" s="197"/>
      <c r="E63" s="198"/>
      <c r="F63" s="199">
        <f t="shared" si="56"/>
        <v>0</v>
      </c>
      <c r="G63" s="197"/>
      <c r="H63" s="198"/>
      <c r="I63" s="199">
        <f t="shared" si="57"/>
        <v>0</v>
      </c>
      <c r="J63" s="200"/>
      <c r="K63" s="198"/>
      <c r="L63" s="199">
        <f t="shared" si="58"/>
        <v>0</v>
      </c>
      <c r="M63" s="197"/>
      <c r="N63" s="198"/>
      <c r="O63" s="199">
        <f t="shared" si="59"/>
        <v>0</v>
      </c>
      <c r="P63" s="201"/>
    </row>
    <row r="64" spans="1:16" hidden="1" x14ac:dyDescent="0.25">
      <c r="A64" s="52">
        <v>1148</v>
      </c>
      <c r="B64" s="90" t="s">
        <v>83</v>
      </c>
      <c r="C64" s="536">
        <f t="shared" si="4"/>
        <v>0</v>
      </c>
      <c r="D64" s="197"/>
      <c r="E64" s="198"/>
      <c r="F64" s="199">
        <f t="shared" si="56"/>
        <v>0</v>
      </c>
      <c r="G64" s="197"/>
      <c r="H64" s="198"/>
      <c r="I64" s="199">
        <f t="shared" si="57"/>
        <v>0</v>
      </c>
      <c r="J64" s="200"/>
      <c r="K64" s="198"/>
      <c r="L64" s="199">
        <f t="shared" si="58"/>
        <v>0</v>
      </c>
      <c r="M64" s="197"/>
      <c r="N64" s="198"/>
      <c r="O64" s="199">
        <f t="shared" si="59"/>
        <v>0</v>
      </c>
      <c r="P64" s="201"/>
    </row>
    <row r="65" spans="1:16" ht="24" hidden="1" customHeight="1" x14ac:dyDescent="0.25">
      <c r="A65" s="52">
        <v>1149</v>
      </c>
      <c r="B65" s="90" t="s">
        <v>84</v>
      </c>
      <c r="C65" s="536">
        <f t="shared" si="4"/>
        <v>0</v>
      </c>
      <c r="D65" s="197"/>
      <c r="E65" s="198"/>
      <c r="F65" s="199">
        <f t="shared" si="56"/>
        <v>0</v>
      </c>
      <c r="G65" s="197"/>
      <c r="H65" s="198"/>
      <c r="I65" s="199">
        <f t="shared" si="57"/>
        <v>0</v>
      </c>
      <c r="J65" s="200"/>
      <c r="K65" s="198"/>
      <c r="L65" s="199">
        <f t="shared" si="58"/>
        <v>0</v>
      </c>
      <c r="M65" s="197"/>
      <c r="N65" s="198"/>
      <c r="O65" s="199">
        <f t="shared" si="59"/>
        <v>0</v>
      </c>
      <c r="P65" s="201"/>
    </row>
    <row r="66" spans="1:16" ht="36" x14ac:dyDescent="0.25">
      <c r="A66" s="188">
        <v>1150</v>
      </c>
      <c r="B66" s="143" t="s">
        <v>85</v>
      </c>
      <c r="C66" s="542">
        <f t="shared" si="4"/>
        <v>2000</v>
      </c>
      <c r="D66" s="206">
        <v>2000</v>
      </c>
      <c r="E66" s="207"/>
      <c r="F66" s="189">
        <f t="shared" si="56"/>
        <v>2000</v>
      </c>
      <c r="G66" s="206"/>
      <c r="H66" s="207"/>
      <c r="I66" s="189">
        <f t="shared" si="57"/>
        <v>0</v>
      </c>
      <c r="J66" s="208"/>
      <c r="K66" s="207"/>
      <c r="L66" s="189">
        <f t="shared" si="58"/>
        <v>0</v>
      </c>
      <c r="M66" s="206"/>
      <c r="N66" s="207"/>
      <c r="O66" s="189">
        <f t="shared" si="59"/>
        <v>0</v>
      </c>
      <c r="P66" s="191"/>
    </row>
    <row r="67" spans="1:16" ht="36" x14ac:dyDescent="0.25">
      <c r="A67" s="70">
        <v>1200</v>
      </c>
      <c r="B67" s="182" t="s">
        <v>86</v>
      </c>
      <c r="C67" s="534">
        <f t="shared" si="4"/>
        <v>482</v>
      </c>
      <c r="D67" s="183">
        <f t="shared" ref="D67:E67" si="60">SUM(D68:D69)</f>
        <v>482</v>
      </c>
      <c r="E67" s="184">
        <f t="shared" si="60"/>
        <v>0</v>
      </c>
      <c r="F67" s="185">
        <f>SUM(F68:F69)</f>
        <v>482</v>
      </c>
      <c r="G67" s="183">
        <f t="shared" ref="G67:H67" si="61">SUM(G68:G69)</f>
        <v>0</v>
      </c>
      <c r="H67" s="184">
        <f t="shared" si="61"/>
        <v>0</v>
      </c>
      <c r="I67" s="185">
        <f>SUM(I68:I69)</f>
        <v>0</v>
      </c>
      <c r="J67" s="186">
        <f t="shared" ref="J67:K67" si="62">SUM(J68:J69)</f>
        <v>0</v>
      </c>
      <c r="K67" s="184">
        <f t="shared" si="62"/>
        <v>0</v>
      </c>
      <c r="L67" s="185">
        <f>SUM(L68:L69)</f>
        <v>0</v>
      </c>
      <c r="M67" s="183">
        <f t="shared" ref="M67:O67" si="63">SUM(M68:M69)</f>
        <v>0</v>
      </c>
      <c r="N67" s="184">
        <f t="shared" si="63"/>
        <v>0</v>
      </c>
      <c r="O67" s="185">
        <f t="shared" si="63"/>
        <v>0</v>
      </c>
      <c r="P67" s="209"/>
    </row>
    <row r="68" spans="1:16" ht="24" x14ac:dyDescent="0.25">
      <c r="A68" s="298">
        <v>1210</v>
      </c>
      <c r="B68" s="82" t="s">
        <v>87</v>
      </c>
      <c r="C68" s="535">
        <f t="shared" si="4"/>
        <v>482</v>
      </c>
      <c r="D68" s="192">
        <v>482</v>
      </c>
      <c r="E68" s="193"/>
      <c r="F68" s="194">
        <f>D68+E68</f>
        <v>482</v>
      </c>
      <c r="G68" s="192"/>
      <c r="H68" s="193"/>
      <c r="I68" s="194">
        <f>G68+H68</f>
        <v>0</v>
      </c>
      <c r="J68" s="195"/>
      <c r="K68" s="193"/>
      <c r="L68" s="194">
        <f>J68+K68</f>
        <v>0</v>
      </c>
      <c r="M68" s="192"/>
      <c r="N68" s="193"/>
      <c r="O68" s="194">
        <f t="shared" ref="O68" si="64">M68+N68</f>
        <v>0</v>
      </c>
      <c r="P68" s="196"/>
    </row>
    <row r="69" spans="1:16" ht="24" hidden="1" x14ac:dyDescent="0.25">
      <c r="A69" s="202">
        <v>1220</v>
      </c>
      <c r="B69" s="90" t="s">
        <v>88</v>
      </c>
      <c r="C69" s="536">
        <f t="shared" si="4"/>
        <v>0</v>
      </c>
      <c r="D69" s="203">
        <f t="shared" ref="D69:E69" si="65">SUM(D70:D74)</f>
        <v>0</v>
      </c>
      <c r="E69" s="204">
        <f t="shared" si="65"/>
        <v>0</v>
      </c>
      <c r="F69" s="199">
        <f>SUM(F70:F74)</f>
        <v>0</v>
      </c>
      <c r="G69" s="203">
        <f t="shared" ref="G69:H69" si="66">SUM(G70:G74)</f>
        <v>0</v>
      </c>
      <c r="H69" s="204">
        <f t="shared" si="66"/>
        <v>0</v>
      </c>
      <c r="I69" s="199">
        <f>SUM(I70:I74)</f>
        <v>0</v>
      </c>
      <c r="J69" s="205">
        <f t="shared" ref="J69:K69" si="67">SUM(J70:J74)</f>
        <v>0</v>
      </c>
      <c r="K69" s="204">
        <f t="shared" si="67"/>
        <v>0</v>
      </c>
      <c r="L69" s="199">
        <f>SUM(L70:L74)</f>
        <v>0</v>
      </c>
      <c r="M69" s="203">
        <f t="shared" ref="M69:O69" si="68">SUM(M70:M74)</f>
        <v>0</v>
      </c>
      <c r="N69" s="204">
        <f t="shared" si="68"/>
        <v>0</v>
      </c>
      <c r="O69" s="199">
        <f t="shared" si="68"/>
        <v>0</v>
      </c>
      <c r="P69" s="201"/>
    </row>
    <row r="70" spans="1:16" ht="60" hidden="1" x14ac:dyDescent="0.25">
      <c r="A70" s="52">
        <v>1221</v>
      </c>
      <c r="B70" s="90" t="s">
        <v>89</v>
      </c>
      <c r="C70" s="536">
        <f t="shared" si="4"/>
        <v>0</v>
      </c>
      <c r="D70" s="197"/>
      <c r="E70" s="198"/>
      <c r="F70" s="199">
        <f t="shared" ref="F70:F74" si="69">D70+E70</f>
        <v>0</v>
      </c>
      <c r="G70" s="197"/>
      <c r="H70" s="198"/>
      <c r="I70" s="199">
        <f t="shared" ref="I70:I74" si="70">G70+H70</f>
        <v>0</v>
      </c>
      <c r="J70" s="200"/>
      <c r="K70" s="198"/>
      <c r="L70" s="199">
        <f t="shared" ref="L70:L74" si="71">J70+K70</f>
        <v>0</v>
      </c>
      <c r="M70" s="197"/>
      <c r="N70" s="198"/>
      <c r="O70" s="199">
        <f t="shared" ref="O70:O74" si="72">M70+N70</f>
        <v>0</v>
      </c>
      <c r="P70" s="201"/>
    </row>
    <row r="71" spans="1:16" hidden="1" x14ac:dyDescent="0.25">
      <c r="A71" s="52">
        <v>1223</v>
      </c>
      <c r="B71" s="90" t="s">
        <v>90</v>
      </c>
      <c r="C71" s="536">
        <f t="shared" si="4"/>
        <v>0</v>
      </c>
      <c r="D71" s="197"/>
      <c r="E71" s="198"/>
      <c r="F71" s="199">
        <f t="shared" si="69"/>
        <v>0</v>
      </c>
      <c r="G71" s="197"/>
      <c r="H71" s="198"/>
      <c r="I71" s="199">
        <f t="shared" si="70"/>
        <v>0</v>
      </c>
      <c r="J71" s="200"/>
      <c r="K71" s="198"/>
      <c r="L71" s="199">
        <f t="shared" si="71"/>
        <v>0</v>
      </c>
      <c r="M71" s="197"/>
      <c r="N71" s="198"/>
      <c r="O71" s="199">
        <f t="shared" si="72"/>
        <v>0</v>
      </c>
      <c r="P71" s="201"/>
    </row>
    <row r="72" spans="1:16" ht="24" hidden="1" x14ac:dyDescent="0.25">
      <c r="A72" s="52">
        <v>1225</v>
      </c>
      <c r="B72" s="90" t="s">
        <v>91</v>
      </c>
      <c r="C72" s="536">
        <f t="shared" si="4"/>
        <v>0</v>
      </c>
      <c r="D72" s="197"/>
      <c r="E72" s="198"/>
      <c r="F72" s="199">
        <f t="shared" si="69"/>
        <v>0</v>
      </c>
      <c r="G72" s="197"/>
      <c r="H72" s="198"/>
      <c r="I72" s="199">
        <f t="shared" si="70"/>
        <v>0</v>
      </c>
      <c r="J72" s="200"/>
      <c r="K72" s="198"/>
      <c r="L72" s="199">
        <f t="shared" si="71"/>
        <v>0</v>
      </c>
      <c r="M72" s="197"/>
      <c r="N72" s="198"/>
      <c r="O72" s="199">
        <f t="shared" si="72"/>
        <v>0</v>
      </c>
      <c r="P72" s="201"/>
    </row>
    <row r="73" spans="1:16" ht="36" hidden="1" x14ac:dyDescent="0.25">
      <c r="A73" s="52">
        <v>1227</v>
      </c>
      <c r="B73" s="90" t="s">
        <v>92</v>
      </c>
      <c r="C73" s="536">
        <f t="shared" si="4"/>
        <v>0</v>
      </c>
      <c r="D73" s="197"/>
      <c r="E73" s="198"/>
      <c r="F73" s="199">
        <f t="shared" si="69"/>
        <v>0</v>
      </c>
      <c r="G73" s="197"/>
      <c r="H73" s="198"/>
      <c r="I73" s="199">
        <f t="shared" si="70"/>
        <v>0</v>
      </c>
      <c r="J73" s="200"/>
      <c r="K73" s="198"/>
      <c r="L73" s="199">
        <f t="shared" si="71"/>
        <v>0</v>
      </c>
      <c r="M73" s="197"/>
      <c r="N73" s="198"/>
      <c r="O73" s="199">
        <f t="shared" si="72"/>
        <v>0</v>
      </c>
      <c r="P73" s="201"/>
    </row>
    <row r="74" spans="1:16" ht="60" hidden="1" x14ac:dyDescent="0.25">
      <c r="A74" s="52">
        <v>1228</v>
      </c>
      <c r="B74" s="90" t="s">
        <v>93</v>
      </c>
      <c r="C74" s="536">
        <f t="shared" si="4"/>
        <v>0</v>
      </c>
      <c r="D74" s="197"/>
      <c r="E74" s="198"/>
      <c r="F74" s="199">
        <f t="shared" si="69"/>
        <v>0</v>
      </c>
      <c r="G74" s="197"/>
      <c r="H74" s="198"/>
      <c r="I74" s="199">
        <f t="shared" si="70"/>
        <v>0</v>
      </c>
      <c r="J74" s="200"/>
      <c r="K74" s="198"/>
      <c r="L74" s="199">
        <f t="shared" si="71"/>
        <v>0</v>
      </c>
      <c r="M74" s="197"/>
      <c r="N74" s="198"/>
      <c r="O74" s="199">
        <f t="shared" si="72"/>
        <v>0</v>
      </c>
      <c r="P74" s="201"/>
    </row>
    <row r="75" spans="1:16" x14ac:dyDescent="0.25">
      <c r="A75" s="176">
        <v>2000</v>
      </c>
      <c r="B75" s="176" t="s">
        <v>94</v>
      </c>
      <c r="C75" s="547">
        <f t="shared" si="4"/>
        <v>380137</v>
      </c>
      <c r="D75" s="177">
        <f t="shared" ref="D75:O75" si="73">SUM(D76,D83,D120,D151,D152)</f>
        <v>381084</v>
      </c>
      <c r="E75" s="178">
        <f t="shared" si="73"/>
        <v>-947</v>
      </c>
      <c r="F75" s="179">
        <f t="shared" si="73"/>
        <v>380137</v>
      </c>
      <c r="G75" s="177">
        <f t="shared" si="73"/>
        <v>0</v>
      </c>
      <c r="H75" s="178">
        <f t="shared" si="73"/>
        <v>0</v>
      </c>
      <c r="I75" s="179">
        <f t="shared" si="73"/>
        <v>0</v>
      </c>
      <c r="J75" s="180">
        <f t="shared" si="73"/>
        <v>0</v>
      </c>
      <c r="K75" s="178">
        <f t="shared" si="73"/>
        <v>0</v>
      </c>
      <c r="L75" s="179">
        <f t="shared" si="73"/>
        <v>0</v>
      </c>
      <c r="M75" s="177">
        <f t="shared" si="73"/>
        <v>0</v>
      </c>
      <c r="N75" s="178">
        <f t="shared" si="73"/>
        <v>0</v>
      </c>
      <c r="O75" s="179">
        <f t="shared" si="73"/>
        <v>0</v>
      </c>
      <c r="P75" s="181"/>
    </row>
    <row r="76" spans="1:16" ht="24" x14ac:dyDescent="0.25">
      <c r="A76" s="70">
        <v>2100</v>
      </c>
      <c r="B76" s="182" t="s">
        <v>95</v>
      </c>
      <c r="C76" s="534">
        <f t="shared" si="4"/>
        <v>7757</v>
      </c>
      <c r="D76" s="183">
        <f t="shared" ref="D76:E76" si="74">SUM(D77,D80)</f>
        <v>7757</v>
      </c>
      <c r="E76" s="184">
        <f t="shared" si="74"/>
        <v>0</v>
      </c>
      <c r="F76" s="185">
        <f>SUM(F77,F80)</f>
        <v>7757</v>
      </c>
      <c r="G76" s="183">
        <f t="shared" ref="G76:H76" si="75">SUM(G77,G80)</f>
        <v>0</v>
      </c>
      <c r="H76" s="184">
        <f t="shared" si="75"/>
        <v>0</v>
      </c>
      <c r="I76" s="185">
        <f>SUM(I77,I80)</f>
        <v>0</v>
      </c>
      <c r="J76" s="186">
        <f t="shared" ref="J76:K76" si="76">SUM(J77,J80)</f>
        <v>0</v>
      </c>
      <c r="K76" s="184">
        <f t="shared" si="76"/>
        <v>0</v>
      </c>
      <c r="L76" s="185">
        <f>SUM(L77,L80)</f>
        <v>0</v>
      </c>
      <c r="M76" s="183">
        <f t="shared" ref="M76:O76" si="77">SUM(M77,M80)</f>
        <v>0</v>
      </c>
      <c r="N76" s="184">
        <f t="shared" si="77"/>
        <v>0</v>
      </c>
      <c r="O76" s="185">
        <f t="shared" si="77"/>
        <v>0</v>
      </c>
      <c r="P76" s="209"/>
    </row>
    <row r="77" spans="1:16" ht="24" x14ac:dyDescent="0.25">
      <c r="A77" s="298">
        <v>2110</v>
      </c>
      <c r="B77" s="82" t="s">
        <v>96</v>
      </c>
      <c r="C77" s="535">
        <f t="shared" si="4"/>
        <v>6812</v>
      </c>
      <c r="D77" s="212">
        <f t="shared" ref="D77:E77" si="78">SUM(D78:D79)</f>
        <v>6812</v>
      </c>
      <c r="E77" s="213">
        <f t="shared" si="78"/>
        <v>0</v>
      </c>
      <c r="F77" s="194">
        <f>SUM(F78:F79)</f>
        <v>6812</v>
      </c>
      <c r="G77" s="212">
        <f t="shared" ref="G77:H77" si="79">SUM(G78:G79)</f>
        <v>0</v>
      </c>
      <c r="H77" s="213">
        <f t="shared" si="79"/>
        <v>0</v>
      </c>
      <c r="I77" s="194">
        <f>SUM(I78:I79)</f>
        <v>0</v>
      </c>
      <c r="J77" s="214">
        <f t="shared" ref="J77:K77" si="80">SUM(J78:J79)</f>
        <v>0</v>
      </c>
      <c r="K77" s="213">
        <f t="shared" si="80"/>
        <v>0</v>
      </c>
      <c r="L77" s="194">
        <f>SUM(L78:L79)</f>
        <v>0</v>
      </c>
      <c r="M77" s="212">
        <f t="shared" ref="M77:O77" si="81">SUM(M78:M79)</f>
        <v>0</v>
      </c>
      <c r="N77" s="213">
        <f t="shared" si="81"/>
        <v>0</v>
      </c>
      <c r="O77" s="194">
        <f t="shared" si="81"/>
        <v>0</v>
      </c>
      <c r="P77" s="196"/>
    </row>
    <row r="78" spans="1:16" x14ac:dyDescent="0.2">
      <c r="A78" s="396">
        <v>2111</v>
      </c>
      <c r="B78" s="401" t="s">
        <v>97</v>
      </c>
      <c r="C78" s="556">
        <f t="shared" si="4"/>
        <v>3312</v>
      </c>
      <c r="D78" s="402">
        <v>3312</v>
      </c>
      <c r="E78" s="403"/>
      <c r="F78" s="404">
        <f t="shared" ref="F78:F79" si="82">D78+E78</f>
        <v>3312</v>
      </c>
      <c r="G78" s="402"/>
      <c r="H78" s="403"/>
      <c r="I78" s="404">
        <f t="shared" ref="I78:I79" si="83">G78+H78</f>
        <v>0</v>
      </c>
      <c r="J78" s="405"/>
      <c r="K78" s="403"/>
      <c r="L78" s="404">
        <f t="shared" ref="L78:L79" si="84">J78+K78</f>
        <v>0</v>
      </c>
      <c r="M78" s="402"/>
      <c r="N78" s="403"/>
      <c r="O78" s="404">
        <f t="shared" ref="O78:O79" si="85">M78+N78</f>
        <v>0</v>
      </c>
      <c r="P78" s="575"/>
    </row>
    <row r="79" spans="1:16" ht="24" x14ac:dyDescent="0.25">
      <c r="A79" s="52">
        <v>2112</v>
      </c>
      <c r="B79" s="90" t="s">
        <v>98</v>
      </c>
      <c r="C79" s="536">
        <f t="shared" si="4"/>
        <v>3500</v>
      </c>
      <c r="D79" s="197">
        <v>3500</v>
      </c>
      <c r="E79" s="198"/>
      <c r="F79" s="199">
        <f t="shared" si="82"/>
        <v>3500</v>
      </c>
      <c r="G79" s="197"/>
      <c r="H79" s="198"/>
      <c r="I79" s="199">
        <f t="shared" si="83"/>
        <v>0</v>
      </c>
      <c r="J79" s="200"/>
      <c r="K79" s="198"/>
      <c r="L79" s="199">
        <f t="shared" si="84"/>
        <v>0</v>
      </c>
      <c r="M79" s="197"/>
      <c r="N79" s="198"/>
      <c r="O79" s="199">
        <f t="shared" si="85"/>
        <v>0</v>
      </c>
      <c r="P79" s="201"/>
    </row>
    <row r="80" spans="1:16" ht="24" x14ac:dyDescent="0.25">
      <c r="A80" s="202">
        <v>2120</v>
      </c>
      <c r="B80" s="90" t="s">
        <v>99</v>
      </c>
      <c r="C80" s="536">
        <f t="shared" si="4"/>
        <v>945</v>
      </c>
      <c r="D80" s="203">
        <f t="shared" ref="D80:E80" si="86">SUM(D81:D82)</f>
        <v>945</v>
      </c>
      <c r="E80" s="204">
        <f t="shared" si="86"/>
        <v>0</v>
      </c>
      <c r="F80" s="199">
        <f>SUM(F81:F82)</f>
        <v>945</v>
      </c>
      <c r="G80" s="203">
        <f t="shared" ref="G80:H80" si="87">SUM(G81:G82)</f>
        <v>0</v>
      </c>
      <c r="H80" s="204">
        <f t="shared" si="87"/>
        <v>0</v>
      </c>
      <c r="I80" s="199">
        <f>SUM(I81:I82)</f>
        <v>0</v>
      </c>
      <c r="J80" s="205">
        <f t="shared" ref="J80:K80" si="88">SUM(J81:J82)</f>
        <v>0</v>
      </c>
      <c r="K80" s="204">
        <f t="shared" si="88"/>
        <v>0</v>
      </c>
      <c r="L80" s="199">
        <f>SUM(L81:L82)</f>
        <v>0</v>
      </c>
      <c r="M80" s="203">
        <f t="shared" ref="M80:O80" si="89">SUM(M81:M82)</f>
        <v>0</v>
      </c>
      <c r="N80" s="204">
        <f t="shared" si="89"/>
        <v>0</v>
      </c>
      <c r="O80" s="199">
        <f t="shared" si="89"/>
        <v>0</v>
      </c>
      <c r="P80" s="201"/>
    </row>
    <row r="81" spans="1:17" x14ac:dyDescent="0.25">
      <c r="A81" s="52">
        <v>2121</v>
      </c>
      <c r="B81" s="90" t="s">
        <v>97</v>
      </c>
      <c r="C81" s="536">
        <f t="shared" si="4"/>
        <v>720</v>
      </c>
      <c r="D81" s="197">
        <v>720</v>
      </c>
      <c r="E81" s="198"/>
      <c r="F81" s="199">
        <f t="shared" ref="F81:F82" si="90">D81+E81</f>
        <v>720</v>
      </c>
      <c r="G81" s="197"/>
      <c r="H81" s="198"/>
      <c r="I81" s="199">
        <f t="shared" ref="I81:I82" si="91">G81+H81</f>
        <v>0</v>
      </c>
      <c r="J81" s="200"/>
      <c r="K81" s="198"/>
      <c r="L81" s="199">
        <f t="shared" ref="L81:L82" si="92">J81+K81</f>
        <v>0</v>
      </c>
      <c r="M81" s="197"/>
      <c r="N81" s="198"/>
      <c r="O81" s="199">
        <f t="shared" ref="O81:O82" si="93">M81+N81</f>
        <v>0</v>
      </c>
      <c r="P81" s="201"/>
    </row>
    <row r="82" spans="1:17" ht="24" x14ac:dyDescent="0.25">
      <c r="A82" s="52">
        <v>2122</v>
      </c>
      <c r="B82" s="90" t="s">
        <v>98</v>
      </c>
      <c r="C82" s="536">
        <f t="shared" si="4"/>
        <v>225</v>
      </c>
      <c r="D82" s="197">
        <v>225</v>
      </c>
      <c r="E82" s="198"/>
      <c r="F82" s="199">
        <f t="shared" si="90"/>
        <v>225</v>
      </c>
      <c r="G82" s="197"/>
      <c r="H82" s="198"/>
      <c r="I82" s="199">
        <f t="shared" si="91"/>
        <v>0</v>
      </c>
      <c r="J82" s="200"/>
      <c r="K82" s="198"/>
      <c r="L82" s="199">
        <f t="shared" si="92"/>
        <v>0</v>
      </c>
      <c r="M82" s="197"/>
      <c r="N82" s="198"/>
      <c r="O82" s="199">
        <f t="shared" si="93"/>
        <v>0</v>
      </c>
      <c r="P82" s="201"/>
    </row>
    <row r="83" spans="1:17" x14ac:dyDescent="0.25">
      <c r="A83" s="70">
        <v>2200</v>
      </c>
      <c r="B83" s="182" t="s">
        <v>100</v>
      </c>
      <c r="C83" s="534">
        <f t="shared" si="4"/>
        <v>283795</v>
      </c>
      <c r="D83" s="183">
        <f t="shared" ref="D83:E83" si="94">SUM(D84,D85,D91,D99,D107,D108,D114,D119)</f>
        <v>284742</v>
      </c>
      <c r="E83" s="184">
        <f t="shared" si="94"/>
        <v>-947</v>
      </c>
      <c r="F83" s="185">
        <f>SUM(F84,F85,F91,F99,F107,F108,F114,F119)</f>
        <v>283795</v>
      </c>
      <c r="G83" s="183">
        <f t="shared" ref="G83:H83" si="95">SUM(G84,G85,G91,G99,G107,G108,G114,G119)</f>
        <v>0</v>
      </c>
      <c r="H83" s="184">
        <f t="shared" si="95"/>
        <v>0</v>
      </c>
      <c r="I83" s="185">
        <f>SUM(I84,I85,I91,I99,I107,I108,I114,I119)</f>
        <v>0</v>
      </c>
      <c r="J83" s="186">
        <f t="shared" ref="J83:K83" si="96">SUM(J84,J85,J91,J99,J107,J108,J114,J119)</f>
        <v>0</v>
      </c>
      <c r="K83" s="184">
        <f t="shared" si="96"/>
        <v>0</v>
      </c>
      <c r="L83" s="185">
        <f>SUM(L84,L85,L91,L99,L107,L108,L114,L119)</f>
        <v>0</v>
      </c>
      <c r="M83" s="183">
        <f t="shared" ref="M83:O83" si="97">SUM(M84,M85,M91,M99,M107,M108,M114,M119)</f>
        <v>0</v>
      </c>
      <c r="N83" s="184">
        <f t="shared" si="97"/>
        <v>0</v>
      </c>
      <c r="O83" s="185">
        <f t="shared" si="97"/>
        <v>0</v>
      </c>
      <c r="P83" s="215"/>
    </row>
    <row r="84" spans="1:17" hidden="1" x14ac:dyDescent="0.25">
      <c r="A84" s="188">
        <v>2210</v>
      </c>
      <c r="B84" s="143" t="s">
        <v>101</v>
      </c>
      <c r="C84" s="542">
        <f t="shared" si="4"/>
        <v>0</v>
      </c>
      <c r="D84" s="206"/>
      <c r="E84" s="207"/>
      <c r="F84" s="189">
        <f>D84+E84</f>
        <v>0</v>
      </c>
      <c r="G84" s="206"/>
      <c r="H84" s="207"/>
      <c r="I84" s="189">
        <f>G84+H84</f>
        <v>0</v>
      </c>
      <c r="J84" s="208"/>
      <c r="K84" s="207"/>
      <c r="L84" s="189">
        <f>J84+K84</f>
        <v>0</v>
      </c>
      <c r="M84" s="206"/>
      <c r="N84" s="207"/>
      <c r="O84" s="189">
        <f t="shared" ref="O84" si="98">M84+N84</f>
        <v>0</v>
      </c>
      <c r="P84" s="191"/>
    </row>
    <row r="85" spans="1:17" ht="24" hidden="1" x14ac:dyDescent="0.25">
      <c r="A85" s="202">
        <v>2220</v>
      </c>
      <c r="B85" s="90" t="s">
        <v>103</v>
      </c>
      <c r="C85" s="536">
        <f t="shared" ref="C85:C148" si="99">F85+I85+L85+O85</f>
        <v>0</v>
      </c>
      <c r="D85" s="203">
        <f t="shared" ref="D85:E85" si="100">SUM(D86:D90)</f>
        <v>0</v>
      </c>
      <c r="E85" s="204">
        <f t="shared" si="100"/>
        <v>0</v>
      </c>
      <c r="F85" s="199">
        <f>SUM(F86:F90)</f>
        <v>0</v>
      </c>
      <c r="G85" s="203">
        <f t="shared" ref="G85:H85" si="101">SUM(G86:G90)</f>
        <v>0</v>
      </c>
      <c r="H85" s="204">
        <f t="shared" si="101"/>
        <v>0</v>
      </c>
      <c r="I85" s="199">
        <f>SUM(I86:I90)</f>
        <v>0</v>
      </c>
      <c r="J85" s="205">
        <f t="shared" ref="J85:K85" si="102">SUM(J86:J90)</f>
        <v>0</v>
      </c>
      <c r="K85" s="204">
        <f t="shared" si="102"/>
        <v>0</v>
      </c>
      <c r="L85" s="199">
        <f>SUM(L86:L90)</f>
        <v>0</v>
      </c>
      <c r="M85" s="203">
        <f t="shared" ref="M85:O85" si="103">SUM(M86:M90)</f>
        <v>0</v>
      </c>
      <c r="N85" s="204">
        <f t="shared" si="103"/>
        <v>0</v>
      </c>
      <c r="O85" s="199">
        <f t="shared" si="103"/>
        <v>0</v>
      </c>
      <c r="P85" s="201"/>
    </row>
    <row r="86" spans="1:17" hidden="1" x14ac:dyDescent="0.25">
      <c r="A86" s="52">
        <v>2221</v>
      </c>
      <c r="B86" s="90" t="s">
        <v>104</v>
      </c>
      <c r="C86" s="536">
        <f t="shared" si="99"/>
        <v>0</v>
      </c>
      <c r="D86" s="197"/>
      <c r="E86" s="198"/>
      <c r="F86" s="199">
        <f t="shared" ref="F86:F90" si="104">D86+E86</f>
        <v>0</v>
      </c>
      <c r="G86" s="197"/>
      <c r="H86" s="198"/>
      <c r="I86" s="199">
        <f t="shared" ref="I86:I90" si="105">G86+H86</f>
        <v>0</v>
      </c>
      <c r="J86" s="200"/>
      <c r="K86" s="198"/>
      <c r="L86" s="199">
        <f t="shared" ref="L86:L90" si="106">J86+K86</f>
        <v>0</v>
      </c>
      <c r="M86" s="197"/>
      <c r="N86" s="198"/>
      <c r="O86" s="199">
        <f t="shared" ref="O86:O90" si="107">M86+N86</f>
        <v>0</v>
      </c>
      <c r="P86" s="201"/>
    </row>
    <row r="87" spans="1:17" ht="24" hidden="1" x14ac:dyDescent="0.25">
      <c r="A87" s="52">
        <v>2222</v>
      </c>
      <c r="B87" s="90" t="s">
        <v>105</v>
      </c>
      <c r="C87" s="536">
        <f t="shared" si="99"/>
        <v>0</v>
      </c>
      <c r="D87" s="197"/>
      <c r="E87" s="198"/>
      <c r="F87" s="199">
        <f t="shared" si="104"/>
        <v>0</v>
      </c>
      <c r="G87" s="197"/>
      <c r="H87" s="198"/>
      <c r="I87" s="199">
        <f t="shared" si="105"/>
        <v>0</v>
      </c>
      <c r="J87" s="200"/>
      <c r="K87" s="198"/>
      <c r="L87" s="199">
        <f t="shared" si="106"/>
        <v>0</v>
      </c>
      <c r="M87" s="197"/>
      <c r="N87" s="198"/>
      <c r="O87" s="199">
        <f t="shared" si="107"/>
        <v>0</v>
      </c>
      <c r="P87" s="201"/>
    </row>
    <row r="88" spans="1:17" hidden="1" x14ac:dyDescent="0.25">
      <c r="A88" s="52">
        <v>2223</v>
      </c>
      <c r="B88" s="90" t="s">
        <v>106</v>
      </c>
      <c r="C88" s="536">
        <f t="shared" si="99"/>
        <v>0</v>
      </c>
      <c r="D88" s="197"/>
      <c r="E88" s="198"/>
      <c r="F88" s="199">
        <f t="shared" si="104"/>
        <v>0</v>
      </c>
      <c r="G88" s="197"/>
      <c r="H88" s="198"/>
      <c r="I88" s="199">
        <f t="shared" si="105"/>
        <v>0</v>
      </c>
      <c r="J88" s="200"/>
      <c r="K88" s="198"/>
      <c r="L88" s="199">
        <f t="shared" si="106"/>
        <v>0</v>
      </c>
      <c r="M88" s="197"/>
      <c r="N88" s="198"/>
      <c r="O88" s="199">
        <f t="shared" si="107"/>
        <v>0</v>
      </c>
      <c r="P88" s="201"/>
    </row>
    <row r="89" spans="1:17" ht="48" hidden="1" x14ac:dyDescent="0.25">
      <c r="A89" s="52">
        <v>2224</v>
      </c>
      <c r="B89" s="90" t="s">
        <v>107</v>
      </c>
      <c r="C89" s="536">
        <f t="shared" si="99"/>
        <v>0</v>
      </c>
      <c r="D89" s="197"/>
      <c r="E89" s="198"/>
      <c r="F89" s="199">
        <f t="shared" si="104"/>
        <v>0</v>
      </c>
      <c r="G89" s="197"/>
      <c r="H89" s="198"/>
      <c r="I89" s="199">
        <f t="shared" si="105"/>
        <v>0</v>
      </c>
      <c r="J89" s="200"/>
      <c r="K89" s="198"/>
      <c r="L89" s="199">
        <f t="shared" si="106"/>
        <v>0</v>
      </c>
      <c r="M89" s="197"/>
      <c r="N89" s="198"/>
      <c r="O89" s="199">
        <f t="shared" si="107"/>
        <v>0</v>
      </c>
      <c r="P89" s="201"/>
    </row>
    <row r="90" spans="1:17" ht="24" hidden="1" x14ac:dyDescent="0.25">
      <c r="A90" s="52">
        <v>2229</v>
      </c>
      <c r="B90" s="90" t="s">
        <v>108</v>
      </c>
      <c r="C90" s="536">
        <f t="shared" si="99"/>
        <v>0</v>
      </c>
      <c r="D90" s="197"/>
      <c r="E90" s="198"/>
      <c r="F90" s="199">
        <f t="shared" si="104"/>
        <v>0</v>
      </c>
      <c r="G90" s="197"/>
      <c r="H90" s="198"/>
      <c r="I90" s="199">
        <f t="shared" si="105"/>
        <v>0</v>
      </c>
      <c r="J90" s="200"/>
      <c r="K90" s="198"/>
      <c r="L90" s="199">
        <f t="shared" si="106"/>
        <v>0</v>
      </c>
      <c r="M90" s="197"/>
      <c r="N90" s="198"/>
      <c r="O90" s="199">
        <f t="shared" si="107"/>
        <v>0</v>
      </c>
      <c r="P90" s="201"/>
    </row>
    <row r="91" spans="1:17" x14ac:dyDescent="0.25">
      <c r="A91" s="202">
        <v>2230</v>
      </c>
      <c r="B91" s="90" t="s">
        <v>109</v>
      </c>
      <c r="C91" s="536">
        <f t="shared" si="99"/>
        <v>283510</v>
      </c>
      <c r="D91" s="203">
        <f t="shared" ref="D91:E91" si="108">SUM(D92:D98)</f>
        <v>284457</v>
      </c>
      <c r="E91" s="204">
        <f t="shared" si="108"/>
        <v>-947</v>
      </c>
      <c r="F91" s="199">
        <f>SUM(F92:F98)</f>
        <v>283510</v>
      </c>
      <c r="G91" s="203">
        <f t="shared" ref="G91:H91" si="109">SUM(G92:G98)</f>
        <v>0</v>
      </c>
      <c r="H91" s="204">
        <f t="shared" si="109"/>
        <v>0</v>
      </c>
      <c r="I91" s="199">
        <f>SUM(I92:I98)</f>
        <v>0</v>
      </c>
      <c r="J91" s="205">
        <f t="shared" ref="J91:K91" si="110">SUM(J92:J98)</f>
        <v>0</v>
      </c>
      <c r="K91" s="204">
        <f t="shared" si="110"/>
        <v>0</v>
      </c>
      <c r="L91" s="199">
        <f>SUM(L92:L98)</f>
        <v>0</v>
      </c>
      <c r="M91" s="203">
        <f t="shared" ref="M91:O91" si="111">SUM(M92:M98)</f>
        <v>0</v>
      </c>
      <c r="N91" s="204">
        <f t="shared" si="111"/>
        <v>0</v>
      </c>
      <c r="O91" s="199">
        <f t="shared" si="111"/>
        <v>0</v>
      </c>
      <c r="P91" s="201"/>
    </row>
    <row r="92" spans="1:17" ht="24" x14ac:dyDescent="0.2">
      <c r="A92" s="396">
        <v>2231</v>
      </c>
      <c r="B92" s="401" t="s">
        <v>110</v>
      </c>
      <c r="C92" s="556">
        <f t="shared" si="99"/>
        <v>800</v>
      </c>
      <c r="D92" s="402">
        <v>800</v>
      </c>
      <c r="E92" s="403"/>
      <c r="F92" s="404">
        <f t="shared" ref="F92:F98" si="112">D92+E92</f>
        <v>800</v>
      </c>
      <c r="G92" s="402"/>
      <c r="H92" s="403"/>
      <c r="I92" s="404">
        <f t="shared" ref="I92:I98" si="113">G92+H92</f>
        <v>0</v>
      </c>
      <c r="J92" s="405"/>
      <c r="K92" s="403"/>
      <c r="L92" s="404">
        <f t="shared" ref="L92:L98" si="114">J92+K92</f>
        <v>0</v>
      </c>
      <c r="M92" s="402"/>
      <c r="N92" s="403"/>
      <c r="O92" s="404">
        <f t="shared" ref="O92:O98" si="115">M92+N92</f>
        <v>0</v>
      </c>
      <c r="P92" s="450"/>
      <c r="Q92" s="451"/>
    </row>
    <row r="93" spans="1:17" ht="24.75" hidden="1" customHeight="1" x14ac:dyDescent="0.25">
      <c r="A93" s="52">
        <v>2232</v>
      </c>
      <c r="B93" s="90" t="s">
        <v>111</v>
      </c>
      <c r="C93" s="536">
        <f t="shared" si="99"/>
        <v>0</v>
      </c>
      <c r="D93" s="197"/>
      <c r="E93" s="198"/>
      <c r="F93" s="199">
        <f t="shared" si="112"/>
        <v>0</v>
      </c>
      <c r="G93" s="197"/>
      <c r="H93" s="198"/>
      <c r="I93" s="199">
        <f t="shared" si="113"/>
        <v>0</v>
      </c>
      <c r="J93" s="200"/>
      <c r="K93" s="198"/>
      <c r="L93" s="199">
        <f t="shared" si="114"/>
        <v>0</v>
      </c>
      <c r="M93" s="197"/>
      <c r="N93" s="198"/>
      <c r="O93" s="199">
        <f t="shared" si="115"/>
        <v>0</v>
      </c>
      <c r="P93" s="452"/>
    </row>
    <row r="94" spans="1:17" ht="24" hidden="1" x14ac:dyDescent="0.25">
      <c r="A94" s="45">
        <v>2233</v>
      </c>
      <c r="B94" s="82" t="s">
        <v>112</v>
      </c>
      <c r="C94" s="535">
        <f t="shared" si="99"/>
        <v>0</v>
      </c>
      <c r="D94" s="192"/>
      <c r="E94" s="193"/>
      <c r="F94" s="194">
        <f t="shared" si="112"/>
        <v>0</v>
      </c>
      <c r="G94" s="192"/>
      <c r="H94" s="193"/>
      <c r="I94" s="194">
        <f t="shared" si="113"/>
        <v>0</v>
      </c>
      <c r="J94" s="195"/>
      <c r="K94" s="193"/>
      <c r="L94" s="194">
        <f t="shared" si="114"/>
        <v>0</v>
      </c>
      <c r="M94" s="192"/>
      <c r="N94" s="193"/>
      <c r="O94" s="194">
        <f t="shared" si="115"/>
        <v>0</v>
      </c>
      <c r="P94" s="196"/>
    </row>
    <row r="95" spans="1:17" ht="36" hidden="1" x14ac:dyDescent="0.25">
      <c r="A95" s="52">
        <v>2234</v>
      </c>
      <c r="B95" s="90" t="s">
        <v>113</v>
      </c>
      <c r="C95" s="536">
        <f t="shared" si="99"/>
        <v>0</v>
      </c>
      <c r="D95" s="197"/>
      <c r="E95" s="198"/>
      <c r="F95" s="199">
        <f t="shared" si="112"/>
        <v>0</v>
      </c>
      <c r="G95" s="197"/>
      <c r="H95" s="198"/>
      <c r="I95" s="199">
        <f t="shared" si="113"/>
        <v>0</v>
      </c>
      <c r="J95" s="200"/>
      <c r="K95" s="198"/>
      <c r="L95" s="199">
        <f t="shared" si="114"/>
        <v>0</v>
      </c>
      <c r="M95" s="197"/>
      <c r="N95" s="198"/>
      <c r="O95" s="199">
        <f t="shared" si="115"/>
        <v>0</v>
      </c>
      <c r="P95" s="201"/>
    </row>
    <row r="96" spans="1:17" ht="24" x14ac:dyDescent="0.2">
      <c r="A96" s="396">
        <v>2235</v>
      </c>
      <c r="B96" s="401" t="s">
        <v>114</v>
      </c>
      <c r="C96" s="556">
        <f t="shared" si="99"/>
        <v>143363</v>
      </c>
      <c r="D96" s="402">
        <v>143363</v>
      </c>
      <c r="E96" s="403"/>
      <c r="F96" s="404">
        <f t="shared" si="112"/>
        <v>143363</v>
      </c>
      <c r="G96" s="402"/>
      <c r="H96" s="403"/>
      <c r="I96" s="404">
        <f t="shared" si="113"/>
        <v>0</v>
      </c>
      <c r="J96" s="405"/>
      <c r="K96" s="403"/>
      <c r="L96" s="404">
        <f t="shared" si="114"/>
        <v>0</v>
      </c>
      <c r="M96" s="402"/>
      <c r="N96" s="403"/>
      <c r="O96" s="404">
        <f t="shared" si="115"/>
        <v>0</v>
      </c>
      <c r="P96" s="575"/>
    </row>
    <row r="97" spans="1:17" hidden="1" x14ac:dyDescent="0.25">
      <c r="A97" s="396">
        <v>2236</v>
      </c>
      <c r="B97" s="401" t="s">
        <v>115</v>
      </c>
      <c r="C97" s="556">
        <f t="shared" si="99"/>
        <v>0</v>
      </c>
      <c r="D97" s="402"/>
      <c r="E97" s="403"/>
      <c r="F97" s="404">
        <f t="shared" si="112"/>
        <v>0</v>
      </c>
      <c r="G97" s="402"/>
      <c r="H97" s="403"/>
      <c r="I97" s="404">
        <f t="shared" si="113"/>
        <v>0</v>
      </c>
      <c r="J97" s="405"/>
      <c r="K97" s="403"/>
      <c r="L97" s="404">
        <f t="shared" si="114"/>
        <v>0</v>
      </c>
      <c r="M97" s="402"/>
      <c r="N97" s="403"/>
      <c r="O97" s="404">
        <f t="shared" si="115"/>
        <v>0</v>
      </c>
      <c r="P97" s="420"/>
    </row>
    <row r="98" spans="1:17" ht="17.25" customHeight="1" x14ac:dyDescent="0.2">
      <c r="A98" s="52">
        <v>2239</v>
      </c>
      <c r="B98" s="90" t="s">
        <v>116</v>
      </c>
      <c r="C98" s="536">
        <f t="shared" si="99"/>
        <v>139347</v>
      </c>
      <c r="D98" s="197">
        <v>140294</v>
      </c>
      <c r="E98" s="198">
        <v>-947</v>
      </c>
      <c r="F98" s="199">
        <f t="shared" si="112"/>
        <v>139347</v>
      </c>
      <c r="G98" s="197"/>
      <c r="H98" s="198"/>
      <c r="I98" s="199">
        <f t="shared" si="113"/>
        <v>0</v>
      </c>
      <c r="J98" s="200"/>
      <c r="K98" s="198"/>
      <c r="L98" s="199">
        <f t="shared" si="114"/>
        <v>0</v>
      </c>
      <c r="M98" s="197"/>
      <c r="N98" s="198"/>
      <c r="O98" s="199">
        <f t="shared" si="115"/>
        <v>0</v>
      </c>
      <c r="P98" s="574" t="s">
        <v>630</v>
      </c>
      <c r="Q98" s="451"/>
    </row>
    <row r="99" spans="1:17" ht="36" x14ac:dyDescent="0.25">
      <c r="A99" s="202">
        <v>2240</v>
      </c>
      <c r="B99" s="90" t="s">
        <v>117</v>
      </c>
      <c r="C99" s="536">
        <f t="shared" si="99"/>
        <v>285</v>
      </c>
      <c r="D99" s="203">
        <f t="shared" ref="D99:E99" si="116">SUM(D100:D106)</f>
        <v>285</v>
      </c>
      <c r="E99" s="204">
        <f t="shared" si="116"/>
        <v>0</v>
      </c>
      <c r="F99" s="199">
        <f>SUM(F100:F106)</f>
        <v>285</v>
      </c>
      <c r="G99" s="203">
        <f t="shared" ref="G99:H99" si="117">SUM(G100:G106)</f>
        <v>0</v>
      </c>
      <c r="H99" s="204">
        <f t="shared" si="117"/>
        <v>0</v>
      </c>
      <c r="I99" s="199">
        <f>SUM(I100:I106)</f>
        <v>0</v>
      </c>
      <c r="J99" s="205">
        <f t="shared" ref="J99:K99" si="118">SUM(J100:J106)</f>
        <v>0</v>
      </c>
      <c r="K99" s="204">
        <f t="shared" si="118"/>
        <v>0</v>
      </c>
      <c r="L99" s="199">
        <f>SUM(L100:L106)</f>
        <v>0</v>
      </c>
      <c r="M99" s="203">
        <f t="shared" ref="M99:O99" si="119">SUM(M100:M106)</f>
        <v>0</v>
      </c>
      <c r="N99" s="204">
        <f t="shared" si="119"/>
        <v>0</v>
      </c>
      <c r="O99" s="199">
        <f t="shared" si="119"/>
        <v>0</v>
      </c>
      <c r="P99" s="201"/>
    </row>
    <row r="100" spans="1:17" hidden="1" x14ac:dyDescent="0.25">
      <c r="A100" s="52">
        <v>2241</v>
      </c>
      <c r="B100" s="90" t="s">
        <v>118</v>
      </c>
      <c r="C100" s="536">
        <f t="shared" si="99"/>
        <v>0</v>
      </c>
      <c r="D100" s="197"/>
      <c r="E100" s="198"/>
      <c r="F100" s="199">
        <f t="shared" ref="F100:F107" si="120">D100+E100</f>
        <v>0</v>
      </c>
      <c r="G100" s="197"/>
      <c r="H100" s="198"/>
      <c r="I100" s="199">
        <f t="shared" ref="I100:I107" si="121">G100+H100</f>
        <v>0</v>
      </c>
      <c r="J100" s="200"/>
      <c r="K100" s="198"/>
      <c r="L100" s="199">
        <f t="shared" ref="L100:L107" si="122">J100+K100</f>
        <v>0</v>
      </c>
      <c r="M100" s="197"/>
      <c r="N100" s="198"/>
      <c r="O100" s="199">
        <f t="shared" ref="O100:O107" si="123">M100+N100</f>
        <v>0</v>
      </c>
      <c r="P100" s="201"/>
    </row>
    <row r="101" spans="1:17" ht="24" x14ac:dyDescent="0.25">
      <c r="A101" s="52">
        <v>2242</v>
      </c>
      <c r="B101" s="90" t="s">
        <v>119</v>
      </c>
      <c r="C101" s="536">
        <f t="shared" si="99"/>
        <v>285</v>
      </c>
      <c r="D101" s="197">
        <v>285</v>
      </c>
      <c r="E101" s="198"/>
      <c r="F101" s="199">
        <f t="shared" si="120"/>
        <v>285</v>
      </c>
      <c r="G101" s="197"/>
      <c r="H101" s="198"/>
      <c r="I101" s="199">
        <f t="shared" si="121"/>
        <v>0</v>
      </c>
      <c r="J101" s="200"/>
      <c r="K101" s="198"/>
      <c r="L101" s="199">
        <f t="shared" si="122"/>
        <v>0</v>
      </c>
      <c r="M101" s="197"/>
      <c r="N101" s="198"/>
      <c r="O101" s="199">
        <f t="shared" si="123"/>
        <v>0</v>
      </c>
      <c r="P101" s="201"/>
    </row>
    <row r="102" spans="1:17" ht="24" hidden="1" x14ac:dyDescent="0.25">
      <c r="A102" s="52">
        <v>2243</v>
      </c>
      <c r="B102" s="90" t="s">
        <v>120</v>
      </c>
      <c r="C102" s="536">
        <f t="shared" si="99"/>
        <v>0</v>
      </c>
      <c r="D102" s="197"/>
      <c r="E102" s="198"/>
      <c r="F102" s="199">
        <f t="shared" si="120"/>
        <v>0</v>
      </c>
      <c r="G102" s="197"/>
      <c r="H102" s="198"/>
      <c r="I102" s="199">
        <f t="shared" si="121"/>
        <v>0</v>
      </c>
      <c r="J102" s="200"/>
      <c r="K102" s="198"/>
      <c r="L102" s="199">
        <f t="shared" si="122"/>
        <v>0</v>
      </c>
      <c r="M102" s="197"/>
      <c r="N102" s="198"/>
      <c r="O102" s="199">
        <f t="shared" si="123"/>
        <v>0</v>
      </c>
      <c r="P102" s="201"/>
    </row>
    <row r="103" spans="1:17" hidden="1" x14ac:dyDescent="0.25">
      <c r="A103" s="52">
        <v>2244</v>
      </c>
      <c r="B103" s="90" t="s">
        <v>121</v>
      </c>
      <c r="C103" s="536">
        <f t="shared" si="99"/>
        <v>0</v>
      </c>
      <c r="D103" s="197"/>
      <c r="E103" s="198"/>
      <c r="F103" s="199">
        <f t="shared" si="120"/>
        <v>0</v>
      </c>
      <c r="G103" s="197"/>
      <c r="H103" s="198"/>
      <c r="I103" s="199">
        <f t="shared" si="121"/>
        <v>0</v>
      </c>
      <c r="J103" s="200"/>
      <c r="K103" s="198"/>
      <c r="L103" s="199">
        <f t="shared" si="122"/>
        <v>0</v>
      </c>
      <c r="M103" s="197"/>
      <c r="N103" s="198"/>
      <c r="O103" s="199">
        <f t="shared" si="123"/>
        <v>0</v>
      </c>
      <c r="P103" s="201"/>
    </row>
    <row r="104" spans="1:17" ht="24" hidden="1" x14ac:dyDescent="0.25">
      <c r="A104" s="52">
        <v>2246</v>
      </c>
      <c r="B104" s="90" t="s">
        <v>122</v>
      </c>
      <c r="C104" s="536">
        <f t="shared" si="99"/>
        <v>0</v>
      </c>
      <c r="D104" s="197"/>
      <c r="E104" s="198"/>
      <c r="F104" s="199">
        <f t="shared" si="120"/>
        <v>0</v>
      </c>
      <c r="G104" s="197"/>
      <c r="H104" s="198"/>
      <c r="I104" s="199">
        <f t="shared" si="121"/>
        <v>0</v>
      </c>
      <c r="J104" s="200"/>
      <c r="K104" s="198"/>
      <c r="L104" s="199">
        <f t="shared" si="122"/>
        <v>0</v>
      </c>
      <c r="M104" s="197"/>
      <c r="N104" s="198"/>
      <c r="O104" s="199">
        <f t="shared" si="123"/>
        <v>0</v>
      </c>
      <c r="P104" s="201"/>
    </row>
    <row r="105" spans="1:17" hidden="1" x14ac:dyDescent="0.25">
      <c r="A105" s="52">
        <v>2247</v>
      </c>
      <c r="B105" s="90" t="s">
        <v>123</v>
      </c>
      <c r="C105" s="536">
        <f t="shared" si="99"/>
        <v>0</v>
      </c>
      <c r="D105" s="197"/>
      <c r="E105" s="198"/>
      <c r="F105" s="199">
        <f t="shared" si="120"/>
        <v>0</v>
      </c>
      <c r="G105" s="197"/>
      <c r="H105" s="198"/>
      <c r="I105" s="199">
        <f t="shared" si="121"/>
        <v>0</v>
      </c>
      <c r="J105" s="200"/>
      <c r="K105" s="198"/>
      <c r="L105" s="199">
        <f t="shared" si="122"/>
        <v>0</v>
      </c>
      <c r="M105" s="197"/>
      <c r="N105" s="198"/>
      <c r="O105" s="199">
        <f t="shared" si="123"/>
        <v>0</v>
      </c>
      <c r="P105" s="201"/>
    </row>
    <row r="106" spans="1:17" ht="24" hidden="1" x14ac:dyDescent="0.25">
      <c r="A106" s="52">
        <v>2249</v>
      </c>
      <c r="B106" s="90" t="s">
        <v>124</v>
      </c>
      <c r="C106" s="536">
        <f t="shared" si="99"/>
        <v>0</v>
      </c>
      <c r="D106" s="197"/>
      <c r="E106" s="198"/>
      <c r="F106" s="199">
        <f t="shared" si="120"/>
        <v>0</v>
      </c>
      <c r="G106" s="197"/>
      <c r="H106" s="198"/>
      <c r="I106" s="199">
        <f t="shared" si="121"/>
        <v>0</v>
      </c>
      <c r="J106" s="200"/>
      <c r="K106" s="198"/>
      <c r="L106" s="199">
        <f t="shared" si="122"/>
        <v>0</v>
      </c>
      <c r="M106" s="197"/>
      <c r="N106" s="198"/>
      <c r="O106" s="199">
        <f t="shared" si="123"/>
        <v>0</v>
      </c>
      <c r="P106" s="201"/>
    </row>
    <row r="107" spans="1:17" hidden="1" x14ac:dyDescent="0.25">
      <c r="A107" s="202">
        <v>2250</v>
      </c>
      <c r="B107" s="90" t="s">
        <v>125</v>
      </c>
      <c r="C107" s="536">
        <f t="shared" si="99"/>
        <v>0</v>
      </c>
      <c r="D107" s="197"/>
      <c r="E107" s="198"/>
      <c r="F107" s="199">
        <f t="shared" si="120"/>
        <v>0</v>
      </c>
      <c r="G107" s="197"/>
      <c r="H107" s="198"/>
      <c r="I107" s="199">
        <f t="shared" si="121"/>
        <v>0</v>
      </c>
      <c r="J107" s="200"/>
      <c r="K107" s="198"/>
      <c r="L107" s="199">
        <f t="shared" si="122"/>
        <v>0</v>
      </c>
      <c r="M107" s="197"/>
      <c r="N107" s="198"/>
      <c r="O107" s="199">
        <f t="shared" si="123"/>
        <v>0</v>
      </c>
      <c r="P107" s="201"/>
    </row>
    <row r="108" spans="1:17" hidden="1" x14ac:dyDescent="0.25">
      <c r="A108" s="202">
        <v>2260</v>
      </c>
      <c r="B108" s="90" t="s">
        <v>126</v>
      </c>
      <c r="C108" s="536">
        <f t="shared" si="99"/>
        <v>0</v>
      </c>
      <c r="D108" s="203">
        <f t="shared" ref="D108:E108" si="124">SUM(D109:D113)</f>
        <v>0</v>
      </c>
      <c r="E108" s="204">
        <f t="shared" si="124"/>
        <v>0</v>
      </c>
      <c r="F108" s="199">
        <f>SUM(F109:F113)</f>
        <v>0</v>
      </c>
      <c r="G108" s="203">
        <f t="shared" ref="G108:H108" si="125">SUM(G109:G113)</f>
        <v>0</v>
      </c>
      <c r="H108" s="204">
        <f t="shared" si="125"/>
        <v>0</v>
      </c>
      <c r="I108" s="199">
        <f>SUM(I109:I113)</f>
        <v>0</v>
      </c>
      <c r="J108" s="205">
        <f t="shared" ref="J108:K108" si="126">SUM(J109:J113)</f>
        <v>0</v>
      </c>
      <c r="K108" s="204">
        <f t="shared" si="126"/>
        <v>0</v>
      </c>
      <c r="L108" s="199">
        <f>SUM(L109:L113)</f>
        <v>0</v>
      </c>
      <c r="M108" s="203">
        <f t="shared" ref="M108:O108" si="127">SUM(M109:M113)</f>
        <v>0</v>
      </c>
      <c r="N108" s="204">
        <f t="shared" si="127"/>
        <v>0</v>
      </c>
      <c r="O108" s="199">
        <f t="shared" si="127"/>
        <v>0</v>
      </c>
      <c r="P108" s="201"/>
    </row>
    <row r="109" spans="1:17" hidden="1" x14ac:dyDescent="0.25">
      <c r="A109" s="52">
        <v>2261</v>
      </c>
      <c r="B109" s="90" t="s">
        <v>127</v>
      </c>
      <c r="C109" s="536">
        <f t="shared" si="99"/>
        <v>0</v>
      </c>
      <c r="D109" s="197"/>
      <c r="E109" s="198"/>
      <c r="F109" s="199">
        <f t="shared" ref="F109:F113" si="128">D109+E109</f>
        <v>0</v>
      </c>
      <c r="G109" s="197"/>
      <c r="H109" s="198"/>
      <c r="I109" s="199">
        <f t="shared" ref="I109:I113" si="129">G109+H109</f>
        <v>0</v>
      </c>
      <c r="J109" s="200"/>
      <c r="K109" s="198"/>
      <c r="L109" s="199">
        <f t="shared" ref="L109:L113" si="130">J109+K109</f>
        <v>0</v>
      </c>
      <c r="M109" s="197"/>
      <c r="N109" s="198"/>
      <c r="O109" s="199">
        <f t="shared" ref="O109:O113" si="131">M109+N109</f>
        <v>0</v>
      </c>
      <c r="P109" s="201"/>
    </row>
    <row r="110" spans="1:17" hidden="1" x14ac:dyDescent="0.25">
      <c r="A110" s="52">
        <v>2262</v>
      </c>
      <c r="B110" s="90" t="s">
        <v>128</v>
      </c>
      <c r="C110" s="536">
        <f t="shared" si="99"/>
        <v>0</v>
      </c>
      <c r="D110" s="197"/>
      <c r="E110" s="198"/>
      <c r="F110" s="199">
        <f t="shared" si="128"/>
        <v>0</v>
      </c>
      <c r="G110" s="197"/>
      <c r="H110" s="198"/>
      <c r="I110" s="199">
        <f t="shared" si="129"/>
        <v>0</v>
      </c>
      <c r="J110" s="200"/>
      <c r="K110" s="198"/>
      <c r="L110" s="199">
        <f t="shared" si="130"/>
        <v>0</v>
      </c>
      <c r="M110" s="197"/>
      <c r="N110" s="198"/>
      <c r="O110" s="199">
        <f t="shared" si="131"/>
        <v>0</v>
      </c>
      <c r="P110" s="201"/>
    </row>
    <row r="111" spans="1:17" hidden="1" x14ac:dyDescent="0.25">
      <c r="A111" s="52">
        <v>2263</v>
      </c>
      <c r="B111" s="90" t="s">
        <v>129</v>
      </c>
      <c r="C111" s="536">
        <f t="shared" si="99"/>
        <v>0</v>
      </c>
      <c r="D111" s="197"/>
      <c r="E111" s="198"/>
      <c r="F111" s="199">
        <f t="shared" si="128"/>
        <v>0</v>
      </c>
      <c r="G111" s="197"/>
      <c r="H111" s="198"/>
      <c r="I111" s="199">
        <f t="shared" si="129"/>
        <v>0</v>
      </c>
      <c r="J111" s="200"/>
      <c r="K111" s="198"/>
      <c r="L111" s="199">
        <f t="shared" si="130"/>
        <v>0</v>
      </c>
      <c r="M111" s="197"/>
      <c r="N111" s="198"/>
      <c r="O111" s="199">
        <f t="shared" si="131"/>
        <v>0</v>
      </c>
      <c r="P111" s="201"/>
    </row>
    <row r="112" spans="1:17" ht="24" hidden="1" x14ac:dyDescent="0.25">
      <c r="A112" s="52">
        <v>2264</v>
      </c>
      <c r="B112" s="90" t="s">
        <v>130</v>
      </c>
      <c r="C112" s="536">
        <f t="shared" si="99"/>
        <v>0</v>
      </c>
      <c r="D112" s="197"/>
      <c r="E112" s="198"/>
      <c r="F112" s="199">
        <f t="shared" si="128"/>
        <v>0</v>
      </c>
      <c r="G112" s="197"/>
      <c r="H112" s="198"/>
      <c r="I112" s="199">
        <f t="shared" si="129"/>
        <v>0</v>
      </c>
      <c r="J112" s="200"/>
      <c r="K112" s="198"/>
      <c r="L112" s="199">
        <f t="shared" si="130"/>
        <v>0</v>
      </c>
      <c r="M112" s="197"/>
      <c r="N112" s="198"/>
      <c r="O112" s="199">
        <f t="shared" si="131"/>
        <v>0</v>
      </c>
      <c r="P112" s="201"/>
    </row>
    <row r="113" spans="1:16" hidden="1" x14ac:dyDescent="0.25">
      <c r="A113" s="52">
        <v>2269</v>
      </c>
      <c r="B113" s="90" t="s">
        <v>131</v>
      </c>
      <c r="C113" s="536">
        <f t="shared" si="99"/>
        <v>0</v>
      </c>
      <c r="D113" s="197"/>
      <c r="E113" s="198"/>
      <c r="F113" s="199">
        <f t="shared" si="128"/>
        <v>0</v>
      </c>
      <c r="G113" s="197"/>
      <c r="H113" s="198"/>
      <c r="I113" s="199">
        <f t="shared" si="129"/>
        <v>0</v>
      </c>
      <c r="J113" s="200"/>
      <c r="K113" s="198"/>
      <c r="L113" s="199">
        <f t="shared" si="130"/>
        <v>0</v>
      </c>
      <c r="M113" s="197"/>
      <c r="N113" s="198"/>
      <c r="O113" s="199">
        <f t="shared" si="131"/>
        <v>0</v>
      </c>
      <c r="P113" s="201"/>
    </row>
    <row r="114" spans="1:16" hidden="1" x14ac:dyDescent="0.25">
      <c r="A114" s="202">
        <v>2270</v>
      </c>
      <c r="B114" s="90" t="s">
        <v>132</v>
      </c>
      <c r="C114" s="536">
        <f t="shared" si="99"/>
        <v>0</v>
      </c>
      <c r="D114" s="203">
        <f t="shared" ref="D114:E114" si="132">SUM(D115:D118)</f>
        <v>0</v>
      </c>
      <c r="E114" s="204">
        <f t="shared" si="132"/>
        <v>0</v>
      </c>
      <c r="F114" s="199">
        <f>SUM(F115:F118)</f>
        <v>0</v>
      </c>
      <c r="G114" s="203">
        <f t="shared" ref="G114:H114" si="133">SUM(G115:G118)</f>
        <v>0</v>
      </c>
      <c r="H114" s="204">
        <f t="shared" si="133"/>
        <v>0</v>
      </c>
      <c r="I114" s="199">
        <f>SUM(I115:I118)</f>
        <v>0</v>
      </c>
      <c r="J114" s="205">
        <f t="shared" ref="J114:K114" si="134">SUM(J115:J118)</f>
        <v>0</v>
      </c>
      <c r="K114" s="204">
        <f t="shared" si="134"/>
        <v>0</v>
      </c>
      <c r="L114" s="199">
        <f>SUM(L115:L118)</f>
        <v>0</v>
      </c>
      <c r="M114" s="203">
        <f t="shared" ref="M114:O114" si="135">SUM(M115:M118)</f>
        <v>0</v>
      </c>
      <c r="N114" s="204">
        <f t="shared" si="135"/>
        <v>0</v>
      </c>
      <c r="O114" s="199">
        <f t="shared" si="135"/>
        <v>0</v>
      </c>
      <c r="P114" s="201"/>
    </row>
    <row r="115" spans="1:16" hidden="1" x14ac:dyDescent="0.25">
      <c r="A115" s="52">
        <v>2272</v>
      </c>
      <c r="B115" s="218" t="s">
        <v>133</v>
      </c>
      <c r="C115" s="536">
        <f t="shared" si="99"/>
        <v>0</v>
      </c>
      <c r="D115" s="197"/>
      <c r="E115" s="198"/>
      <c r="F115" s="199">
        <f t="shared" ref="F115:F119" si="136">D115+E115</f>
        <v>0</v>
      </c>
      <c r="G115" s="197"/>
      <c r="H115" s="198"/>
      <c r="I115" s="199">
        <f t="shared" ref="I115:I119" si="137">G115+H115</f>
        <v>0</v>
      </c>
      <c r="J115" s="200"/>
      <c r="K115" s="198"/>
      <c r="L115" s="199">
        <f t="shared" ref="L115:L119" si="138">J115+K115</f>
        <v>0</v>
      </c>
      <c r="M115" s="197"/>
      <c r="N115" s="198"/>
      <c r="O115" s="199">
        <f t="shared" ref="O115:O119" si="139">M115+N115</f>
        <v>0</v>
      </c>
      <c r="P115" s="201"/>
    </row>
    <row r="116" spans="1:16" ht="24" hidden="1" x14ac:dyDescent="0.25">
      <c r="A116" s="52">
        <v>2274</v>
      </c>
      <c r="B116" s="219" t="s">
        <v>134</v>
      </c>
      <c r="C116" s="536">
        <f t="shared" si="99"/>
        <v>0</v>
      </c>
      <c r="D116" s="197"/>
      <c r="E116" s="198"/>
      <c r="F116" s="199">
        <f t="shared" si="136"/>
        <v>0</v>
      </c>
      <c r="G116" s="197"/>
      <c r="H116" s="198"/>
      <c r="I116" s="199">
        <f t="shared" si="137"/>
        <v>0</v>
      </c>
      <c r="J116" s="200"/>
      <c r="K116" s="198"/>
      <c r="L116" s="199">
        <f t="shared" si="138"/>
        <v>0</v>
      </c>
      <c r="M116" s="197"/>
      <c r="N116" s="198"/>
      <c r="O116" s="199">
        <f t="shared" si="139"/>
        <v>0</v>
      </c>
      <c r="P116" s="201"/>
    </row>
    <row r="117" spans="1:16" ht="24" hidden="1" x14ac:dyDescent="0.25">
      <c r="A117" s="52">
        <v>2275</v>
      </c>
      <c r="B117" s="90" t="s">
        <v>135</v>
      </c>
      <c r="C117" s="536">
        <f t="shared" si="99"/>
        <v>0</v>
      </c>
      <c r="D117" s="197"/>
      <c r="E117" s="198"/>
      <c r="F117" s="199">
        <f t="shared" si="136"/>
        <v>0</v>
      </c>
      <c r="G117" s="197"/>
      <c r="H117" s="198"/>
      <c r="I117" s="199">
        <f t="shared" si="137"/>
        <v>0</v>
      </c>
      <c r="J117" s="200"/>
      <c r="K117" s="198"/>
      <c r="L117" s="199">
        <f t="shared" si="138"/>
        <v>0</v>
      </c>
      <c r="M117" s="197"/>
      <c r="N117" s="198"/>
      <c r="O117" s="199">
        <f t="shared" si="139"/>
        <v>0</v>
      </c>
      <c r="P117" s="201"/>
    </row>
    <row r="118" spans="1:16" ht="36" hidden="1" x14ac:dyDescent="0.25">
      <c r="A118" s="52">
        <v>2276</v>
      </c>
      <c r="B118" s="90" t="s">
        <v>136</v>
      </c>
      <c r="C118" s="536">
        <f t="shared" si="99"/>
        <v>0</v>
      </c>
      <c r="D118" s="197"/>
      <c r="E118" s="198"/>
      <c r="F118" s="199">
        <f t="shared" si="136"/>
        <v>0</v>
      </c>
      <c r="G118" s="197"/>
      <c r="H118" s="198"/>
      <c r="I118" s="199">
        <f t="shared" si="137"/>
        <v>0</v>
      </c>
      <c r="J118" s="200"/>
      <c r="K118" s="198"/>
      <c r="L118" s="199">
        <f t="shared" si="138"/>
        <v>0</v>
      </c>
      <c r="M118" s="197"/>
      <c r="N118" s="198"/>
      <c r="O118" s="199">
        <f t="shared" si="139"/>
        <v>0</v>
      </c>
      <c r="P118" s="201"/>
    </row>
    <row r="119" spans="1:16" ht="48" hidden="1" x14ac:dyDescent="0.25">
      <c r="A119" s="202">
        <v>2280</v>
      </c>
      <c r="B119" s="90" t="s">
        <v>137</v>
      </c>
      <c r="C119" s="536">
        <f t="shared" si="99"/>
        <v>0</v>
      </c>
      <c r="D119" s="197"/>
      <c r="E119" s="198"/>
      <c r="F119" s="199">
        <f t="shared" si="136"/>
        <v>0</v>
      </c>
      <c r="G119" s="197"/>
      <c r="H119" s="198"/>
      <c r="I119" s="199">
        <f t="shared" si="137"/>
        <v>0</v>
      </c>
      <c r="J119" s="200"/>
      <c r="K119" s="198"/>
      <c r="L119" s="199">
        <f t="shared" si="138"/>
        <v>0</v>
      </c>
      <c r="M119" s="197"/>
      <c r="N119" s="198"/>
      <c r="O119" s="199">
        <f t="shared" si="139"/>
        <v>0</v>
      </c>
      <c r="P119" s="201"/>
    </row>
    <row r="120" spans="1:16" ht="38.25" customHeight="1" x14ac:dyDescent="0.25">
      <c r="A120" s="138">
        <v>2300</v>
      </c>
      <c r="B120" s="108" t="s">
        <v>138</v>
      </c>
      <c r="C120" s="538">
        <f t="shared" si="99"/>
        <v>88585</v>
      </c>
      <c r="D120" s="220">
        <f t="shared" ref="D120:E120" si="140">SUM(D121,D126,D130,D131,D134,D138,D146,D147,D150)</f>
        <v>88585</v>
      </c>
      <c r="E120" s="221">
        <f t="shared" si="140"/>
        <v>0</v>
      </c>
      <c r="F120" s="222">
        <f>SUM(F121,F126,F130,F131,F134,F138,F146,F147,F150)</f>
        <v>88585</v>
      </c>
      <c r="G120" s="220">
        <f t="shared" ref="G120:H120" si="141">SUM(G121,G126,G130,G131,G134,G138,G146,G147,G150)</f>
        <v>0</v>
      </c>
      <c r="H120" s="221">
        <f t="shared" si="141"/>
        <v>0</v>
      </c>
      <c r="I120" s="222">
        <f>SUM(I121,I126,I130,I131,I134,I138,I146,I147,I150)</f>
        <v>0</v>
      </c>
      <c r="J120" s="223">
        <f t="shared" ref="J120:K120" si="142">SUM(J121,J126,J130,J131,J134,J138,J146,J147,J150)</f>
        <v>0</v>
      </c>
      <c r="K120" s="221">
        <f t="shared" si="142"/>
        <v>0</v>
      </c>
      <c r="L120" s="222">
        <f>SUM(L121,L126,L130,L131,L134,L138,L146,L147,L150)</f>
        <v>0</v>
      </c>
      <c r="M120" s="220">
        <f t="shared" ref="M120:O120" si="143">SUM(M121,M126,M130,M131,M134,M138,M146,M147,M150)</f>
        <v>0</v>
      </c>
      <c r="N120" s="221">
        <f t="shared" si="143"/>
        <v>0</v>
      </c>
      <c r="O120" s="222">
        <f t="shared" si="143"/>
        <v>0</v>
      </c>
      <c r="P120" s="215"/>
    </row>
    <row r="121" spans="1:16" ht="24" x14ac:dyDescent="0.25">
      <c r="A121" s="298">
        <v>2310</v>
      </c>
      <c r="B121" s="82" t="s">
        <v>139</v>
      </c>
      <c r="C121" s="535">
        <f t="shared" si="99"/>
        <v>2680</v>
      </c>
      <c r="D121" s="212">
        <f t="shared" ref="D121:O121" si="144">SUM(D122:D125)</f>
        <v>2680</v>
      </c>
      <c r="E121" s="213">
        <f t="shared" si="144"/>
        <v>0</v>
      </c>
      <c r="F121" s="194">
        <f t="shared" si="144"/>
        <v>2680</v>
      </c>
      <c r="G121" s="212">
        <f t="shared" si="144"/>
        <v>0</v>
      </c>
      <c r="H121" s="213">
        <f t="shared" si="144"/>
        <v>0</v>
      </c>
      <c r="I121" s="194">
        <f t="shared" si="144"/>
        <v>0</v>
      </c>
      <c r="J121" s="214">
        <f t="shared" si="144"/>
        <v>0</v>
      </c>
      <c r="K121" s="213">
        <f t="shared" si="144"/>
        <v>0</v>
      </c>
      <c r="L121" s="194">
        <f t="shared" si="144"/>
        <v>0</v>
      </c>
      <c r="M121" s="212">
        <f t="shared" si="144"/>
        <v>0</v>
      </c>
      <c r="N121" s="213">
        <f t="shared" si="144"/>
        <v>0</v>
      </c>
      <c r="O121" s="194">
        <f t="shared" si="144"/>
        <v>0</v>
      </c>
      <c r="P121" s="196"/>
    </row>
    <row r="122" spans="1:16" hidden="1" x14ac:dyDescent="0.25">
      <c r="A122" s="52">
        <v>2311</v>
      </c>
      <c r="B122" s="90" t="s">
        <v>140</v>
      </c>
      <c r="C122" s="536">
        <f t="shared" si="99"/>
        <v>0</v>
      </c>
      <c r="D122" s="197"/>
      <c r="E122" s="198"/>
      <c r="F122" s="199">
        <f t="shared" ref="F122:F125" si="145">D122+E122</f>
        <v>0</v>
      </c>
      <c r="G122" s="197"/>
      <c r="H122" s="198"/>
      <c r="I122" s="199">
        <f t="shared" ref="I122:I125" si="146">G122+H122</f>
        <v>0</v>
      </c>
      <c r="J122" s="200"/>
      <c r="K122" s="198"/>
      <c r="L122" s="199">
        <f t="shared" ref="L122:L125" si="147">J122+K122</f>
        <v>0</v>
      </c>
      <c r="M122" s="197"/>
      <c r="N122" s="198"/>
      <c r="O122" s="199">
        <f t="shared" ref="O122:O125" si="148">M122+N122</f>
        <v>0</v>
      </c>
      <c r="P122" s="201"/>
    </row>
    <row r="123" spans="1:16" x14ac:dyDescent="0.25">
      <c r="A123" s="52">
        <v>2312</v>
      </c>
      <c r="B123" s="90" t="s">
        <v>141</v>
      </c>
      <c r="C123" s="536">
        <f t="shared" si="99"/>
        <v>480</v>
      </c>
      <c r="D123" s="197">
        <v>480</v>
      </c>
      <c r="E123" s="198"/>
      <c r="F123" s="199">
        <f t="shared" si="145"/>
        <v>480</v>
      </c>
      <c r="G123" s="197"/>
      <c r="H123" s="198"/>
      <c r="I123" s="199">
        <f t="shared" si="146"/>
        <v>0</v>
      </c>
      <c r="J123" s="200"/>
      <c r="K123" s="198"/>
      <c r="L123" s="199">
        <f t="shared" si="147"/>
        <v>0</v>
      </c>
      <c r="M123" s="197"/>
      <c r="N123" s="198"/>
      <c r="O123" s="199">
        <f t="shared" si="148"/>
        <v>0</v>
      </c>
      <c r="P123" s="201"/>
    </row>
    <row r="124" spans="1:16" hidden="1" x14ac:dyDescent="0.25">
      <c r="A124" s="52">
        <v>2313</v>
      </c>
      <c r="B124" s="90" t="s">
        <v>142</v>
      </c>
      <c r="C124" s="536">
        <f t="shared" si="99"/>
        <v>0</v>
      </c>
      <c r="D124" s="197"/>
      <c r="E124" s="198"/>
      <c r="F124" s="199">
        <f t="shared" si="145"/>
        <v>0</v>
      </c>
      <c r="G124" s="197"/>
      <c r="H124" s="198"/>
      <c r="I124" s="199">
        <f t="shared" si="146"/>
        <v>0</v>
      </c>
      <c r="J124" s="200"/>
      <c r="K124" s="198"/>
      <c r="L124" s="199">
        <f t="shared" si="147"/>
        <v>0</v>
      </c>
      <c r="M124" s="197"/>
      <c r="N124" s="198"/>
      <c r="O124" s="199">
        <f t="shared" si="148"/>
        <v>0</v>
      </c>
      <c r="P124" s="201"/>
    </row>
    <row r="125" spans="1:16" ht="27" customHeight="1" x14ac:dyDescent="0.25">
      <c r="A125" s="52">
        <v>2314</v>
      </c>
      <c r="B125" s="90" t="s">
        <v>143</v>
      </c>
      <c r="C125" s="536">
        <f t="shared" si="99"/>
        <v>2200</v>
      </c>
      <c r="D125" s="197">
        <v>2200</v>
      </c>
      <c r="E125" s="198"/>
      <c r="F125" s="199">
        <f t="shared" si="145"/>
        <v>2200</v>
      </c>
      <c r="G125" s="197"/>
      <c r="H125" s="198"/>
      <c r="I125" s="199">
        <f t="shared" si="146"/>
        <v>0</v>
      </c>
      <c r="J125" s="200"/>
      <c r="K125" s="198"/>
      <c r="L125" s="199">
        <f t="shared" si="147"/>
        <v>0</v>
      </c>
      <c r="M125" s="197"/>
      <c r="N125" s="198"/>
      <c r="O125" s="199">
        <f t="shared" si="148"/>
        <v>0</v>
      </c>
      <c r="P125" s="201"/>
    </row>
    <row r="126" spans="1:16" x14ac:dyDescent="0.25">
      <c r="A126" s="202">
        <v>2320</v>
      </c>
      <c r="B126" s="90" t="s">
        <v>144</v>
      </c>
      <c r="C126" s="536">
        <f t="shared" si="99"/>
        <v>1636</v>
      </c>
      <c r="D126" s="203">
        <f t="shared" ref="D126:E126" si="149">SUM(D127:D129)</f>
        <v>1636</v>
      </c>
      <c r="E126" s="204">
        <f t="shared" si="149"/>
        <v>0</v>
      </c>
      <c r="F126" s="199">
        <f>SUM(F127:F129)</f>
        <v>1636</v>
      </c>
      <c r="G126" s="203">
        <f t="shared" ref="G126:H126" si="150">SUM(G127:G129)</f>
        <v>0</v>
      </c>
      <c r="H126" s="204">
        <f t="shared" si="150"/>
        <v>0</v>
      </c>
      <c r="I126" s="199">
        <f>SUM(I127:I129)</f>
        <v>0</v>
      </c>
      <c r="J126" s="205">
        <f t="shared" ref="J126:K126" si="151">SUM(J127:J129)</f>
        <v>0</v>
      </c>
      <c r="K126" s="204">
        <f t="shared" si="151"/>
        <v>0</v>
      </c>
      <c r="L126" s="199">
        <f>SUM(L127:L129)</f>
        <v>0</v>
      </c>
      <c r="M126" s="203">
        <f t="shared" ref="M126:O126" si="152">SUM(M127:M129)</f>
        <v>0</v>
      </c>
      <c r="N126" s="204">
        <f t="shared" si="152"/>
        <v>0</v>
      </c>
      <c r="O126" s="199">
        <f t="shared" si="152"/>
        <v>0</v>
      </c>
      <c r="P126" s="201"/>
    </row>
    <row r="127" spans="1:16" hidden="1" x14ac:dyDescent="0.25">
      <c r="A127" s="52">
        <v>2321</v>
      </c>
      <c r="B127" s="90" t="s">
        <v>145</v>
      </c>
      <c r="C127" s="536">
        <f t="shared" si="99"/>
        <v>0</v>
      </c>
      <c r="D127" s="197"/>
      <c r="E127" s="198"/>
      <c r="F127" s="199">
        <f t="shared" ref="F127:F130" si="153">D127+E127</f>
        <v>0</v>
      </c>
      <c r="G127" s="197"/>
      <c r="H127" s="198"/>
      <c r="I127" s="199">
        <f t="shared" ref="I127:I130" si="154">G127+H127</f>
        <v>0</v>
      </c>
      <c r="J127" s="200"/>
      <c r="K127" s="198"/>
      <c r="L127" s="199">
        <f t="shared" ref="L127:L130" si="155">J127+K127</f>
        <v>0</v>
      </c>
      <c r="M127" s="197"/>
      <c r="N127" s="198"/>
      <c r="O127" s="199">
        <f t="shared" ref="O127:O130" si="156">M127+N127</f>
        <v>0</v>
      </c>
      <c r="P127" s="201"/>
    </row>
    <row r="128" spans="1:16" x14ac:dyDescent="0.25">
      <c r="A128" s="52">
        <v>2322</v>
      </c>
      <c r="B128" s="90" t="s">
        <v>146</v>
      </c>
      <c r="C128" s="536">
        <f t="shared" si="99"/>
        <v>1636</v>
      </c>
      <c r="D128" s="197">
        <v>1636</v>
      </c>
      <c r="E128" s="198"/>
      <c r="F128" s="199">
        <f t="shared" si="153"/>
        <v>1636</v>
      </c>
      <c r="G128" s="197"/>
      <c r="H128" s="198"/>
      <c r="I128" s="199">
        <f t="shared" si="154"/>
        <v>0</v>
      </c>
      <c r="J128" s="200"/>
      <c r="K128" s="198"/>
      <c r="L128" s="199">
        <f t="shared" si="155"/>
        <v>0</v>
      </c>
      <c r="M128" s="197"/>
      <c r="N128" s="198"/>
      <c r="O128" s="199">
        <f t="shared" si="156"/>
        <v>0</v>
      </c>
      <c r="P128" s="201"/>
    </row>
    <row r="129" spans="1:16" ht="10.5" hidden="1" customHeight="1" x14ac:dyDescent="0.25">
      <c r="A129" s="52">
        <v>2329</v>
      </c>
      <c r="B129" s="90" t="s">
        <v>147</v>
      </c>
      <c r="C129" s="536">
        <f t="shared" si="99"/>
        <v>0</v>
      </c>
      <c r="D129" s="197"/>
      <c r="E129" s="198"/>
      <c r="F129" s="199">
        <f t="shared" si="153"/>
        <v>0</v>
      </c>
      <c r="G129" s="197"/>
      <c r="H129" s="198"/>
      <c r="I129" s="199">
        <f t="shared" si="154"/>
        <v>0</v>
      </c>
      <c r="J129" s="200"/>
      <c r="K129" s="198"/>
      <c r="L129" s="199">
        <f t="shared" si="155"/>
        <v>0</v>
      </c>
      <c r="M129" s="197"/>
      <c r="N129" s="198"/>
      <c r="O129" s="199">
        <f t="shared" si="156"/>
        <v>0</v>
      </c>
      <c r="P129" s="201"/>
    </row>
    <row r="130" spans="1:16" hidden="1" x14ac:dyDescent="0.25">
      <c r="A130" s="202">
        <v>2330</v>
      </c>
      <c r="B130" s="90" t="s">
        <v>148</v>
      </c>
      <c r="C130" s="536">
        <f t="shared" si="99"/>
        <v>0</v>
      </c>
      <c r="D130" s="197"/>
      <c r="E130" s="198"/>
      <c r="F130" s="199">
        <f t="shared" si="153"/>
        <v>0</v>
      </c>
      <c r="G130" s="197"/>
      <c r="H130" s="198"/>
      <c r="I130" s="199">
        <f t="shared" si="154"/>
        <v>0</v>
      </c>
      <c r="J130" s="200"/>
      <c r="K130" s="198"/>
      <c r="L130" s="199">
        <f t="shared" si="155"/>
        <v>0</v>
      </c>
      <c r="M130" s="197"/>
      <c r="N130" s="198"/>
      <c r="O130" s="199">
        <f t="shared" si="156"/>
        <v>0</v>
      </c>
      <c r="P130" s="201"/>
    </row>
    <row r="131" spans="1:16" ht="36" x14ac:dyDescent="0.25">
      <c r="A131" s="202">
        <v>2340</v>
      </c>
      <c r="B131" s="90" t="s">
        <v>149</v>
      </c>
      <c r="C131" s="536">
        <f t="shared" si="99"/>
        <v>1660</v>
      </c>
      <c r="D131" s="203">
        <f t="shared" ref="D131:E131" si="157">SUM(D132:D133)</f>
        <v>1660</v>
      </c>
      <c r="E131" s="204">
        <f t="shared" si="157"/>
        <v>0</v>
      </c>
      <c r="F131" s="199">
        <f>SUM(F132:F133)</f>
        <v>1660</v>
      </c>
      <c r="G131" s="203">
        <f t="shared" ref="G131:H131" si="158">SUM(G132:G133)</f>
        <v>0</v>
      </c>
      <c r="H131" s="204">
        <f t="shared" si="158"/>
        <v>0</v>
      </c>
      <c r="I131" s="199">
        <f>SUM(I132:I133)</f>
        <v>0</v>
      </c>
      <c r="J131" s="205">
        <f t="shared" ref="J131:K131" si="159">SUM(J132:J133)</f>
        <v>0</v>
      </c>
      <c r="K131" s="204">
        <f t="shared" si="159"/>
        <v>0</v>
      </c>
      <c r="L131" s="199">
        <f>SUM(L132:L133)</f>
        <v>0</v>
      </c>
      <c r="M131" s="203">
        <f t="shared" ref="M131:O131" si="160">SUM(M132:M133)</f>
        <v>0</v>
      </c>
      <c r="N131" s="204">
        <f t="shared" si="160"/>
        <v>0</v>
      </c>
      <c r="O131" s="199">
        <f t="shared" si="160"/>
        <v>0</v>
      </c>
      <c r="P131" s="201"/>
    </row>
    <row r="132" spans="1:16" x14ac:dyDescent="0.25">
      <c r="A132" s="52">
        <v>2341</v>
      </c>
      <c r="B132" s="90" t="s">
        <v>150</v>
      </c>
      <c r="C132" s="536">
        <f t="shared" si="99"/>
        <v>1660</v>
      </c>
      <c r="D132" s="197">
        <v>1660</v>
      </c>
      <c r="E132" s="198"/>
      <c r="F132" s="199">
        <f t="shared" ref="F132:F133" si="161">D132+E132</f>
        <v>1660</v>
      </c>
      <c r="G132" s="197"/>
      <c r="H132" s="198"/>
      <c r="I132" s="199">
        <f t="shared" ref="I132:I133" si="162">G132+H132</f>
        <v>0</v>
      </c>
      <c r="J132" s="200"/>
      <c r="K132" s="198"/>
      <c r="L132" s="199">
        <f t="shared" ref="L132:L133" si="163">J132+K132</f>
        <v>0</v>
      </c>
      <c r="M132" s="197"/>
      <c r="N132" s="198"/>
      <c r="O132" s="199">
        <f t="shared" ref="O132:O133" si="164">M132+N132</f>
        <v>0</v>
      </c>
      <c r="P132" s="201"/>
    </row>
    <row r="133" spans="1:16" ht="24" hidden="1" x14ac:dyDescent="0.25">
      <c r="A133" s="52">
        <v>2344</v>
      </c>
      <c r="B133" s="90" t="s">
        <v>151</v>
      </c>
      <c r="C133" s="536">
        <f t="shared" si="99"/>
        <v>0</v>
      </c>
      <c r="D133" s="197"/>
      <c r="E133" s="198"/>
      <c r="F133" s="199">
        <f t="shared" si="161"/>
        <v>0</v>
      </c>
      <c r="G133" s="197"/>
      <c r="H133" s="198"/>
      <c r="I133" s="199">
        <f t="shared" si="162"/>
        <v>0</v>
      </c>
      <c r="J133" s="200"/>
      <c r="K133" s="198"/>
      <c r="L133" s="199">
        <f t="shared" si="163"/>
        <v>0</v>
      </c>
      <c r="M133" s="197"/>
      <c r="N133" s="198"/>
      <c r="O133" s="199">
        <f t="shared" si="164"/>
        <v>0</v>
      </c>
      <c r="P133" s="201"/>
    </row>
    <row r="134" spans="1:16" ht="20.25" customHeight="1" x14ac:dyDescent="0.25">
      <c r="A134" s="188">
        <v>2350</v>
      </c>
      <c r="B134" s="143" t="s">
        <v>152</v>
      </c>
      <c r="C134" s="542">
        <f t="shared" si="99"/>
        <v>167</v>
      </c>
      <c r="D134" s="148">
        <f t="shared" ref="D134:E134" si="165">SUM(D135:D137)</f>
        <v>167</v>
      </c>
      <c r="E134" s="149">
        <f t="shared" si="165"/>
        <v>0</v>
      </c>
      <c r="F134" s="189">
        <f>SUM(F135:F137)</f>
        <v>167</v>
      </c>
      <c r="G134" s="148">
        <f t="shared" ref="G134:H134" si="166">SUM(G135:G137)</f>
        <v>0</v>
      </c>
      <c r="H134" s="149">
        <f t="shared" si="166"/>
        <v>0</v>
      </c>
      <c r="I134" s="189">
        <f>SUM(I135:I137)</f>
        <v>0</v>
      </c>
      <c r="J134" s="190">
        <f t="shared" ref="J134:K134" si="167">SUM(J135:J137)</f>
        <v>0</v>
      </c>
      <c r="K134" s="149">
        <f t="shared" si="167"/>
        <v>0</v>
      </c>
      <c r="L134" s="189">
        <f>SUM(L135:L137)</f>
        <v>0</v>
      </c>
      <c r="M134" s="148">
        <f t="shared" ref="M134:O134" si="168">SUM(M135:M137)</f>
        <v>0</v>
      </c>
      <c r="N134" s="149">
        <f t="shared" si="168"/>
        <v>0</v>
      </c>
      <c r="O134" s="189">
        <f t="shared" si="168"/>
        <v>0</v>
      </c>
      <c r="P134" s="191"/>
    </row>
    <row r="135" spans="1:16" hidden="1" x14ac:dyDescent="0.25">
      <c r="A135" s="45">
        <v>2351</v>
      </c>
      <c r="B135" s="82" t="s">
        <v>153</v>
      </c>
      <c r="C135" s="535">
        <f t="shared" si="99"/>
        <v>0</v>
      </c>
      <c r="D135" s="192"/>
      <c r="E135" s="193"/>
      <c r="F135" s="194">
        <f t="shared" ref="F135:F137" si="169">D135+E135</f>
        <v>0</v>
      </c>
      <c r="G135" s="192"/>
      <c r="H135" s="193"/>
      <c r="I135" s="194">
        <f t="shared" ref="I135:I137" si="170">G135+H135</f>
        <v>0</v>
      </c>
      <c r="J135" s="195"/>
      <c r="K135" s="193"/>
      <c r="L135" s="194">
        <f t="shared" ref="L135:L137" si="171">J135+K135</f>
        <v>0</v>
      </c>
      <c r="M135" s="192"/>
      <c r="N135" s="193"/>
      <c r="O135" s="194">
        <f t="shared" ref="O135:O137" si="172">M135+N135</f>
        <v>0</v>
      </c>
      <c r="P135" s="196"/>
    </row>
    <row r="136" spans="1:16" ht="24" hidden="1" x14ac:dyDescent="0.25">
      <c r="A136" s="52">
        <v>2352</v>
      </c>
      <c r="B136" s="90" t="s">
        <v>154</v>
      </c>
      <c r="C136" s="536">
        <f t="shared" si="99"/>
        <v>0</v>
      </c>
      <c r="D136" s="197"/>
      <c r="E136" s="198"/>
      <c r="F136" s="199">
        <f t="shared" si="169"/>
        <v>0</v>
      </c>
      <c r="G136" s="197"/>
      <c r="H136" s="198"/>
      <c r="I136" s="199">
        <f t="shared" si="170"/>
        <v>0</v>
      </c>
      <c r="J136" s="200"/>
      <c r="K136" s="198"/>
      <c r="L136" s="199">
        <f t="shared" si="171"/>
        <v>0</v>
      </c>
      <c r="M136" s="197"/>
      <c r="N136" s="198"/>
      <c r="O136" s="199">
        <f t="shared" si="172"/>
        <v>0</v>
      </c>
      <c r="P136" s="201"/>
    </row>
    <row r="137" spans="1:16" ht="24" x14ac:dyDescent="0.25">
      <c r="A137" s="52">
        <v>2353</v>
      </c>
      <c r="B137" s="90" t="s">
        <v>155</v>
      </c>
      <c r="C137" s="536">
        <f t="shared" si="99"/>
        <v>167</v>
      </c>
      <c r="D137" s="197">
        <v>167</v>
      </c>
      <c r="E137" s="198"/>
      <c r="F137" s="199">
        <f t="shared" si="169"/>
        <v>167</v>
      </c>
      <c r="G137" s="197"/>
      <c r="H137" s="198"/>
      <c r="I137" s="199">
        <f t="shared" si="170"/>
        <v>0</v>
      </c>
      <c r="J137" s="200"/>
      <c r="K137" s="198"/>
      <c r="L137" s="199">
        <f t="shared" si="171"/>
        <v>0</v>
      </c>
      <c r="M137" s="197"/>
      <c r="N137" s="198"/>
      <c r="O137" s="199">
        <f t="shared" si="172"/>
        <v>0</v>
      </c>
      <c r="P137" s="201"/>
    </row>
    <row r="138" spans="1:16" ht="36" x14ac:dyDescent="0.25">
      <c r="A138" s="202">
        <v>2360</v>
      </c>
      <c r="B138" s="90" t="s">
        <v>156</v>
      </c>
      <c r="C138" s="536">
        <f t="shared" si="99"/>
        <v>74397</v>
      </c>
      <c r="D138" s="203">
        <f t="shared" ref="D138:E138" si="173">SUM(D139:D145)</f>
        <v>74397</v>
      </c>
      <c r="E138" s="204">
        <f t="shared" si="173"/>
        <v>0</v>
      </c>
      <c r="F138" s="199">
        <f>SUM(F139:F145)</f>
        <v>74397</v>
      </c>
      <c r="G138" s="203">
        <f t="shared" ref="G138:H138" si="174">SUM(G139:G145)</f>
        <v>0</v>
      </c>
      <c r="H138" s="204">
        <f t="shared" si="174"/>
        <v>0</v>
      </c>
      <c r="I138" s="199">
        <f>SUM(I139:I145)</f>
        <v>0</v>
      </c>
      <c r="J138" s="205">
        <f t="shared" ref="J138:K138" si="175">SUM(J139:J145)</f>
        <v>0</v>
      </c>
      <c r="K138" s="204">
        <f t="shared" si="175"/>
        <v>0</v>
      </c>
      <c r="L138" s="199">
        <f>SUM(L139:L145)</f>
        <v>0</v>
      </c>
      <c r="M138" s="203">
        <f t="shared" ref="M138:O138" si="176">SUM(M139:M145)</f>
        <v>0</v>
      </c>
      <c r="N138" s="204">
        <f t="shared" si="176"/>
        <v>0</v>
      </c>
      <c r="O138" s="199">
        <f t="shared" si="176"/>
        <v>0</v>
      </c>
      <c r="P138" s="201"/>
    </row>
    <row r="139" spans="1:16" x14ac:dyDescent="0.25">
      <c r="A139" s="51">
        <v>2361</v>
      </c>
      <c r="B139" s="90" t="s">
        <v>157</v>
      </c>
      <c r="C139" s="536">
        <f t="shared" si="99"/>
        <v>18921</v>
      </c>
      <c r="D139" s="197">
        <v>18921</v>
      </c>
      <c r="E139" s="198"/>
      <c r="F139" s="199">
        <f t="shared" ref="F139:F146" si="177">D139+E139</f>
        <v>18921</v>
      </c>
      <c r="G139" s="197"/>
      <c r="H139" s="198"/>
      <c r="I139" s="199">
        <f t="shared" ref="I139:I146" si="178">G139+H139</f>
        <v>0</v>
      </c>
      <c r="J139" s="200"/>
      <c r="K139" s="198"/>
      <c r="L139" s="199">
        <f t="shared" ref="L139:L146" si="179">J139+K139</f>
        <v>0</v>
      </c>
      <c r="M139" s="197"/>
      <c r="N139" s="198"/>
      <c r="O139" s="199">
        <f t="shared" ref="O139:O146" si="180">M139+N139</f>
        <v>0</v>
      </c>
      <c r="P139" s="201"/>
    </row>
    <row r="140" spans="1:16" ht="24" hidden="1" x14ac:dyDescent="0.25">
      <c r="A140" s="51">
        <v>2362</v>
      </c>
      <c r="B140" s="90" t="s">
        <v>158</v>
      </c>
      <c r="C140" s="536">
        <f t="shared" si="99"/>
        <v>0</v>
      </c>
      <c r="D140" s="197"/>
      <c r="E140" s="198"/>
      <c r="F140" s="199">
        <f t="shared" si="177"/>
        <v>0</v>
      </c>
      <c r="G140" s="197"/>
      <c r="H140" s="198"/>
      <c r="I140" s="199">
        <f t="shared" si="178"/>
        <v>0</v>
      </c>
      <c r="J140" s="200"/>
      <c r="K140" s="198"/>
      <c r="L140" s="199">
        <f t="shared" si="179"/>
        <v>0</v>
      </c>
      <c r="M140" s="197"/>
      <c r="N140" s="198"/>
      <c r="O140" s="199">
        <f t="shared" si="180"/>
        <v>0</v>
      </c>
      <c r="P140" s="201"/>
    </row>
    <row r="141" spans="1:16" x14ac:dyDescent="0.2">
      <c r="A141" s="395">
        <v>2363</v>
      </c>
      <c r="B141" s="401" t="s">
        <v>159</v>
      </c>
      <c r="C141" s="556">
        <f t="shared" si="99"/>
        <v>55476</v>
      </c>
      <c r="D141" s="402">
        <v>55476</v>
      </c>
      <c r="E141" s="403"/>
      <c r="F141" s="404">
        <f t="shared" si="177"/>
        <v>55476</v>
      </c>
      <c r="G141" s="402"/>
      <c r="H141" s="403"/>
      <c r="I141" s="404">
        <f t="shared" si="178"/>
        <v>0</v>
      </c>
      <c r="J141" s="405"/>
      <c r="K141" s="403"/>
      <c r="L141" s="404">
        <f t="shared" si="179"/>
        <v>0</v>
      </c>
      <c r="M141" s="402"/>
      <c r="N141" s="403"/>
      <c r="O141" s="404">
        <f t="shared" si="180"/>
        <v>0</v>
      </c>
      <c r="P141" s="575"/>
    </row>
    <row r="142" spans="1:16" hidden="1" x14ac:dyDescent="0.25">
      <c r="A142" s="51">
        <v>2364</v>
      </c>
      <c r="B142" s="90" t="s">
        <v>160</v>
      </c>
      <c r="C142" s="536">
        <f t="shared" si="99"/>
        <v>0</v>
      </c>
      <c r="D142" s="197"/>
      <c r="E142" s="198"/>
      <c r="F142" s="199">
        <f t="shared" si="177"/>
        <v>0</v>
      </c>
      <c r="G142" s="197"/>
      <c r="H142" s="198"/>
      <c r="I142" s="199">
        <f t="shared" si="178"/>
        <v>0</v>
      </c>
      <c r="J142" s="200"/>
      <c r="K142" s="198"/>
      <c r="L142" s="199">
        <f t="shared" si="179"/>
        <v>0</v>
      </c>
      <c r="M142" s="197"/>
      <c r="N142" s="198"/>
      <c r="O142" s="199">
        <f t="shared" si="180"/>
        <v>0</v>
      </c>
      <c r="P142" s="201"/>
    </row>
    <row r="143" spans="1:16" ht="12.75" hidden="1" customHeight="1" x14ac:dyDescent="0.25">
      <c r="A143" s="51">
        <v>2365</v>
      </c>
      <c r="B143" s="90" t="s">
        <v>161</v>
      </c>
      <c r="C143" s="536">
        <f t="shared" si="99"/>
        <v>0</v>
      </c>
      <c r="D143" s="197"/>
      <c r="E143" s="198"/>
      <c r="F143" s="199">
        <f t="shared" si="177"/>
        <v>0</v>
      </c>
      <c r="G143" s="197"/>
      <c r="H143" s="198"/>
      <c r="I143" s="199">
        <f t="shared" si="178"/>
        <v>0</v>
      </c>
      <c r="J143" s="200"/>
      <c r="K143" s="198"/>
      <c r="L143" s="199">
        <f t="shared" si="179"/>
        <v>0</v>
      </c>
      <c r="M143" s="197"/>
      <c r="N143" s="198"/>
      <c r="O143" s="199">
        <f t="shared" si="180"/>
        <v>0</v>
      </c>
      <c r="P143" s="201"/>
    </row>
    <row r="144" spans="1:16" ht="36" hidden="1" x14ac:dyDescent="0.25">
      <c r="A144" s="51">
        <v>2366</v>
      </c>
      <c r="B144" s="90" t="s">
        <v>162</v>
      </c>
      <c r="C144" s="536">
        <f t="shared" si="99"/>
        <v>0</v>
      </c>
      <c r="D144" s="197"/>
      <c r="E144" s="198"/>
      <c r="F144" s="199">
        <f t="shared" si="177"/>
        <v>0</v>
      </c>
      <c r="G144" s="197"/>
      <c r="H144" s="198"/>
      <c r="I144" s="199">
        <f t="shared" si="178"/>
        <v>0</v>
      </c>
      <c r="J144" s="200"/>
      <c r="K144" s="198"/>
      <c r="L144" s="199">
        <f t="shared" si="179"/>
        <v>0</v>
      </c>
      <c r="M144" s="197"/>
      <c r="N144" s="198"/>
      <c r="O144" s="199">
        <f t="shared" si="180"/>
        <v>0</v>
      </c>
      <c r="P144" s="201"/>
    </row>
    <row r="145" spans="1:16" ht="60" hidden="1" x14ac:dyDescent="0.25">
      <c r="A145" s="51">
        <v>2369</v>
      </c>
      <c r="B145" s="90" t="s">
        <v>163</v>
      </c>
      <c r="C145" s="536">
        <f t="shared" si="99"/>
        <v>0</v>
      </c>
      <c r="D145" s="197"/>
      <c r="E145" s="198"/>
      <c r="F145" s="199">
        <f t="shared" si="177"/>
        <v>0</v>
      </c>
      <c r="G145" s="197"/>
      <c r="H145" s="198"/>
      <c r="I145" s="199">
        <f t="shared" si="178"/>
        <v>0</v>
      </c>
      <c r="J145" s="200"/>
      <c r="K145" s="198"/>
      <c r="L145" s="199">
        <f t="shared" si="179"/>
        <v>0</v>
      </c>
      <c r="M145" s="197"/>
      <c r="N145" s="198"/>
      <c r="O145" s="199">
        <f t="shared" si="180"/>
        <v>0</v>
      </c>
      <c r="P145" s="201"/>
    </row>
    <row r="146" spans="1:16" x14ac:dyDescent="0.25">
      <c r="A146" s="188">
        <v>2370</v>
      </c>
      <c r="B146" s="143" t="s">
        <v>164</v>
      </c>
      <c r="C146" s="542">
        <f t="shared" si="99"/>
        <v>8045</v>
      </c>
      <c r="D146" s="206">
        <v>8045</v>
      </c>
      <c r="E146" s="207"/>
      <c r="F146" s="189">
        <f t="shared" si="177"/>
        <v>8045</v>
      </c>
      <c r="G146" s="206"/>
      <c r="H146" s="207"/>
      <c r="I146" s="189">
        <f t="shared" si="178"/>
        <v>0</v>
      </c>
      <c r="J146" s="208"/>
      <c r="K146" s="207"/>
      <c r="L146" s="189">
        <f t="shared" si="179"/>
        <v>0</v>
      </c>
      <c r="M146" s="206"/>
      <c r="N146" s="207"/>
      <c r="O146" s="189">
        <f t="shared" si="180"/>
        <v>0</v>
      </c>
      <c r="P146" s="191"/>
    </row>
    <row r="147" spans="1:16" hidden="1" x14ac:dyDescent="0.25">
      <c r="A147" s="188">
        <v>2380</v>
      </c>
      <c r="B147" s="143" t="s">
        <v>165</v>
      </c>
      <c r="C147" s="542">
        <f t="shared" si="99"/>
        <v>0</v>
      </c>
      <c r="D147" s="148">
        <f t="shared" ref="D147:E147" si="181">SUM(D148:D149)</f>
        <v>0</v>
      </c>
      <c r="E147" s="149">
        <f t="shared" si="181"/>
        <v>0</v>
      </c>
      <c r="F147" s="189">
        <f>SUM(F148:F149)</f>
        <v>0</v>
      </c>
      <c r="G147" s="148">
        <f t="shared" ref="G147:H147" si="182">SUM(G148:G149)</f>
        <v>0</v>
      </c>
      <c r="H147" s="149">
        <f t="shared" si="182"/>
        <v>0</v>
      </c>
      <c r="I147" s="189">
        <f>SUM(I148:I149)</f>
        <v>0</v>
      </c>
      <c r="J147" s="190">
        <f t="shared" ref="J147:K147" si="183">SUM(J148:J149)</f>
        <v>0</v>
      </c>
      <c r="K147" s="149">
        <f t="shared" si="183"/>
        <v>0</v>
      </c>
      <c r="L147" s="189">
        <f>SUM(L148:L149)</f>
        <v>0</v>
      </c>
      <c r="M147" s="148">
        <f t="shared" ref="M147:O147" si="184">SUM(M148:M149)</f>
        <v>0</v>
      </c>
      <c r="N147" s="149">
        <f t="shared" si="184"/>
        <v>0</v>
      </c>
      <c r="O147" s="189">
        <f t="shared" si="184"/>
        <v>0</v>
      </c>
      <c r="P147" s="191"/>
    </row>
    <row r="148" spans="1:16" hidden="1" x14ac:dyDescent="0.25">
      <c r="A148" s="44">
        <v>2381</v>
      </c>
      <c r="B148" s="82" t="s">
        <v>166</v>
      </c>
      <c r="C148" s="535">
        <f t="shared" si="99"/>
        <v>0</v>
      </c>
      <c r="D148" s="192"/>
      <c r="E148" s="193"/>
      <c r="F148" s="194">
        <f t="shared" ref="F148:F151" si="185">D148+E148</f>
        <v>0</v>
      </c>
      <c r="G148" s="192"/>
      <c r="H148" s="193"/>
      <c r="I148" s="194">
        <f t="shared" ref="I148:I151" si="186">G148+H148</f>
        <v>0</v>
      </c>
      <c r="J148" s="195"/>
      <c r="K148" s="193"/>
      <c r="L148" s="194">
        <f t="shared" ref="L148:L151" si="187">J148+K148</f>
        <v>0</v>
      </c>
      <c r="M148" s="192"/>
      <c r="N148" s="193"/>
      <c r="O148" s="194">
        <f t="shared" ref="O148:O151" si="188">M148+N148</f>
        <v>0</v>
      </c>
      <c r="P148" s="196"/>
    </row>
    <row r="149" spans="1:16" ht="24" hidden="1" x14ac:dyDescent="0.25">
      <c r="A149" s="51">
        <v>2389</v>
      </c>
      <c r="B149" s="90" t="s">
        <v>167</v>
      </c>
      <c r="C149" s="536">
        <f t="shared" ref="C149:C212" si="189">F149+I149+L149+O149</f>
        <v>0</v>
      </c>
      <c r="D149" s="197"/>
      <c r="E149" s="198"/>
      <c r="F149" s="199">
        <f t="shared" si="185"/>
        <v>0</v>
      </c>
      <c r="G149" s="197"/>
      <c r="H149" s="198"/>
      <c r="I149" s="199">
        <f t="shared" si="186"/>
        <v>0</v>
      </c>
      <c r="J149" s="200"/>
      <c r="K149" s="198"/>
      <c r="L149" s="199">
        <f t="shared" si="187"/>
        <v>0</v>
      </c>
      <c r="M149" s="197"/>
      <c r="N149" s="198"/>
      <c r="O149" s="199">
        <f t="shared" si="188"/>
        <v>0</v>
      </c>
      <c r="P149" s="201"/>
    </row>
    <row r="150" spans="1:16" hidden="1" x14ac:dyDescent="0.25">
      <c r="A150" s="188">
        <v>2390</v>
      </c>
      <c r="B150" s="143" t="s">
        <v>168</v>
      </c>
      <c r="C150" s="542">
        <f t="shared" si="189"/>
        <v>0</v>
      </c>
      <c r="D150" s="206"/>
      <c r="E150" s="207"/>
      <c r="F150" s="189">
        <f t="shared" si="185"/>
        <v>0</v>
      </c>
      <c r="G150" s="206"/>
      <c r="H150" s="207"/>
      <c r="I150" s="189">
        <f t="shared" si="186"/>
        <v>0</v>
      </c>
      <c r="J150" s="208"/>
      <c r="K150" s="207"/>
      <c r="L150" s="189">
        <f t="shared" si="187"/>
        <v>0</v>
      </c>
      <c r="M150" s="206"/>
      <c r="N150" s="207"/>
      <c r="O150" s="189">
        <f t="shared" si="188"/>
        <v>0</v>
      </c>
      <c r="P150" s="191"/>
    </row>
    <row r="151" spans="1:16" hidden="1" x14ac:dyDescent="0.25">
      <c r="A151" s="70">
        <v>2400</v>
      </c>
      <c r="B151" s="182" t="s">
        <v>169</v>
      </c>
      <c r="C151" s="534">
        <f t="shared" si="189"/>
        <v>0</v>
      </c>
      <c r="D151" s="224"/>
      <c r="E151" s="225"/>
      <c r="F151" s="185">
        <f t="shared" si="185"/>
        <v>0</v>
      </c>
      <c r="G151" s="224"/>
      <c r="H151" s="225"/>
      <c r="I151" s="185">
        <f t="shared" si="186"/>
        <v>0</v>
      </c>
      <c r="J151" s="226"/>
      <c r="K151" s="225"/>
      <c r="L151" s="185">
        <f t="shared" si="187"/>
        <v>0</v>
      </c>
      <c r="M151" s="224"/>
      <c r="N151" s="225"/>
      <c r="O151" s="185">
        <f t="shared" si="188"/>
        <v>0</v>
      </c>
      <c r="P151" s="209"/>
    </row>
    <row r="152" spans="1:16" ht="24" hidden="1" x14ac:dyDescent="0.25">
      <c r="A152" s="70">
        <v>2500</v>
      </c>
      <c r="B152" s="182" t="s">
        <v>170</v>
      </c>
      <c r="C152" s="534">
        <f t="shared" si="189"/>
        <v>0</v>
      </c>
      <c r="D152" s="183">
        <f t="shared" ref="D152:E152" si="190">SUM(D153,D159)</f>
        <v>0</v>
      </c>
      <c r="E152" s="184">
        <f t="shared" si="190"/>
        <v>0</v>
      </c>
      <c r="F152" s="185">
        <f>SUM(F153,F159)</f>
        <v>0</v>
      </c>
      <c r="G152" s="183">
        <f t="shared" ref="G152:O152" si="191">SUM(G153,G159)</f>
        <v>0</v>
      </c>
      <c r="H152" s="184">
        <f t="shared" si="191"/>
        <v>0</v>
      </c>
      <c r="I152" s="185">
        <f t="shared" si="191"/>
        <v>0</v>
      </c>
      <c r="J152" s="186">
        <f t="shared" si="191"/>
        <v>0</v>
      </c>
      <c r="K152" s="184">
        <f t="shared" si="191"/>
        <v>0</v>
      </c>
      <c r="L152" s="185">
        <f t="shared" si="191"/>
        <v>0</v>
      </c>
      <c r="M152" s="183">
        <f t="shared" si="191"/>
        <v>0</v>
      </c>
      <c r="N152" s="184">
        <f t="shared" si="191"/>
        <v>0</v>
      </c>
      <c r="O152" s="185">
        <f t="shared" si="191"/>
        <v>0</v>
      </c>
      <c r="P152" s="187"/>
    </row>
    <row r="153" spans="1:16" ht="24" hidden="1" x14ac:dyDescent="0.25">
      <c r="A153" s="298">
        <v>2510</v>
      </c>
      <c r="B153" s="82" t="s">
        <v>171</v>
      </c>
      <c r="C153" s="535">
        <f t="shared" si="189"/>
        <v>0</v>
      </c>
      <c r="D153" s="212">
        <f t="shared" ref="D153:E153" si="192">SUM(D154:D158)</f>
        <v>0</v>
      </c>
      <c r="E153" s="213">
        <f t="shared" si="192"/>
        <v>0</v>
      </c>
      <c r="F153" s="194">
        <f>SUM(F154:F158)</f>
        <v>0</v>
      </c>
      <c r="G153" s="212">
        <f t="shared" ref="G153:O153" si="193">SUM(G154:G158)</f>
        <v>0</v>
      </c>
      <c r="H153" s="213">
        <f t="shared" si="193"/>
        <v>0</v>
      </c>
      <c r="I153" s="194">
        <f t="shared" si="193"/>
        <v>0</v>
      </c>
      <c r="J153" s="214">
        <f t="shared" si="193"/>
        <v>0</v>
      </c>
      <c r="K153" s="213">
        <f t="shared" si="193"/>
        <v>0</v>
      </c>
      <c r="L153" s="194">
        <f t="shared" si="193"/>
        <v>0</v>
      </c>
      <c r="M153" s="212">
        <f t="shared" si="193"/>
        <v>0</v>
      </c>
      <c r="N153" s="213">
        <f t="shared" si="193"/>
        <v>0</v>
      </c>
      <c r="O153" s="194">
        <f t="shared" si="193"/>
        <v>0</v>
      </c>
      <c r="P153" s="227"/>
    </row>
    <row r="154" spans="1:16" ht="24" hidden="1" x14ac:dyDescent="0.25">
      <c r="A154" s="52">
        <v>2512</v>
      </c>
      <c r="B154" s="90" t="s">
        <v>172</v>
      </c>
      <c r="C154" s="536">
        <f t="shared" si="189"/>
        <v>0</v>
      </c>
      <c r="D154" s="197"/>
      <c r="E154" s="198"/>
      <c r="F154" s="199">
        <f t="shared" ref="F154:F159" si="194">D154+E154</f>
        <v>0</v>
      </c>
      <c r="G154" s="197"/>
      <c r="H154" s="198"/>
      <c r="I154" s="199">
        <f t="shared" ref="I154:I159" si="195">G154+H154</f>
        <v>0</v>
      </c>
      <c r="J154" s="200"/>
      <c r="K154" s="198"/>
      <c r="L154" s="199">
        <f t="shared" ref="L154:L159" si="196">J154+K154</f>
        <v>0</v>
      </c>
      <c r="M154" s="197"/>
      <c r="N154" s="198"/>
      <c r="O154" s="199">
        <f t="shared" ref="O154:O159" si="197">M154+N154</f>
        <v>0</v>
      </c>
      <c r="P154" s="201"/>
    </row>
    <row r="155" spans="1:16" ht="24" hidden="1" x14ac:dyDescent="0.25">
      <c r="A155" s="52">
        <v>2513</v>
      </c>
      <c r="B155" s="90" t="s">
        <v>173</v>
      </c>
      <c r="C155" s="536">
        <f t="shared" si="189"/>
        <v>0</v>
      </c>
      <c r="D155" s="197"/>
      <c r="E155" s="198"/>
      <c r="F155" s="199">
        <f t="shared" si="194"/>
        <v>0</v>
      </c>
      <c r="G155" s="197"/>
      <c r="H155" s="198"/>
      <c r="I155" s="199">
        <f t="shared" si="195"/>
        <v>0</v>
      </c>
      <c r="J155" s="200"/>
      <c r="K155" s="198"/>
      <c r="L155" s="199">
        <f t="shared" si="196"/>
        <v>0</v>
      </c>
      <c r="M155" s="197"/>
      <c r="N155" s="198"/>
      <c r="O155" s="199">
        <f t="shared" si="197"/>
        <v>0</v>
      </c>
      <c r="P155" s="201"/>
    </row>
    <row r="156" spans="1:16" ht="36" hidden="1" x14ac:dyDescent="0.25">
      <c r="A156" s="52">
        <v>2514</v>
      </c>
      <c r="B156" s="90" t="s">
        <v>174</v>
      </c>
      <c r="C156" s="536">
        <f t="shared" si="189"/>
        <v>0</v>
      </c>
      <c r="D156" s="197"/>
      <c r="E156" s="198"/>
      <c r="F156" s="199">
        <f t="shared" si="194"/>
        <v>0</v>
      </c>
      <c r="G156" s="197"/>
      <c r="H156" s="198"/>
      <c r="I156" s="199">
        <f t="shared" si="195"/>
        <v>0</v>
      </c>
      <c r="J156" s="200"/>
      <c r="K156" s="198"/>
      <c r="L156" s="199">
        <f t="shared" si="196"/>
        <v>0</v>
      </c>
      <c r="M156" s="197"/>
      <c r="N156" s="198"/>
      <c r="O156" s="199">
        <f t="shared" si="197"/>
        <v>0</v>
      </c>
      <c r="P156" s="201"/>
    </row>
    <row r="157" spans="1:16" ht="24" hidden="1" x14ac:dyDescent="0.25">
      <c r="A157" s="52">
        <v>2515</v>
      </c>
      <c r="B157" s="90" t="s">
        <v>175</v>
      </c>
      <c r="C157" s="536">
        <f t="shared" si="189"/>
        <v>0</v>
      </c>
      <c r="D157" s="197"/>
      <c r="E157" s="198"/>
      <c r="F157" s="199">
        <f t="shared" si="194"/>
        <v>0</v>
      </c>
      <c r="G157" s="197"/>
      <c r="H157" s="198"/>
      <c r="I157" s="199">
        <f t="shared" si="195"/>
        <v>0</v>
      </c>
      <c r="J157" s="200"/>
      <c r="K157" s="198"/>
      <c r="L157" s="199">
        <f t="shared" si="196"/>
        <v>0</v>
      </c>
      <c r="M157" s="197"/>
      <c r="N157" s="198"/>
      <c r="O157" s="199">
        <f t="shared" si="197"/>
        <v>0</v>
      </c>
      <c r="P157" s="201"/>
    </row>
    <row r="158" spans="1:16" ht="24" hidden="1" x14ac:dyDescent="0.25">
      <c r="A158" s="52">
        <v>2519</v>
      </c>
      <c r="B158" s="90" t="s">
        <v>176</v>
      </c>
      <c r="C158" s="536">
        <f t="shared" si="189"/>
        <v>0</v>
      </c>
      <c r="D158" s="197"/>
      <c r="E158" s="198"/>
      <c r="F158" s="199">
        <f t="shared" si="194"/>
        <v>0</v>
      </c>
      <c r="G158" s="197"/>
      <c r="H158" s="198"/>
      <c r="I158" s="199">
        <f t="shared" si="195"/>
        <v>0</v>
      </c>
      <c r="J158" s="200"/>
      <c r="K158" s="198"/>
      <c r="L158" s="199">
        <f t="shared" si="196"/>
        <v>0</v>
      </c>
      <c r="M158" s="197"/>
      <c r="N158" s="198"/>
      <c r="O158" s="199">
        <f t="shared" si="197"/>
        <v>0</v>
      </c>
      <c r="P158" s="201"/>
    </row>
    <row r="159" spans="1:16" ht="24" hidden="1" x14ac:dyDescent="0.25">
      <c r="A159" s="202">
        <v>2520</v>
      </c>
      <c r="B159" s="90" t="s">
        <v>177</v>
      </c>
      <c r="C159" s="536">
        <f t="shared" si="189"/>
        <v>0</v>
      </c>
      <c r="D159" s="197"/>
      <c r="E159" s="198"/>
      <c r="F159" s="199">
        <f t="shared" si="194"/>
        <v>0</v>
      </c>
      <c r="G159" s="197"/>
      <c r="H159" s="198"/>
      <c r="I159" s="199">
        <f t="shared" si="195"/>
        <v>0</v>
      </c>
      <c r="J159" s="200"/>
      <c r="K159" s="198"/>
      <c r="L159" s="199">
        <f t="shared" si="196"/>
        <v>0</v>
      </c>
      <c r="M159" s="197"/>
      <c r="N159" s="198"/>
      <c r="O159" s="199">
        <f t="shared" si="197"/>
        <v>0</v>
      </c>
      <c r="P159" s="201"/>
    </row>
    <row r="160" spans="1:16" hidden="1" x14ac:dyDescent="0.25">
      <c r="A160" s="176">
        <v>3000</v>
      </c>
      <c r="B160" s="176" t="s">
        <v>178</v>
      </c>
      <c r="C160" s="547">
        <f t="shared" si="189"/>
        <v>0</v>
      </c>
      <c r="D160" s="177">
        <f t="shared" ref="D160:E160" si="198">SUM(D161,D171)</f>
        <v>0</v>
      </c>
      <c r="E160" s="178">
        <f t="shared" si="198"/>
        <v>0</v>
      </c>
      <c r="F160" s="179">
        <f>SUM(F161,F171)</f>
        <v>0</v>
      </c>
      <c r="G160" s="177">
        <f t="shared" ref="G160:H160" si="199">SUM(G161,G171)</f>
        <v>0</v>
      </c>
      <c r="H160" s="178">
        <f t="shared" si="199"/>
        <v>0</v>
      </c>
      <c r="I160" s="179">
        <f>SUM(I161,I171)</f>
        <v>0</v>
      </c>
      <c r="J160" s="180">
        <f t="shared" ref="J160:K160" si="200">SUM(J161,J171)</f>
        <v>0</v>
      </c>
      <c r="K160" s="178">
        <f t="shared" si="200"/>
        <v>0</v>
      </c>
      <c r="L160" s="179">
        <f>SUM(L161,L171)</f>
        <v>0</v>
      </c>
      <c r="M160" s="177">
        <f t="shared" ref="M160:O160" si="201">SUM(M161,M171)</f>
        <v>0</v>
      </c>
      <c r="N160" s="178">
        <f t="shared" si="201"/>
        <v>0</v>
      </c>
      <c r="O160" s="179">
        <f t="shared" si="201"/>
        <v>0</v>
      </c>
      <c r="P160" s="181"/>
    </row>
    <row r="161" spans="1:16" ht="24" hidden="1" x14ac:dyDescent="0.25">
      <c r="A161" s="70">
        <v>3200</v>
      </c>
      <c r="B161" s="228" t="s">
        <v>179</v>
      </c>
      <c r="C161" s="534">
        <f t="shared" si="189"/>
        <v>0</v>
      </c>
      <c r="D161" s="183">
        <f t="shared" ref="D161:E161" si="202">SUM(D162,D166)</f>
        <v>0</v>
      </c>
      <c r="E161" s="184">
        <f t="shared" si="202"/>
        <v>0</v>
      </c>
      <c r="F161" s="185">
        <f>SUM(F162,F166)</f>
        <v>0</v>
      </c>
      <c r="G161" s="183">
        <f t="shared" ref="G161:O161" si="203">SUM(G162,G166)</f>
        <v>0</v>
      </c>
      <c r="H161" s="184">
        <f t="shared" si="203"/>
        <v>0</v>
      </c>
      <c r="I161" s="185">
        <f t="shared" si="203"/>
        <v>0</v>
      </c>
      <c r="J161" s="186">
        <f t="shared" si="203"/>
        <v>0</v>
      </c>
      <c r="K161" s="184">
        <f t="shared" si="203"/>
        <v>0</v>
      </c>
      <c r="L161" s="185">
        <f t="shared" si="203"/>
        <v>0</v>
      </c>
      <c r="M161" s="183">
        <f t="shared" si="203"/>
        <v>0</v>
      </c>
      <c r="N161" s="184">
        <f t="shared" si="203"/>
        <v>0</v>
      </c>
      <c r="O161" s="185">
        <f t="shared" si="203"/>
        <v>0</v>
      </c>
      <c r="P161" s="187"/>
    </row>
    <row r="162" spans="1:16" ht="36" hidden="1" x14ac:dyDescent="0.25">
      <c r="A162" s="298">
        <v>3260</v>
      </c>
      <c r="B162" s="82" t="s">
        <v>180</v>
      </c>
      <c r="C162" s="535">
        <f t="shared" si="189"/>
        <v>0</v>
      </c>
      <c r="D162" s="212">
        <f t="shared" ref="D162:E162" si="204">SUM(D163:D165)</f>
        <v>0</v>
      </c>
      <c r="E162" s="213">
        <f t="shared" si="204"/>
        <v>0</v>
      </c>
      <c r="F162" s="194">
        <f>SUM(F163:F165)</f>
        <v>0</v>
      </c>
      <c r="G162" s="212">
        <f t="shared" ref="G162:H162" si="205">SUM(G163:G165)</f>
        <v>0</v>
      </c>
      <c r="H162" s="213">
        <f t="shared" si="205"/>
        <v>0</v>
      </c>
      <c r="I162" s="194">
        <f>SUM(I163:I165)</f>
        <v>0</v>
      </c>
      <c r="J162" s="214">
        <f t="shared" ref="J162:K162" si="206">SUM(J163:J165)</f>
        <v>0</v>
      </c>
      <c r="K162" s="213">
        <f t="shared" si="206"/>
        <v>0</v>
      </c>
      <c r="L162" s="194">
        <f>SUM(L163:L165)</f>
        <v>0</v>
      </c>
      <c r="M162" s="212">
        <f t="shared" ref="M162:O162" si="207">SUM(M163:M165)</f>
        <v>0</v>
      </c>
      <c r="N162" s="213">
        <f t="shared" si="207"/>
        <v>0</v>
      </c>
      <c r="O162" s="194">
        <f t="shared" si="207"/>
        <v>0</v>
      </c>
      <c r="P162" s="196"/>
    </row>
    <row r="163" spans="1:16" ht="24" hidden="1" x14ac:dyDescent="0.25">
      <c r="A163" s="52">
        <v>3261</v>
      </c>
      <c r="B163" s="90" t="s">
        <v>181</v>
      </c>
      <c r="C163" s="536">
        <f t="shared" si="189"/>
        <v>0</v>
      </c>
      <c r="D163" s="197"/>
      <c r="E163" s="198"/>
      <c r="F163" s="199">
        <f t="shared" ref="F163:F165" si="208">D163+E163</f>
        <v>0</v>
      </c>
      <c r="G163" s="197"/>
      <c r="H163" s="198"/>
      <c r="I163" s="199">
        <f t="shared" ref="I163:I165" si="209">G163+H163</f>
        <v>0</v>
      </c>
      <c r="J163" s="200"/>
      <c r="K163" s="198"/>
      <c r="L163" s="199">
        <f t="shared" ref="L163:L165" si="210">J163+K163</f>
        <v>0</v>
      </c>
      <c r="M163" s="197"/>
      <c r="N163" s="198"/>
      <c r="O163" s="199">
        <f t="shared" ref="O163:O165" si="211">M163+N163</f>
        <v>0</v>
      </c>
      <c r="P163" s="201"/>
    </row>
    <row r="164" spans="1:16" ht="36" hidden="1" x14ac:dyDescent="0.25">
      <c r="A164" s="52">
        <v>3262</v>
      </c>
      <c r="B164" s="90" t="s">
        <v>182</v>
      </c>
      <c r="C164" s="536">
        <f t="shared" si="189"/>
        <v>0</v>
      </c>
      <c r="D164" s="197"/>
      <c r="E164" s="198"/>
      <c r="F164" s="199">
        <f t="shared" si="208"/>
        <v>0</v>
      </c>
      <c r="G164" s="197"/>
      <c r="H164" s="198"/>
      <c r="I164" s="199">
        <f t="shared" si="209"/>
        <v>0</v>
      </c>
      <c r="J164" s="200"/>
      <c r="K164" s="198"/>
      <c r="L164" s="199">
        <f t="shared" si="210"/>
        <v>0</v>
      </c>
      <c r="M164" s="197"/>
      <c r="N164" s="198"/>
      <c r="O164" s="199">
        <f t="shared" si="211"/>
        <v>0</v>
      </c>
      <c r="P164" s="201"/>
    </row>
    <row r="165" spans="1:16" ht="24" hidden="1" x14ac:dyDescent="0.25">
      <c r="A165" s="52">
        <v>3263</v>
      </c>
      <c r="B165" s="90" t="s">
        <v>183</v>
      </c>
      <c r="C165" s="536">
        <f t="shared" si="189"/>
        <v>0</v>
      </c>
      <c r="D165" s="197"/>
      <c r="E165" s="198"/>
      <c r="F165" s="199">
        <f t="shared" si="208"/>
        <v>0</v>
      </c>
      <c r="G165" s="197"/>
      <c r="H165" s="198"/>
      <c r="I165" s="199">
        <f t="shared" si="209"/>
        <v>0</v>
      </c>
      <c r="J165" s="200"/>
      <c r="K165" s="198"/>
      <c r="L165" s="199">
        <f t="shared" si="210"/>
        <v>0</v>
      </c>
      <c r="M165" s="197"/>
      <c r="N165" s="198"/>
      <c r="O165" s="199">
        <f t="shared" si="211"/>
        <v>0</v>
      </c>
      <c r="P165" s="201"/>
    </row>
    <row r="166" spans="1:16" ht="84" hidden="1" x14ac:dyDescent="0.25">
      <c r="A166" s="298">
        <v>3290</v>
      </c>
      <c r="B166" s="82" t="s">
        <v>184</v>
      </c>
      <c r="C166" s="548">
        <f t="shared" si="189"/>
        <v>0</v>
      </c>
      <c r="D166" s="212">
        <f t="shared" ref="D166:E166" si="212">SUM(D167:D170)</f>
        <v>0</v>
      </c>
      <c r="E166" s="213">
        <f t="shared" si="212"/>
        <v>0</v>
      </c>
      <c r="F166" s="194">
        <f>SUM(F167:F170)</f>
        <v>0</v>
      </c>
      <c r="G166" s="212">
        <f t="shared" ref="G166:O166" si="213">SUM(G167:G170)</f>
        <v>0</v>
      </c>
      <c r="H166" s="213">
        <f t="shared" si="213"/>
        <v>0</v>
      </c>
      <c r="I166" s="194">
        <f t="shared" si="213"/>
        <v>0</v>
      </c>
      <c r="J166" s="214">
        <f t="shared" si="213"/>
        <v>0</v>
      </c>
      <c r="K166" s="213">
        <f t="shared" si="213"/>
        <v>0</v>
      </c>
      <c r="L166" s="194">
        <f t="shared" si="213"/>
        <v>0</v>
      </c>
      <c r="M166" s="212">
        <f t="shared" si="213"/>
        <v>0</v>
      </c>
      <c r="N166" s="213">
        <f t="shared" si="213"/>
        <v>0</v>
      </c>
      <c r="O166" s="194">
        <f t="shared" si="213"/>
        <v>0</v>
      </c>
      <c r="P166" s="229"/>
    </row>
    <row r="167" spans="1:16" ht="72" hidden="1" x14ac:dyDescent="0.25">
      <c r="A167" s="52">
        <v>3291</v>
      </c>
      <c r="B167" s="90" t="s">
        <v>185</v>
      </c>
      <c r="C167" s="536">
        <f t="shared" si="189"/>
        <v>0</v>
      </c>
      <c r="D167" s="197"/>
      <c r="E167" s="198"/>
      <c r="F167" s="199">
        <f t="shared" ref="F167:F170" si="214">D167+E167</f>
        <v>0</v>
      </c>
      <c r="G167" s="197"/>
      <c r="H167" s="198"/>
      <c r="I167" s="199">
        <f t="shared" ref="I167:I170" si="215">G167+H167</f>
        <v>0</v>
      </c>
      <c r="J167" s="200"/>
      <c r="K167" s="198"/>
      <c r="L167" s="199">
        <f t="shared" ref="L167:L170" si="216">J167+K167</f>
        <v>0</v>
      </c>
      <c r="M167" s="197"/>
      <c r="N167" s="198"/>
      <c r="O167" s="199">
        <f t="shared" ref="O167:O170" si="217">M167+N167</f>
        <v>0</v>
      </c>
      <c r="P167" s="201"/>
    </row>
    <row r="168" spans="1:16" ht="72" hidden="1" x14ac:dyDescent="0.25">
      <c r="A168" s="52">
        <v>3292</v>
      </c>
      <c r="B168" s="90" t="s">
        <v>186</v>
      </c>
      <c r="C168" s="536">
        <f t="shared" si="189"/>
        <v>0</v>
      </c>
      <c r="D168" s="197"/>
      <c r="E168" s="198"/>
      <c r="F168" s="199">
        <f t="shared" si="214"/>
        <v>0</v>
      </c>
      <c r="G168" s="197"/>
      <c r="H168" s="198"/>
      <c r="I168" s="199">
        <f t="shared" si="215"/>
        <v>0</v>
      </c>
      <c r="J168" s="200"/>
      <c r="K168" s="198"/>
      <c r="L168" s="199">
        <f t="shared" si="216"/>
        <v>0</v>
      </c>
      <c r="M168" s="197"/>
      <c r="N168" s="198"/>
      <c r="O168" s="199">
        <f t="shared" si="217"/>
        <v>0</v>
      </c>
      <c r="P168" s="201"/>
    </row>
    <row r="169" spans="1:16" ht="72" hidden="1" x14ac:dyDescent="0.25">
      <c r="A169" s="52">
        <v>3293</v>
      </c>
      <c r="B169" s="90" t="s">
        <v>187</v>
      </c>
      <c r="C169" s="536">
        <f t="shared" si="189"/>
        <v>0</v>
      </c>
      <c r="D169" s="197"/>
      <c r="E169" s="198"/>
      <c r="F169" s="199">
        <f t="shared" si="214"/>
        <v>0</v>
      </c>
      <c r="G169" s="197"/>
      <c r="H169" s="198"/>
      <c r="I169" s="199">
        <f t="shared" si="215"/>
        <v>0</v>
      </c>
      <c r="J169" s="200"/>
      <c r="K169" s="198"/>
      <c r="L169" s="199">
        <f t="shared" si="216"/>
        <v>0</v>
      </c>
      <c r="M169" s="197"/>
      <c r="N169" s="198"/>
      <c r="O169" s="199">
        <f t="shared" si="217"/>
        <v>0</v>
      </c>
      <c r="P169" s="201"/>
    </row>
    <row r="170" spans="1:16" ht="60" hidden="1" x14ac:dyDescent="0.25">
      <c r="A170" s="230">
        <v>3294</v>
      </c>
      <c r="B170" s="90" t="s">
        <v>188</v>
      </c>
      <c r="C170" s="548">
        <f t="shared" si="189"/>
        <v>0</v>
      </c>
      <c r="D170" s="231"/>
      <c r="E170" s="232"/>
      <c r="F170" s="233">
        <f t="shared" si="214"/>
        <v>0</v>
      </c>
      <c r="G170" s="231"/>
      <c r="H170" s="232"/>
      <c r="I170" s="233">
        <f t="shared" si="215"/>
        <v>0</v>
      </c>
      <c r="J170" s="234"/>
      <c r="K170" s="232"/>
      <c r="L170" s="233">
        <f t="shared" si="216"/>
        <v>0</v>
      </c>
      <c r="M170" s="231"/>
      <c r="N170" s="232"/>
      <c r="O170" s="233">
        <f t="shared" si="217"/>
        <v>0</v>
      </c>
      <c r="P170" s="229"/>
    </row>
    <row r="171" spans="1:16" ht="48" hidden="1" x14ac:dyDescent="0.25">
      <c r="A171" s="235">
        <v>3300</v>
      </c>
      <c r="B171" s="228" t="s">
        <v>189</v>
      </c>
      <c r="C171" s="549">
        <f t="shared" si="189"/>
        <v>0</v>
      </c>
      <c r="D171" s="236">
        <f t="shared" ref="D171:E171" si="218">SUM(D172:D173)</f>
        <v>0</v>
      </c>
      <c r="E171" s="237">
        <f t="shared" si="218"/>
        <v>0</v>
      </c>
      <c r="F171" s="238">
        <f>SUM(F172:F173)</f>
        <v>0</v>
      </c>
      <c r="G171" s="236">
        <f t="shared" ref="G171:O171" si="219">SUM(G172:G173)</f>
        <v>0</v>
      </c>
      <c r="H171" s="237">
        <f t="shared" si="219"/>
        <v>0</v>
      </c>
      <c r="I171" s="238">
        <f t="shared" si="219"/>
        <v>0</v>
      </c>
      <c r="J171" s="239">
        <f t="shared" si="219"/>
        <v>0</v>
      </c>
      <c r="K171" s="237">
        <f t="shared" si="219"/>
        <v>0</v>
      </c>
      <c r="L171" s="238">
        <f t="shared" si="219"/>
        <v>0</v>
      </c>
      <c r="M171" s="236">
        <f t="shared" si="219"/>
        <v>0</v>
      </c>
      <c r="N171" s="237">
        <f t="shared" si="219"/>
        <v>0</v>
      </c>
      <c r="O171" s="238">
        <f t="shared" si="219"/>
        <v>0</v>
      </c>
      <c r="P171" s="187"/>
    </row>
    <row r="172" spans="1:16" ht="48" hidden="1" x14ac:dyDescent="0.25">
      <c r="A172" s="142">
        <v>3310</v>
      </c>
      <c r="B172" s="143" t="s">
        <v>190</v>
      </c>
      <c r="C172" s="542">
        <f t="shared" si="189"/>
        <v>0</v>
      </c>
      <c r="D172" s="206"/>
      <c r="E172" s="207"/>
      <c r="F172" s="189">
        <f t="shared" ref="F172:F173" si="220">D172+E172</f>
        <v>0</v>
      </c>
      <c r="G172" s="206"/>
      <c r="H172" s="207"/>
      <c r="I172" s="189">
        <f t="shared" ref="I172:I173" si="221">G172+H172</f>
        <v>0</v>
      </c>
      <c r="J172" s="208"/>
      <c r="K172" s="207"/>
      <c r="L172" s="189">
        <f t="shared" ref="L172:L173" si="222">J172+K172</f>
        <v>0</v>
      </c>
      <c r="M172" s="206"/>
      <c r="N172" s="207"/>
      <c r="O172" s="189">
        <f t="shared" ref="O172:O173" si="223">M172+N172</f>
        <v>0</v>
      </c>
      <c r="P172" s="191"/>
    </row>
    <row r="173" spans="1:16" ht="48.75" hidden="1" customHeight="1" x14ac:dyDescent="0.25">
      <c r="A173" s="45">
        <v>3320</v>
      </c>
      <c r="B173" s="82" t="s">
        <v>191</v>
      </c>
      <c r="C173" s="535">
        <f t="shared" si="189"/>
        <v>0</v>
      </c>
      <c r="D173" s="192"/>
      <c r="E173" s="193"/>
      <c r="F173" s="194">
        <f t="shared" si="220"/>
        <v>0</v>
      </c>
      <c r="G173" s="192"/>
      <c r="H173" s="193"/>
      <c r="I173" s="194">
        <f t="shared" si="221"/>
        <v>0</v>
      </c>
      <c r="J173" s="195"/>
      <c r="K173" s="193"/>
      <c r="L173" s="194">
        <f t="shared" si="222"/>
        <v>0</v>
      </c>
      <c r="M173" s="192"/>
      <c r="N173" s="193"/>
      <c r="O173" s="194">
        <f t="shared" si="223"/>
        <v>0</v>
      </c>
      <c r="P173" s="196"/>
    </row>
    <row r="174" spans="1:16" hidden="1" x14ac:dyDescent="0.25">
      <c r="A174" s="240">
        <v>4000</v>
      </c>
      <c r="B174" s="176" t="s">
        <v>192</v>
      </c>
      <c r="C174" s="547">
        <f t="shared" si="189"/>
        <v>0</v>
      </c>
      <c r="D174" s="177">
        <f t="shared" ref="D174:E174" si="224">SUM(D175,D178)</f>
        <v>0</v>
      </c>
      <c r="E174" s="178">
        <f t="shared" si="224"/>
        <v>0</v>
      </c>
      <c r="F174" s="179">
        <f>SUM(F175,F178)</f>
        <v>0</v>
      </c>
      <c r="G174" s="177">
        <f t="shared" ref="G174:H174" si="225">SUM(G175,G178)</f>
        <v>0</v>
      </c>
      <c r="H174" s="178">
        <f t="shared" si="225"/>
        <v>0</v>
      </c>
      <c r="I174" s="179">
        <f>SUM(I175,I178)</f>
        <v>0</v>
      </c>
      <c r="J174" s="180">
        <f t="shared" ref="J174:K174" si="226">SUM(J175,J178)</f>
        <v>0</v>
      </c>
      <c r="K174" s="178">
        <f t="shared" si="226"/>
        <v>0</v>
      </c>
      <c r="L174" s="179">
        <f>SUM(L175,L178)</f>
        <v>0</v>
      </c>
      <c r="M174" s="177">
        <f t="shared" ref="M174:O174" si="227">SUM(M175,M178)</f>
        <v>0</v>
      </c>
      <c r="N174" s="178">
        <f t="shared" si="227"/>
        <v>0</v>
      </c>
      <c r="O174" s="179">
        <f t="shared" si="227"/>
        <v>0</v>
      </c>
      <c r="P174" s="181"/>
    </row>
    <row r="175" spans="1:16" ht="24" hidden="1" x14ac:dyDescent="0.25">
      <c r="A175" s="241">
        <v>4200</v>
      </c>
      <c r="B175" s="182" t="s">
        <v>193</v>
      </c>
      <c r="C175" s="534">
        <f t="shared" si="189"/>
        <v>0</v>
      </c>
      <c r="D175" s="183">
        <f t="shared" ref="D175:E175" si="228">SUM(D176,D177)</f>
        <v>0</v>
      </c>
      <c r="E175" s="184">
        <f t="shared" si="228"/>
        <v>0</v>
      </c>
      <c r="F175" s="185">
        <f>SUM(F176,F177)</f>
        <v>0</v>
      </c>
      <c r="G175" s="183">
        <f t="shared" ref="G175:H175" si="229">SUM(G176,G177)</f>
        <v>0</v>
      </c>
      <c r="H175" s="184">
        <f t="shared" si="229"/>
        <v>0</v>
      </c>
      <c r="I175" s="185">
        <f>SUM(I176,I177)</f>
        <v>0</v>
      </c>
      <c r="J175" s="186">
        <f t="shared" ref="J175:K175" si="230">SUM(J176,J177)</f>
        <v>0</v>
      </c>
      <c r="K175" s="184">
        <f t="shared" si="230"/>
        <v>0</v>
      </c>
      <c r="L175" s="185">
        <f>SUM(L176,L177)</f>
        <v>0</v>
      </c>
      <c r="M175" s="183">
        <f t="shared" ref="M175:O175" si="231">SUM(M176,M177)</f>
        <v>0</v>
      </c>
      <c r="N175" s="184">
        <f t="shared" si="231"/>
        <v>0</v>
      </c>
      <c r="O175" s="185">
        <f t="shared" si="231"/>
        <v>0</v>
      </c>
      <c r="P175" s="209"/>
    </row>
    <row r="176" spans="1:16" ht="36" hidden="1" x14ac:dyDescent="0.25">
      <c r="A176" s="298">
        <v>4240</v>
      </c>
      <c r="B176" s="82" t="s">
        <v>194</v>
      </c>
      <c r="C176" s="535">
        <f t="shared" si="189"/>
        <v>0</v>
      </c>
      <c r="D176" s="192"/>
      <c r="E176" s="193"/>
      <c r="F176" s="194">
        <f t="shared" ref="F176:F177" si="232">D176+E176</f>
        <v>0</v>
      </c>
      <c r="G176" s="192"/>
      <c r="H176" s="193"/>
      <c r="I176" s="194">
        <f t="shared" ref="I176:I177" si="233">G176+H176</f>
        <v>0</v>
      </c>
      <c r="J176" s="195"/>
      <c r="K176" s="193"/>
      <c r="L176" s="194">
        <f t="shared" ref="L176:L177" si="234">J176+K176</f>
        <v>0</v>
      </c>
      <c r="M176" s="192"/>
      <c r="N176" s="193"/>
      <c r="O176" s="194">
        <f t="shared" ref="O176:O177" si="235">M176+N176</f>
        <v>0</v>
      </c>
      <c r="P176" s="196"/>
    </row>
    <row r="177" spans="1:16" ht="24" hidden="1" x14ac:dyDescent="0.25">
      <c r="A177" s="202">
        <v>4250</v>
      </c>
      <c r="B177" s="90" t="s">
        <v>195</v>
      </c>
      <c r="C177" s="536">
        <f t="shared" si="189"/>
        <v>0</v>
      </c>
      <c r="D177" s="197"/>
      <c r="E177" s="198"/>
      <c r="F177" s="199">
        <f t="shared" si="232"/>
        <v>0</v>
      </c>
      <c r="G177" s="197"/>
      <c r="H177" s="198"/>
      <c r="I177" s="199">
        <f t="shared" si="233"/>
        <v>0</v>
      </c>
      <c r="J177" s="200"/>
      <c r="K177" s="198"/>
      <c r="L177" s="199">
        <f t="shared" si="234"/>
        <v>0</v>
      </c>
      <c r="M177" s="197"/>
      <c r="N177" s="198"/>
      <c r="O177" s="199">
        <f t="shared" si="235"/>
        <v>0</v>
      </c>
      <c r="P177" s="201"/>
    </row>
    <row r="178" spans="1:16" hidden="1" x14ac:dyDescent="0.25">
      <c r="A178" s="70">
        <v>4300</v>
      </c>
      <c r="B178" s="182" t="s">
        <v>196</v>
      </c>
      <c r="C178" s="534">
        <f t="shared" si="189"/>
        <v>0</v>
      </c>
      <c r="D178" s="183">
        <f t="shared" ref="D178:E178" si="236">SUM(D179)</f>
        <v>0</v>
      </c>
      <c r="E178" s="184">
        <f t="shared" si="236"/>
        <v>0</v>
      </c>
      <c r="F178" s="185">
        <f>SUM(F179)</f>
        <v>0</v>
      </c>
      <c r="G178" s="183">
        <f t="shared" ref="G178:H178" si="237">SUM(G179)</f>
        <v>0</v>
      </c>
      <c r="H178" s="184">
        <f t="shared" si="237"/>
        <v>0</v>
      </c>
      <c r="I178" s="185">
        <f>SUM(I179)</f>
        <v>0</v>
      </c>
      <c r="J178" s="186">
        <f t="shared" ref="J178:K178" si="238">SUM(J179)</f>
        <v>0</v>
      </c>
      <c r="K178" s="184">
        <f t="shared" si="238"/>
        <v>0</v>
      </c>
      <c r="L178" s="185">
        <f>SUM(L179)</f>
        <v>0</v>
      </c>
      <c r="M178" s="183">
        <f t="shared" ref="M178:O178" si="239">SUM(M179)</f>
        <v>0</v>
      </c>
      <c r="N178" s="184">
        <f t="shared" si="239"/>
        <v>0</v>
      </c>
      <c r="O178" s="185">
        <f t="shared" si="239"/>
        <v>0</v>
      </c>
      <c r="P178" s="209"/>
    </row>
    <row r="179" spans="1:16" ht="24" hidden="1" x14ac:dyDescent="0.25">
      <c r="A179" s="298">
        <v>4310</v>
      </c>
      <c r="B179" s="82" t="s">
        <v>197</v>
      </c>
      <c r="C179" s="535">
        <f t="shared" si="189"/>
        <v>0</v>
      </c>
      <c r="D179" s="212">
        <f t="shared" ref="D179:E179" si="240">SUM(D180:D180)</f>
        <v>0</v>
      </c>
      <c r="E179" s="213">
        <f t="shared" si="240"/>
        <v>0</v>
      </c>
      <c r="F179" s="194">
        <f>SUM(F180:F180)</f>
        <v>0</v>
      </c>
      <c r="G179" s="212">
        <f t="shared" ref="G179:H179" si="241">SUM(G180:G180)</f>
        <v>0</v>
      </c>
      <c r="H179" s="213">
        <f t="shared" si="241"/>
        <v>0</v>
      </c>
      <c r="I179" s="194">
        <f>SUM(I180:I180)</f>
        <v>0</v>
      </c>
      <c r="J179" s="214">
        <f t="shared" ref="J179:K179" si="242">SUM(J180:J180)</f>
        <v>0</v>
      </c>
      <c r="K179" s="213">
        <f t="shared" si="242"/>
        <v>0</v>
      </c>
      <c r="L179" s="194">
        <f>SUM(L180:L180)</f>
        <v>0</v>
      </c>
      <c r="M179" s="212">
        <f t="shared" ref="M179:O179" si="243">SUM(M180:M180)</f>
        <v>0</v>
      </c>
      <c r="N179" s="213">
        <f t="shared" si="243"/>
        <v>0</v>
      </c>
      <c r="O179" s="194">
        <f t="shared" si="243"/>
        <v>0</v>
      </c>
      <c r="P179" s="196"/>
    </row>
    <row r="180" spans="1:16" ht="36" hidden="1" x14ac:dyDescent="0.25">
      <c r="A180" s="52">
        <v>4311</v>
      </c>
      <c r="B180" s="90" t="s">
        <v>198</v>
      </c>
      <c r="C180" s="536">
        <f t="shared" si="189"/>
        <v>0</v>
      </c>
      <c r="D180" s="197"/>
      <c r="E180" s="198"/>
      <c r="F180" s="199">
        <f>D180+E180</f>
        <v>0</v>
      </c>
      <c r="G180" s="197"/>
      <c r="H180" s="198"/>
      <c r="I180" s="199">
        <f>G180+H180</f>
        <v>0</v>
      </c>
      <c r="J180" s="200"/>
      <c r="K180" s="198"/>
      <c r="L180" s="199">
        <f>J180+K180</f>
        <v>0</v>
      </c>
      <c r="M180" s="197"/>
      <c r="N180" s="198"/>
      <c r="O180" s="199">
        <f t="shared" ref="O180" si="244">M180+N180</f>
        <v>0</v>
      </c>
      <c r="P180" s="201"/>
    </row>
    <row r="181" spans="1:16" s="29" customFormat="1" ht="24" x14ac:dyDescent="0.25">
      <c r="A181" s="242"/>
      <c r="B181" s="21" t="s">
        <v>199</v>
      </c>
      <c r="C181" s="546">
        <f t="shared" si="189"/>
        <v>6000</v>
      </c>
      <c r="D181" s="171">
        <f t="shared" ref="D181:O181" si="245">SUM(D182,D211,D252,D265)</f>
        <v>6000</v>
      </c>
      <c r="E181" s="172">
        <f t="shared" si="245"/>
        <v>0</v>
      </c>
      <c r="F181" s="173">
        <f t="shared" si="245"/>
        <v>6000</v>
      </c>
      <c r="G181" s="171">
        <f t="shared" si="245"/>
        <v>0</v>
      </c>
      <c r="H181" s="172">
        <f t="shared" si="245"/>
        <v>0</v>
      </c>
      <c r="I181" s="173">
        <f t="shared" si="245"/>
        <v>0</v>
      </c>
      <c r="J181" s="174">
        <f t="shared" si="245"/>
        <v>0</v>
      </c>
      <c r="K181" s="172">
        <f t="shared" si="245"/>
        <v>0</v>
      </c>
      <c r="L181" s="173">
        <f t="shared" si="245"/>
        <v>0</v>
      </c>
      <c r="M181" s="171">
        <f t="shared" si="245"/>
        <v>0</v>
      </c>
      <c r="N181" s="172">
        <f t="shared" si="245"/>
        <v>0</v>
      </c>
      <c r="O181" s="173">
        <f t="shared" si="245"/>
        <v>0</v>
      </c>
      <c r="P181" s="243"/>
    </row>
    <row r="182" spans="1:16" x14ac:dyDescent="0.25">
      <c r="A182" s="176">
        <v>5000</v>
      </c>
      <c r="B182" s="176" t="s">
        <v>200</v>
      </c>
      <c r="C182" s="547">
        <f t="shared" si="189"/>
        <v>6000</v>
      </c>
      <c r="D182" s="177">
        <f t="shared" ref="D182:E182" si="246">D183+D187</f>
        <v>6000</v>
      </c>
      <c r="E182" s="178">
        <f t="shared" si="246"/>
        <v>0</v>
      </c>
      <c r="F182" s="179">
        <f>F183+F187</f>
        <v>6000</v>
      </c>
      <c r="G182" s="177">
        <f t="shared" ref="G182:H182" si="247">G183+G187</f>
        <v>0</v>
      </c>
      <c r="H182" s="178">
        <f t="shared" si="247"/>
        <v>0</v>
      </c>
      <c r="I182" s="179">
        <f>I183+I187</f>
        <v>0</v>
      </c>
      <c r="J182" s="180">
        <f t="shared" ref="J182:K182" si="248">J183+J187</f>
        <v>0</v>
      </c>
      <c r="K182" s="178">
        <f t="shared" si="248"/>
        <v>0</v>
      </c>
      <c r="L182" s="179">
        <f>L183+L187</f>
        <v>0</v>
      </c>
      <c r="M182" s="177">
        <f t="shared" ref="M182:O182" si="249">M183+M187</f>
        <v>0</v>
      </c>
      <c r="N182" s="178">
        <f t="shared" si="249"/>
        <v>0</v>
      </c>
      <c r="O182" s="179">
        <f t="shared" si="249"/>
        <v>0</v>
      </c>
      <c r="P182" s="181"/>
    </row>
    <row r="183" spans="1:16" hidden="1" x14ac:dyDescent="0.25">
      <c r="A183" s="70">
        <v>5100</v>
      </c>
      <c r="B183" s="182" t="s">
        <v>201</v>
      </c>
      <c r="C183" s="534">
        <f t="shared" si="189"/>
        <v>0</v>
      </c>
      <c r="D183" s="183">
        <f t="shared" ref="D183:E183" si="250">SUM(D184:D186)</f>
        <v>0</v>
      </c>
      <c r="E183" s="184">
        <f t="shared" si="250"/>
        <v>0</v>
      </c>
      <c r="F183" s="185">
        <f>SUM(F184:F186)</f>
        <v>0</v>
      </c>
      <c r="G183" s="183">
        <f t="shared" ref="G183:H183" si="251">SUM(G184:G186)</f>
        <v>0</v>
      </c>
      <c r="H183" s="184">
        <f t="shared" si="251"/>
        <v>0</v>
      </c>
      <c r="I183" s="185">
        <f>SUM(I184:I186)</f>
        <v>0</v>
      </c>
      <c r="J183" s="186">
        <f t="shared" ref="J183:K183" si="252">SUM(J184:J186)</f>
        <v>0</v>
      </c>
      <c r="K183" s="184">
        <f t="shared" si="252"/>
        <v>0</v>
      </c>
      <c r="L183" s="185">
        <f>SUM(L184:L186)</f>
        <v>0</v>
      </c>
      <c r="M183" s="183">
        <f t="shared" ref="M183:O183" si="253">SUM(M184:M186)</f>
        <v>0</v>
      </c>
      <c r="N183" s="184">
        <f t="shared" si="253"/>
        <v>0</v>
      </c>
      <c r="O183" s="185">
        <f t="shared" si="253"/>
        <v>0</v>
      </c>
      <c r="P183" s="209"/>
    </row>
    <row r="184" spans="1:16" hidden="1" x14ac:dyDescent="0.25">
      <c r="A184" s="298">
        <v>5110</v>
      </c>
      <c r="B184" s="82" t="s">
        <v>202</v>
      </c>
      <c r="C184" s="535">
        <f t="shared" si="189"/>
        <v>0</v>
      </c>
      <c r="D184" s="192"/>
      <c r="E184" s="193"/>
      <c r="F184" s="194">
        <f t="shared" ref="F184:F186" si="254">D184+E184</f>
        <v>0</v>
      </c>
      <c r="G184" s="192"/>
      <c r="H184" s="193"/>
      <c r="I184" s="194">
        <f t="shared" ref="I184:I186" si="255">G184+H184</f>
        <v>0</v>
      </c>
      <c r="J184" s="195"/>
      <c r="K184" s="193"/>
      <c r="L184" s="194">
        <f t="shared" ref="L184:L186" si="256">J184+K184</f>
        <v>0</v>
      </c>
      <c r="M184" s="192"/>
      <c r="N184" s="193"/>
      <c r="O184" s="194">
        <f t="shared" ref="O184:O186" si="257">M184+N184</f>
        <v>0</v>
      </c>
      <c r="P184" s="196"/>
    </row>
    <row r="185" spans="1:16" ht="24" hidden="1" x14ac:dyDescent="0.25">
      <c r="A185" s="202">
        <v>5120</v>
      </c>
      <c r="B185" s="90" t="s">
        <v>203</v>
      </c>
      <c r="C185" s="536">
        <f t="shared" si="189"/>
        <v>0</v>
      </c>
      <c r="D185" s="197"/>
      <c r="E185" s="198"/>
      <c r="F185" s="199">
        <f t="shared" si="254"/>
        <v>0</v>
      </c>
      <c r="G185" s="197"/>
      <c r="H185" s="198"/>
      <c r="I185" s="199">
        <f t="shared" si="255"/>
        <v>0</v>
      </c>
      <c r="J185" s="200"/>
      <c r="K185" s="198"/>
      <c r="L185" s="199">
        <f t="shared" si="256"/>
        <v>0</v>
      </c>
      <c r="M185" s="197"/>
      <c r="N185" s="198"/>
      <c r="O185" s="199">
        <f t="shared" si="257"/>
        <v>0</v>
      </c>
      <c r="P185" s="201"/>
    </row>
    <row r="186" spans="1:16" hidden="1" x14ac:dyDescent="0.25">
      <c r="A186" s="202">
        <v>5140</v>
      </c>
      <c r="B186" s="90" t="s">
        <v>204</v>
      </c>
      <c r="C186" s="536">
        <f t="shared" si="189"/>
        <v>0</v>
      </c>
      <c r="D186" s="197"/>
      <c r="E186" s="198"/>
      <c r="F186" s="199">
        <f t="shared" si="254"/>
        <v>0</v>
      </c>
      <c r="G186" s="197"/>
      <c r="H186" s="198"/>
      <c r="I186" s="199">
        <f t="shared" si="255"/>
        <v>0</v>
      </c>
      <c r="J186" s="200"/>
      <c r="K186" s="198"/>
      <c r="L186" s="199">
        <f t="shared" si="256"/>
        <v>0</v>
      </c>
      <c r="M186" s="197"/>
      <c r="N186" s="198"/>
      <c r="O186" s="199">
        <f t="shared" si="257"/>
        <v>0</v>
      </c>
      <c r="P186" s="201"/>
    </row>
    <row r="187" spans="1:16" ht="24" x14ac:dyDescent="0.25">
      <c r="A187" s="70">
        <v>5200</v>
      </c>
      <c r="B187" s="182" t="s">
        <v>205</v>
      </c>
      <c r="C187" s="534">
        <f t="shared" si="189"/>
        <v>6000</v>
      </c>
      <c r="D187" s="183">
        <f t="shared" ref="D187:E187" si="258">D188+D198+D199+D206+D207+D208+D210</f>
        <v>6000</v>
      </c>
      <c r="E187" s="184">
        <f t="shared" si="258"/>
        <v>0</v>
      </c>
      <c r="F187" s="185">
        <f>F188+F198+F199+F206+F207+F208+F210</f>
        <v>6000</v>
      </c>
      <c r="G187" s="183">
        <f t="shared" ref="G187:H187" si="259">G188+G198+G199+G206+G207+G208+G210</f>
        <v>0</v>
      </c>
      <c r="H187" s="184">
        <f t="shared" si="259"/>
        <v>0</v>
      </c>
      <c r="I187" s="185">
        <f>I188+I198+I199+I206+I207+I208+I210</f>
        <v>0</v>
      </c>
      <c r="J187" s="186">
        <f t="shared" ref="J187:K187" si="260">J188+J198+J199+J206+J207+J208+J210</f>
        <v>0</v>
      </c>
      <c r="K187" s="184">
        <f t="shared" si="260"/>
        <v>0</v>
      </c>
      <c r="L187" s="185">
        <f>L188+L198+L199+L206+L207+L208+L210</f>
        <v>0</v>
      </c>
      <c r="M187" s="183">
        <f t="shared" ref="M187:O187" si="261">M188+M198+M199+M206+M207+M208+M210</f>
        <v>0</v>
      </c>
      <c r="N187" s="184">
        <f t="shared" si="261"/>
        <v>0</v>
      </c>
      <c r="O187" s="185">
        <f t="shared" si="261"/>
        <v>0</v>
      </c>
      <c r="P187" s="209"/>
    </row>
    <row r="188" spans="1:16" hidden="1" x14ac:dyDescent="0.25">
      <c r="A188" s="188">
        <v>5210</v>
      </c>
      <c r="B188" s="143" t="s">
        <v>206</v>
      </c>
      <c r="C188" s="542">
        <f t="shared" si="189"/>
        <v>0</v>
      </c>
      <c r="D188" s="148">
        <f t="shared" ref="D188:E188" si="262">SUM(D189:D197)</f>
        <v>0</v>
      </c>
      <c r="E188" s="149">
        <f t="shared" si="262"/>
        <v>0</v>
      </c>
      <c r="F188" s="189">
        <f>SUM(F189:F197)</f>
        <v>0</v>
      </c>
      <c r="G188" s="148">
        <f t="shared" ref="G188:H188" si="263">SUM(G189:G197)</f>
        <v>0</v>
      </c>
      <c r="H188" s="149">
        <f t="shared" si="263"/>
        <v>0</v>
      </c>
      <c r="I188" s="189">
        <f>SUM(I189:I197)</f>
        <v>0</v>
      </c>
      <c r="J188" s="190">
        <f t="shared" ref="J188:K188" si="264">SUM(J189:J197)</f>
        <v>0</v>
      </c>
      <c r="K188" s="149">
        <f t="shared" si="264"/>
        <v>0</v>
      </c>
      <c r="L188" s="189">
        <f>SUM(L189:L197)</f>
        <v>0</v>
      </c>
      <c r="M188" s="148">
        <f t="shared" ref="M188:O188" si="265">SUM(M189:M197)</f>
        <v>0</v>
      </c>
      <c r="N188" s="149">
        <f t="shared" si="265"/>
        <v>0</v>
      </c>
      <c r="O188" s="189">
        <f t="shared" si="265"/>
        <v>0</v>
      </c>
      <c r="P188" s="191"/>
    </row>
    <row r="189" spans="1:16" hidden="1" x14ac:dyDescent="0.25">
      <c r="A189" s="45">
        <v>5211</v>
      </c>
      <c r="B189" s="82" t="s">
        <v>207</v>
      </c>
      <c r="C189" s="535">
        <f t="shared" si="189"/>
        <v>0</v>
      </c>
      <c r="D189" s="192"/>
      <c r="E189" s="193"/>
      <c r="F189" s="194">
        <f t="shared" ref="F189:F198" si="266">D189+E189</f>
        <v>0</v>
      </c>
      <c r="G189" s="192"/>
      <c r="H189" s="193"/>
      <c r="I189" s="194">
        <f t="shared" ref="I189:I198" si="267">G189+H189</f>
        <v>0</v>
      </c>
      <c r="J189" s="195"/>
      <c r="K189" s="193"/>
      <c r="L189" s="194">
        <f t="shared" ref="L189:L198" si="268">J189+K189</f>
        <v>0</v>
      </c>
      <c r="M189" s="192"/>
      <c r="N189" s="193"/>
      <c r="O189" s="194">
        <f t="shared" ref="O189:O198" si="269">M189+N189</f>
        <v>0</v>
      </c>
      <c r="P189" s="196"/>
    </row>
    <row r="190" spans="1:16" hidden="1" x14ac:dyDescent="0.25">
      <c r="A190" s="52">
        <v>5212</v>
      </c>
      <c r="B190" s="90" t="s">
        <v>208</v>
      </c>
      <c r="C190" s="536">
        <f t="shared" si="189"/>
        <v>0</v>
      </c>
      <c r="D190" s="197"/>
      <c r="E190" s="198"/>
      <c r="F190" s="199">
        <f t="shared" si="266"/>
        <v>0</v>
      </c>
      <c r="G190" s="197"/>
      <c r="H190" s="198"/>
      <c r="I190" s="199">
        <f t="shared" si="267"/>
        <v>0</v>
      </c>
      <c r="J190" s="200"/>
      <c r="K190" s="198"/>
      <c r="L190" s="199">
        <f t="shared" si="268"/>
        <v>0</v>
      </c>
      <c r="M190" s="197"/>
      <c r="N190" s="198"/>
      <c r="O190" s="199">
        <f t="shared" si="269"/>
        <v>0</v>
      </c>
      <c r="P190" s="201"/>
    </row>
    <row r="191" spans="1:16" hidden="1" x14ac:dyDescent="0.25">
      <c r="A191" s="52">
        <v>5213</v>
      </c>
      <c r="B191" s="90" t="s">
        <v>209</v>
      </c>
      <c r="C191" s="536">
        <f t="shared" si="189"/>
        <v>0</v>
      </c>
      <c r="D191" s="197"/>
      <c r="E191" s="198"/>
      <c r="F191" s="199">
        <f t="shared" si="266"/>
        <v>0</v>
      </c>
      <c r="G191" s="197"/>
      <c r="H191" s="198"/>
      <c r="I191" s="199">
        <f t="shared" si="267"/>
        <v>0</v>
      </c>
      <c r="J191" s="200"/>
      <c r="K191" s="198"/>
      <c r="L191" s="199">
        <f t="shared" si="268"/>
        <v>0</v>
      </c>
      <c r="M191" s="197"/>
      <c r="N191" s="198"/>
      <c r="O191" s="199">
        <f t="shared" si="269"/>
        <v>0</v>
      </c>
      <c r="P191" s="201"/>
    </row>
    <row r="192" spans="1:16" hidden="1" x14ac:dyDescent="0.25">
      <c r="A192" s="52">
        <v>5214</v>
      </c>
      <c r="B192" s="90" t="s">
        <v>210</v>
      </c>
      <c r="C192" s="536">
        <f t="shared" si="189"/>
        <v>0</v>
      </c>
      <c r="D192" s="197"/>
      <c r="E192" s="198"/>
      <c r="F192" s="199">
        <f t="shared" si="266"/>
        <v>0</v>
      </c>
      <c r="G192" s="197"/>
      <c r="H192" s="198"/>
      <c r="I192" s="199">
        <f t="shared" si="267"/>
        <v>0</v>
      </c>
      <c r="J192" s="200"/>
      <c r="K192" s="198"/>
      <c r="L192" s="199">
        <f t="shared" si="268"/>
        <v>0</v>
      </c>
      <c r="M192" s="197"/>
      <c r="N192" s="198"/>
      <c r="O192" s="199">
        <f t="shared" si="269"/>
        <v>0</v>
      </c>
      <c r="P192" s="201"/>
    </row>
    <row r="193" spans="1:16" hidden="1" x14ac:dyDescent="0.25">
      <c r="A193" s="52">
        <v>5215</v>
      </c>
      <c r="B193" s="90" t="s">
        <v>211</v>
      </c>
      <c r="C193" s="536">
        <f t="shared" si="189"/>
        <v>0</v>
      </c>
      <c r="D193" s="197"/>
      <c r="E193" s="198"/>
      <c r="F193" s="199">
        <f t="shared" si="266"/>
        <v>0</v>
      </c>
      <c r="G193" s="197"/>
      <c r="H193" s="198"/>
      <c r="I193" s="199">
        <f t="shared" si="267"/>
        <v>0</v>
      </c>
      <c r="J193" s="200"/>
      <c r="K193" s="198"/>
      <c r="L193" s="199">
        <f t="shared" si="268"/>
        <v>0</v>
      </c>
      <c r="M193" s="197"/>
      <c r="N193" s="198"/>
      <c r="O193" s="199">
        <f t="shared" si="269"/>
        <v>0</v>
      </c>
      <c r="P193" s="201"/>
    </row>
    <row r="194" spans="1:16" ht="14.25" hidden="1" customHeight="1" x14ac:dyDescent="0.25">
      <c r="A194" s="52">
        <v>5216</v>
      </c>
      <c r="B194" s="90" t="s">
        <v>212</v>
      </c>
      <c r="C194" s="536">
        <f t="shared" si="189"/>
        <v>0</v>
      </c>
      <c r="D194" s="197"/>
      <c r="E194" s="198"/>
      <c r="F194" s="199">
        <f t="shared" si="266"/>
        <v>0</v>
      </c>
      <c r="G194" s="197"/>
      <c r="H194" s="198"/>
      <c r="I194" s="199">
        <f t="shared" si="267"/>
        <v>0</v>
      </c>
      <c r="J194" s="200"/>
      <c r="K194" s="198"/>
      <c r="L194" s="199">
        <f t="shared" si="268"/>
        <v>0</v>
      </c>
      <c r="M194" s="197"/>
      <c r="N194" s="198"/>
      <c r="O194" s="199">
        <f t="shared" si="269"/>
        <v>0</v>
      </c>
      <c r="P194" s="201"/>
    </row>
    <row r="195" spans="1:16" hidden="1" x14ac:dyDescent="0.25">
      <c r="A195" s="52">
        <v>5217</v>
      </c>
      <c r="B195" s="90" t="s">
        <v>213</v>
      </c>
      <c r="C195" s="536">
        <f t="shared" si="189"/>
        <v>0</v>
      </c>
      <c r="D195" s="197"/>
      <c r="E195" s="198"/>
      <c r="F195" s="199">
        <f t="shared" si="266"/>
        <v>0</v>
      </c>
      <c r="G195" s="197"/>
      <c r="H195" s="198"/>
      <c r="I195" s="199">
        <f t="shared" si="267"/>
        <v>0</v>
      </c>
      <c r="J195" s="200"/>
      <c r="K195" s="198"/>
      <c r="L195" s="199">
        <f t="shared" si="268"/>
        <v>0</v>
      </c>
      <c r="M195" s="197"/>
      <c r="N195" s="198"/>
      <c r="O195" s="199">
        <f t="shared" si="269"/>
        <v>0</v>
      </c>
      <c r="P195" s="201"/>
    </row>
    <row r="196" spans="1:16" hidden="1" x14ac:dyDescent="0.25">
      <c r="A196" s="52">
        <v>5218</v>
      </c>
      <c r="B196" s="90" t="s">
        <v>214</v>
      </c>
      <c r="C196" s="536">
        <f t="shared" si="189"/>
        <v>0</v>
      </c>
      <c r="D196" s="197"/>
      <c r="E196" s="198"/>
      <c r="F196" s="199">
        <f t="shared" si="266"/>
        <v>0</v>
      </c>
      <c r="G196" s="197"/>
      <c r="H196" s="198"/>
      <c r="I196" s="199">
        <f t="shared" si="267"/>
        <v>0</v>
      </c>
      <c r="J196" s="200"/>
      <c r="K196" s="198"/>
      <c r="L196" s="199">
        <f t="shared" si="268"/>
        <v>0</v>
      </c>
      <c r="M196" s="197"/>
      <c r="N196" s="198"/>
      <c r="O196" s="199">
        <f t="shared" si="269"/>
        <v>0</v>
      </c>
      <c r="P196" s="201"/>
    </row>
    <row r="197" spans="1:16" hidden="1" x14ac:dyDescent="0.25">
      <c r="A197" s="52">
        <v>5219</v>
      </c>
      <c r="B197" s="90" t="s">
        <v>215</v>
      </c>
      <c r="C197" s="536">
        <f t="shared" si="189"/>
        <v>0</v>
      </c>
      <c r="D197" s="197"/>
      <c r="E197" s="198"/>
      <c r="F197" s="199">
        <f t="shared" si="266"/>
        <v>0</v>
      </c>
      <c r="G197" s="197"/>
      <c r="H197" s="198"/>
      <c r="I197" s="199">
        <f t="shared" si="267"/>
        <v>0</v>
      </c>
      <c r="J197" s="200"/>
      <c r="K197" s="198"/>
      <c r="L197" s="199">
        <f t="shared" si="268"/>
        <v>0</v>
      </c>
      <c r="M197" s="197"/>
      <c r="N197" s="198"/>
      <c r="O197" s="199">
        <f t="shared" si="269"/>
        <v>0</v>
      </c>
      <c r="P197" s="201"/>
    </row>
    <row r="198" spans="1:16" ht="13.5" hidden="1" customHeight="1" x14ac:dyDescent="0.25">
      <c r="A198" s="202">
        <v>5220</v>
      </c>
      <c r="B198" s="90" t="s">
        <v>216</v>
      </c>
      <c r="C198" s="536">
        <f t="shared" si="189"/>
        <v>0</v>
      </c>
      <c r="D198" s="197"/>
      <c r="E198" s="198"/>
      <c r="F198" s="199">
        <f t="shared" si="266"/>
        <v>0</v>
      </c>
      <c r="G198" s="197"/>
      <c r="H198" s="198"/>
      <c r="I198" s="199">
        <f t="shared" si="267"/>
        <v>0</v>
      </c>
      <c r="J198" s="200"/>
      <c r="K198" s="198"/>
      <c r="L198" s="199">
        <f t="shared" si="268"/>
        <v>0</v>
      </c>
      <c r="M198" s="197"/>
      <c r="N198" s="198"/>
      <c r="O198" s="199">
        <f t="shared" si="269"/>
        <v>0</v>
      </c>
      <c r="P198" s="201"/>
    </row>
    <row r="199" spans="1:16" x14ac:dyDescent="0.25">
      <c r="A199" s="202">
        <v>5230</v>
      </c>
      <c r="B199" s="90" t="s">
        <v>217</v>
      </c>
      <c r="C199" s="536">
        <f t="shared" si="189"/>
        <v>6000</v>
      </c>
      <c r="D199" s="203">
        <f t="shared" ref="D199:E199" si="270">SUM(D200:D205)</f>
        <v>6000</v>
      </c>
      <c r="E199" s="204">
        <f t="shared" si="270"/>
        <v>0</v>
      </c>
      <c r="F199" s="199">
        <f>SUM(F200:F205)</f>
        <v>6000</v>
      </c>
      <c r="G199" s="203">
        <f t="shared" ref="G199:H199" si="271">SUM(G200:G205)</f>
        <v>0</v>
      </c>
      <c r="H199" s="204">
        <f t="shared" si="271"/>
        <v>0</v>
      </c>
      <c r="I199" s="199">
        <f>SUM(I200:I205)</f>
        <v>0</v>
      </c>
      <c r="J199" s="205">
        <f t="shared" ref="J199:K199" si="272">SUM(J200:J205)</f>
        <v>0</v>
      </c>
      <c r="K199" s="204">
        <f t="shared" si="272"/>
        <v>0</v>
      </c>
      <c r="L199" s="199">
        <f>SUM(L200:L205)</f>
        <v>0</v>
      </c>
      <c r="M199" s="203">
        <f t="shared" ref="M199:O199" si="273">SUM(M200:M205)</f>
        <v>0</v>
      </c>
      <c r="N199" s="204">
        <f t="shared" si="273"/>
        <v>0</v>
      </c>
      <c r="O199" s="199">
        <f t="shared" si="273"/>
        <v>0</v>
      </c>
      <c r="P199" s="201"/>
    </row>
    <row r="200" spans="1:16" hidden="1" x14ac:dyDescent="0.25">
      <c r="A200" s="52">
        <v>5231</v>
      </c>
      <c r="B200" s="90" t="s">
        <v>218</v>
      </c>
      <c r="C200" s="536">
        <f t="shared" si="189"/>
        <v>0</v>
      </c>
      <c r="D200" s="197"/>
      <c r="E200" s="198"/>
      <c r="F200" s="199">
        <f t="shared" ref="F200:F207" si="274">D200+E200</f>
        <v>0</v>
      </c>
      <c r="G200" s="197"/>
      <c r="H200" s="198"/>
      <c r="I200" s="199">
        <f t="shared" ref="I200:I207" si="275">G200+H200</f>
        <v>0</v>
      </c>
      <c r="J200" s="200"/>
      <c r="K200" s="198"/>
      <c r="L200" s="199">
        <f t="shared" ref="L200:L207" si="276">J200+K200</f>
        <v>0</v>
      </c>
      <c r="M200" s="197"/>
      <c r="N200" s="198"/>
      <c r="O200" s="199">
        <f t="shared" ref="O200:O207" si="277">M200+N200</f>
        <v>0</v>
      </c>
      <c r="P200" s="201"/>
    </row>
    <row r="201" spans="1:16" hidden="1" x14ac:dyDescent="0.25">
      <c r="A201" s="52">
        <v>5233</v>
      </c>
      <c r="B201" s="90" t="s">
        <v>219</v>
      </c>
      <c r="C201" s="536">
        <f t="shared" si="189"/>
        <v>0</v>
      </c>
      <c r="D201" s="197"/>
      <c r="E201" s="198"/>
      <c r="F201" s="199">
        <f t="shared" si="274"/>
        <v>0</v>
      </c>
      <c r="G201" s="197"/>
      <c r="H201" s="198"/>
      <c r="I201" s="199">
        <f t="shared" si="275"/>
        <v>0</v>
      </c>
      <c r="J201" s="200"/>
      <c r="K201" s="198"/>
      <c r="L201" s="199">
        <f t="shared" si="276"/>
        <v>0</v>
      </c>
      <c r="M201" s="197"/>
      <c r="N201" s="198"/>
      <c r="O201" s="199">
        <f t="shared" si="277"/>
        <v>0</v>
      </c>
      <c r="P201" s="201"/>
    </row>
    <row r="202" spans="1:16" ht="24" hidden="1" x14ac:dyDescent="0.25">
      <c r="A202" s="52">
        <v>5234</v>
      </c>
      <c r="B202" s="90" t="s">
        <v>220</v>
      </c>
      <c r="C202" s="536">
        <f t="shared" si="189"/>
        <v>0</v>
      </c>
      <c r="D202" s="197"/>
      <c r="E202" s="198"/>
      <c r="F202" s="199">
        <f t="shared" si="274"/>
        <v>0</v>
      </c>
      <c r="G202" s="197"/>
      <c r="H202" s="198"/>
      <c r="I202" s="199">
        <f t="shared" si="275"/>
        <v>0</v>
      </c>
      <c r="J202" s="200"/>
      <c r="K202" s="198"/>
      <c r="L202" s="199">
        <f t="shared" si="276"/>
        <v>0</v>
      </c>
      <c r="M202" s="197"/>
      <c r="N202" s="198"/>
      <c r="O202" s="199">
        <f t="shared" si="277"/>
        <v>0</v>
      </c>
      <c r="P202" s="201"/>
    </row>
    <row r="203" spans="1:16" ht="14.25" hidden="1" customHeight="1" x14ac:dyDescent="0.25">
      <c r="A203" s="52">
        <v>5236</v>
      </c>
      <c r="B203" s="90" t="s">
        <v>221</v>
      </c>
      <c r="C203" s="536">
        <f t="shared" si="189"/>
        <v>0</v>
      </c>
      <c r="D203" s="197"/>
      <c r="E203" s="198"/>
      <c r="F203" s="199">
        <f t="shared" si="274"/>
        <v>0</v>
      </c>
      <c r="G203" s="197"/>
      <c r="H203" s="198"/>
      <c r="I203" s="199">
        <f t="shared" si="275"/>
        <v>0</v>
      </c>
      <c r="J203" s="200"/>
      <c r="K203" s="198"/>
      <c r="L203" s="199">
        <f t="shared" si="276"/>
        <v>0</v>
      </c>
      <c r="M203" s="197"/>
      <c r="N203" s="198"/>
      <c r="O203" s="199">
        <f t="shared" si="277"/>
        <v>0</v>
      </c>
      <c r="P203" s="201"/>
    </row>
    <row r="204" spans="1:16" ht="24" hidden="1" x14ac:dyDescent="0.25">
      <c r="A204" s="396">
        <v>5238</v>
      </c>
      <c r="B204" s="401" t="s">
        <v>222</v>
      </c>
      <c r="C204" s="556">
        <f t="shared" si="189"/>
        <v>0</v>
      </c>
      <c r="D204" s="402"/>
      <c r="E204" s="403"/>
      <c r="F204" s="404">
        <f t="shared" si="274"/>
        <v>0</v>
      </c>
      <c r="G204" s="402"/>
      <c r="H204" s="403"/>
      <c r="I204" s="404">
        <f t="shared" si="275"/>
        <v>0</v>
      </c>
      <c r="J204" s="405"/>
      <c r="K204" s="403"/>
      <c r="L204" s="404">
        <f t="shared" si="276"/>
        <v>0</v>
      </c>
      <c r="M204" s="402"/>
      <c r="N204" s="403"/>
      <c r="O204" s="404">
        <f t="shared" si="277"/>
        <v>0</v>
      </c>
      <c r="P204" s="420"/>
    </row>
    <row r="205" spans="1:16" ht="24" x14ac:dyDescent="0.25">
      <c r="A205" s="396">
        <v>5239</v>
      </c>
      <c r="B205" s="401" t="s">
        <v>223</v>
      </c>
      <c r="C205" s="556">
        <f t="shared" si="189"/>
        <v>6000</v>
      </c>
      <c r="D205" s="402">
        <v>6000</v>
      </c>
      <c r="E205" s="403"/>
      <c r="F205" s="404">
        <f t="shared" si="274"/>
        <v>6000</v>
      </c>
      <c r="G205" s="402"/>
      <c r="H205" s="403"/>
      <c r="I205" s="404">
        <f t="shared" si="275"/>
        <v>0</v>
      </c>
      <c r="J205" s="405"/>
      <c r="K205" s="403"/>
      <c r="L205" s="404">
        <f t="shared" si="276"/>
        <v>0</v>
      </c>
      <c r="M205" s="402"/>
      <c r="N205" s="403"/>
      <c r="O205" s="404">
        <f t="shared" si="277"/>
        <v>0</v>
      </c>
      <c r="P205" s="576"/>
    </row>
    <row r="206" spans="1:16" ht="24" hidden="1" x14ac:dyDescent="0.25">
      <c r="A206" s="202">
        <v>5240</v>
      </c>
      <c r="B206" s="90" t="s">
        <v>224</v>
      </c>
      <c r="C206" s="536">
        <f t="shared" si="189"/>
        <v>0</v>
      </c>
      <c r="D206" s="197"/>
      <c r="E206" s="198"/>
      <c r="F206" s="199">
        <f t="shared" si="274"/>
        <v>0</v>
      </c>
      <c r="G206" s="197"/>
      <c r="H206" s="198"/>
      <c r="I206" s="199">
        <f t="shared" si="275"/>
        <v>0</v>
      </c>
      <c r="J206" s="200"/>
      <c r="K206" s="198"/>
      <c r="L206" s="199">
        <f t="shared" si="276"/>
        <v>0</v>
      </c>
      <c r="M206" s="197"/>
      <c r="N206" s="198"/>
      <c r="O206" s="199">
        <f t="shared" si="277"/>
        <v>0</v>
      </c>
      <c r="P206" s="201"/>
    </row>
    <row r="207" spans="1:16" hidden="1" x14ac:dyDescent="0.25">
      <c r="A207" s="202">
        <v>5250</v>
      </c>
      <c r="B207" s="90" t="s">
        <v>225</v>
      </c>
      <c r="C207" s="536">
        <f t="shared" si="189"/>
        <v>0</v>
      </c>
      <c r="D207" s="197"/>
      <c r="E207" s="198"/>
      <c r="F207" s="199">
        <f t="shared" si="274"/>
        <v>0</v>
      </c>
      <c r="G207" s="197"/>
      <c r="H207" s="198"/>
      <c r="I207" s="199">
        <f t="shared" si="275"/>
        <v>0</v>
      </c>
      <c r="J207" s="200"/>
      <c r="K207" s="198"/>
      <c r="L207" s="199">
        <f t="shared" si="276"/>
        <v>0</v>
      </c>
      <c r="M207" s="197"/>
      <c r="N207" s="198"/>
      <c r="O207" s="199">
        <f t="shared" si="277"/>
        <v>0</v>
      </c>
      <c r="P207" s="201"/>
    </row>
    <row r="208" spans="1:16" hidden="1" x14ac:dyDescent="0.25">
      <c r="A208" s="202">
        <v>5260</v>
      </c>
      <c r="B208" s="90" t="s">
        <v>226</v>
      </c>
      <c r="C208" s="536">
        <f t="shared" si="189"/>
        <v>0</v>
      </c>
      <c r="D208" s="203">
        <f t="shared" ref="D208:E208" si="278">SUM(D209)</f>
        <v>0</v>
      </c>
      <c r="E208" s="204">
        <f t="shared" si="278"/>
        <v>0</v>
      </c>
      <c r="F208" s="199">
        <f>SUM(F209)</f>
        <v>0</v>
      </c>
      <c r="G208" s="203">
        <f t="shared" ref="G208:H208" si="279">SUM(G209)</f>
        <v>0</v>
      </c>
      <c r="H208" s="204">
        <f t="shared" si="279"/>
        <v>0</v>
      </c>
      <c r="I208" s="199">
        <f>SUM(I209)</f>
        <v>0</v>
      </c>
      <c r="J208" s="205">
        <f t="shared" ref="J208:K208" si="280">SUM(J209)</f>
        <v>0</v>
      </c>
      <c r="K208" s="204">
        <f t="shared" si="280"/>
        <v>0</v>
      </c>
      <c r="L208" s="199">
        <f>SUM(L209)</f>
        <v>0</v>
      </c>
      <c r="M208" s="203">
        <f t="shared" ref="M208:O208" si="281">SUM(M209)</f>
        <v>0</v>
      </c>
      <c r="N208" s="204">
        <f t="shared" si="281"/>
        <v>0</v>
      </c>
      <c r="O208" s="199">
        <f t="shared" si="281"/>
        <v>0</v>
      </c>
      <c r="P208" s="201"/>
    </row>
    <row r="209" spans="1:16" ht="24" hidden="1" x14ac:dyDescent="0.25">
      <c r="A209" s="52">
        <v>5269</v>
      </c>
      <c r="B209" s="90" t="s">
        <v>227</v>
      </c>
      <c r="C209" s="536">
        <f t="shared" si="189"/>
        <v>0</v>
      </c>
      <c r="D209" s="197"/>
      <c r="E209" s="198"/>
      <c r="F209" s="199">
        <f t="shared" ref="F209:F210" si="282">D209+E209</f>
        <v>0</v>
      </c>
      <c r="G209" s="197"/>
      <c r="H209" s="198"/>
      <c r="I209" s="199">
        <f t="shared" ref="I209:I210" si="283">G209+H209</f>
        <v>0</v>
      </c>
      <c r="J209" s="200"/>
      <c r="K209" s="198"/>
      <c r="L209" s="199">
        <f t="shared" ref="L209:L210" si="284">J209+K209</f>
        <v>0</v>
      </c>
      <c r="M209" s="197"/>
      <c r="N209" s="198"/>
      <c r="O209" s="199">
        <f t="shared" ref="O209:O210" si="285">M209+N209</f>
        <v>0</v>
      </c>
      <c r="P209" s="201"/>
    </row>
    <row r="210" spans="1:16" ht="24" hidden="1" x14ac:dyDescent="0.25">
      <c r="A210" s="188">
        <v>5270</v>
      </c>
      <c r="B210" s="143" t="s">
        <v>228</v>
      </c>
      <c r="C210" s="542">
        <f t="shared" si="189"/>
        <v>0</v>
      </c>
      <c r="D210" s="206"/>
      <c r="E210" s="207"/>
      <c r="F210" s="189">
        <f t="shared" si="282"/>
        <v>0</v>
      </c>
      <c r="G210" s="206"/>
      <c r="H210" s="207"/>
      <c r="I210" s="189">
        <f t="shared" si="283"/>
        <v>0</v>
      </c>
      <c r="J210" s="208"/>
      <c r="K210" s="207"/>
      <c r="L210" s="189">
        <f t="shared" si="284"/>
        <v>0</v>
      </c>
      <c r="M210" s="206"/>
      <c r="N210" s="207"/>
      <c r="O210" s="189">
        <f t="shared" si="285"/>
        <v>0</v>
      </c>
      <c r="P210" s="191"/>
    </row>
    <row r="211" spans="1:16" ht="24" hidden="1" x14ac:dyDescent="0.25">
      <c r="A211" s="176">
        <v>6000</v>
      </c>
      <c r="B211" s="176" t="s">
        <v>229</v>
      </c>
      <c r="C211" s="547">
        <f t="shared" si="189"/>
        <v>0</v>
      </c>
      <c r="D211" s="177">
        <f t="shared" ref="D211:O211" si="286">D212+D232+D240+D250</f>
        <v>0</v>
      </c>
      <c r="E211" s="178">
        <f t="shared" si="286"/>
        <v>0</v>
      </c>
      <c r="F211" s="179">
        <f t="shared" si="286"/>
        <v>0</v>
      </c>
      <c r="G211" s="177">
        <f t="shared" si="286"/>
        <v>0</v>
      </c>
      <c r="H211" s="178">
        <f t="shared" si="286"/>
        <v>0</v>
      </c>
      <c r="I211" s="179">
        <f t="shared" si="286"/>
        <v>0</v>
      </c>
      <c r="J211" s="180">
        <f t="shared" si="286"/>
        <v>0</v>
      </c>
      <c r="K211" s="178">
        <f t="shared" si="286"/>
        <v>0</v>
      </c>
      <c r="L211" s="179">
        <f t="shared" si="286"/>
        <v>0</v>
      </c>
      <c r="M211" s="177">
        <f t="shared" si="286"/>
        <v>0</v>
      </c>
      <c r="N211" s="178">
        <f t="shared" si="286"/>
        <v>0</v>
      </c>
      <c r="O211" s="179">
        <f t="shared" si="286"/>
        <v>0</v>
      </c>
      <c r="P211" s="181"/>
    </row>
    <row r="212" spans="1:16" ht="14.25" hidden="1" customHeight="1" x14ac:dyDescent="0.25">
      <c r="A212" s="235">
        <v>6200</v>
      </c>
      <c r="B212" s="228" t="s">
        <v>230</v>
      </c>
      <c r="C212" s="549">
        <f t="shared" si="189"/>
        <v>0</v>
      </c>
      <c r="D212" s="236">
        <f t="shared" ref="D212:E212" si="287">SUM(D213,D214,D216,D219,D225,D226,D227)</f>
        <v>0</v>
      </c>
      <c r="E212" s="237">
        <f t="shared" si="287"/>
        <v>0</v>
      </c>
      <c r="F212" s="238">
        <f>SUM(F213,F214,F216,F219,F225,F226,F227)</f>
        <v>0</v>
      </c>
      <c r="G212" s="236">
        <f t="shared" ref="G212:H212" si="288">SUM(G213,G214,G216,G219,G225,G226,G227)</f>
        <v>0</v>
      </c>
      <c r="H212" s="237">
        <f t="shared" si="288"/>
        <v>0</v>
      </c>
      <c r="I212" s="238">
        <f>SUM(I213,I214,I216,I219,I225,I226,I227)</f>
        <v>0</v>
      </c>
      <c r="J212" s="239">
        <f t="shared" ref="J212:K212" si="289">SUM(J213,J214,J216,J219,J225,J226,J227)</f>
        <v>0</v>
      </c>
      <c r="K212" s="237">
        <f t="shared" si="289"/>
        <v>0</v>
      </c>
      <c r="L212" s="238">
        <f>SUM(L213,L214,L216,L219,L225,L226,L227)</f>
        <v>0</v>
      </c>
      <c r="M212" s="236">
        <f t="shared" ref="M212:O212" si="290">SUM(M213,M214,M216,M219,M225,M226,M227)</f>
        <v>0</v>
      </c>
      <c r="N212" s="237">
        <f t="shared" si="290"/>
        <v>0</v>
      </c>
      <c r="O212" s="238">
        <f t="shared" si="290"/>
        <v>0</v>
      </c>
      <c r="P212" s="187"/>
    </row>
    <row r="213" spans="1:16" ht="24" hidden="1" x14ac:dyDescent="0.25">
      <c r="A213" s="298">
        <v>6220</v>
      </c>
      <c r="B213" s="82" t="s">
        <v>231</v>
      </c>
      <c r="C213" s="535">
        <f t="shared" ref="C213:C276" si="291">F213+I213+L213+O213</f>
        <v>0</v>
      </c>
      <c r="D213" s="192"/>
      <c r="E213" s="193"/>
      <c r="F213" s="194">
        <f>D213+E213</f>
        <v>0</v>
      </c>
      <c r="G213" s="192"/>
      <c r="H213" s="193"/>
      <c r="I213" s="194">
        <f>G213+H213</f>
        <v>0</v>
      </c>
      <c r="J213" s="195"/>
      <c r="K213" s="193"/>
      <c r="L213" s="194">
        <f>J213+K213</f>
        <v>0</v>
      </c>
      <c r="M213" s="192"/>
      <c r="N213" s="193"/>
      <c r="O213" s="194">
        <f t="shared" ref="O213" si="292">M213+N213</f>
        <v>0</v>
      </c>
      <c r="P213" s="196"/>
    </row>
    <row r="214" spans="1:16" hidden="1" x14ac:dyDescent="0.25">
      <c r="A214" s="202">
        <v>6230</v>
      </c>
      <c r="B214" s="90" t="s">
        <v>232</v>
      </c>
      <c r="C214" s="536">
        <f t="shared" si="291"/>
        <v>0</v>
      </c>
      <c r="D214" s="203">
        <f t="shared" ref="D214:O214" si="293">SUM(D215)</f>
        <v>0</v>
      </c>
      <c r="E214" s="204">
        <f t="shared" si="293"/>
        <v>0</v>
      </c>
      <c r="F214" s="199">
        <f t="shared" si="293"/>
        <v>0</v>
      </c>
      <c r="G214" s="203">
        <f t="shared" si="293"/>
        <v>0</v>
      </c>
      <c r="H214" s="204">
        <f t="shared" si="293"/>
        <v>0</v>
      </c>
      <c r="I214" s="199">
        <f t="shared" si="293"/>
        <v>0</v>
      </c>
      <c r="J214" s="205">
        <f t="shared" si="293"/>
        <v>0</v>
      </c>
      <c r="K214" s="204">
        <f t="shared" si="293"/>
        <v>0</v>
      </c>
      <c r="L214" s="199">
        <f t="shared" si="293"/>
        <v>0</v>
      </c>
      <c r="M214" s="203">
        <f t="shared" si="293"/>
        <v>0</v>
      </c>
      <c r="N214" s="204">
        <f t="shared" si="293"/>
        <v>0</v>
      </c>
      <c r="O214" s="199">
        <f t="shared" si="293"/>
        <v>0</v>
      </c>
      <c r="P214" s="201"/>
    </row>
    <row r="215" spans="1:16" ht="24" hidden="1" x14ac:dyDescent="0.25">
      <c r="A215" s="52">
        <v>6239</v>
      </c>
      <c r="B215" s="82" t="s">
        <v>233</v>
      </c>
      <c r="C215" s="536">
        <f t="shared" si="291"/>
        <v>0</v>
      </c>
      <c r="D215" s="192"/>
      <c r="E215" s="193"/>
      <c r="F215" s="194">
        <f>D215+E215</f>
        <v>0</v>
      </c>
      <c r="G215" s="192"/>
      <c r="H215" s="193"/>
      <c r="I215" s="194">
        <f>G215+H215</f>
        <v>0</v>
      </c>
      <c r="J215" s="195"/>
      <c r="K215" s="193"/>
      <c r="L215" s="194">
        <f>J215+K215</f>
        <v>0</v>
      </c>
      <c r="M215" s="192"/>
      <c r="N215" s="193"/>
      <c r="O215" s="194">
        <f t="shared" ref="O215" si="294">M215+N215</f>
        <v>0</v>
      </c>
      <c r="P215" s="196"/>
    </row>
    <row r="216" spans="1:16" ht="24" hidden="1" x14ac:dyDescent="0.25">
      <c r="A216" s="202">
        <v>6240</v>
      </c>
      <c r="B216" s="90" t="s">
        <v>234</v>
      </c>
      <c r="C216" s="536">
        <f t="shared" si="291"/>
        <v>0</v>
      </c>
      <c r="D216" s="203">
        <f t="shared" ref="D216:E216" si="295">SUM(D217:D218)</f>
        <v>0</v>
      </c>
      <c r="E216" s="204">
        <f t="shared" si="295"/>
        <v>0</v>
      </c>
      <c r="F216" s="199">
        <f>SUM(F217:F218)</f>
        <v>0</v>
      </c>
      <c r="G216" s="203">
        <f t="shared" ref="G216:H216" si="296">SUM(G217:G218)</f>
        <v>0</v>
      </c>
      <c r="H216" s="204">
        <f t="shared" si="296"/>
        <v>0</v>
      </c>
      <c r="I216" s="199">
        <f>SUM(I217:I218)</f>
        <v>0</v>
      </c>
      <c r="J216" s="205">
        <f t="shared" ref="J216:K216" si="297">SUM(J217:J218)</f>
        <v>0</v>
      </c>
      <c r="K216" s="204">
        <f t="shared" si="297"/>
        <v>0</v>
      </c>
      <c r="L216" s="199">
        <f>SUM(L217:L218)</f>
        <v>0</v>
      </c>
      <c r="M216" s="203">
        <f t="shared" ref="M216:O216" si="298">SUM(M217:M218)</f>
        <v>0</v>
      </c>
      <c r="N216" s="204">
        <f t="shared" si="298"/>
        <v>0</v>
      </c>
      <c r="O216" s="199">
        <f t="shared" si="298"/>
        <v>0</v>
      </c>
      <c r="P216" s="201"/>
    </row>
    <row r="217" spans="1:16" hidden="1" x14ac:dyDescent="0.25">
      <c r="A217" s="52">
        <v>6241</v>
      </c>
      <c r="B217" s="90" t="s">
        <v>235</v>
      </c>
      <c r="C217" s="536">
        <f t="shared" si="291"/>
        <v>0</v>
      </c>
      <c r="D217" s="197"/>
      <c r="E217" s="198"/>
      <c r="F217" s="199">
        <f t="shared" ref="F217:F218" si="299">D217+E217</f>
        <v>0</v>
      </c>
      <c r="G217" s="197"/>
      <c r="H217" s="198"/>
      <c r="I217" s="199">
        <f t="shared" ref="I217:I218" si="300">G217+H217</f>
        <v>0</v>
      </c>
      <c r="J217" s="200"/>
      <c r="K217" s="198"/>
      <c r="L217" s="199">
        <f t="shared" ref="L217:L218" si="301">J217+K217</f>
        <v>0</v>
      </c>
      <c r="M217" s="197"/>
      <c r="N217" s="198"/>
      <c r="O217" s="199">
        <f t="shared" ref="O217:O218" si="302">M217+N217</f>
        <v>0</v>
      </c>
      <c r="P217" s="201"/>
    </row>
    <row r="218" spans="1:16" hidden="1" x14ac:dyDescent="0.25">
      <c r="A218" s="52">
        <v>6242</v>
      </c>
      <c r="B218" s="90" t="s">
        <v>236</v>
      </c>
      <c r="C218" s="536">
        <f t="shared" si="291"/>
        <v>0</v>
      </c>
      <c r="D218" s="197"/>
      <c r="E218" s="198"/>
      <c r="F218" s="199">
        <f t="shared" si="299"/>
        <v>0</v>
      </c>
      <c r="G218" s="197"/>
      <c r="H218" s="198"/>
      <c r="I218" s="199">
        <f t="shared" si="300"/>
        <v>0</v>
      </c>
      <c r="J218" s="200"/>
      <c r="K218" s="198"/>
      <c r="L218" s="199">
        <f t="shared" si="301"/>
        <v>0</v>
      </c>
      <c r="M218" s="197"/>
      <c r="N218" s="198"/>
      <c r="O218" s="199">
        <f t="shared" si="302"/>
        <v>0</v>
      </c>
      <c r="P218" s="201"/>
    </row>
    <row r="219" spans="1:16" ht="25.5" hidden="1" customHeight="1" x14ac:dyDescent="0.25">
      <c r="A219" s="202">
        <v>6250</v>
      </c>
      <c r="B219" s="90" t="s">
        <v>237</v>
      </c>
      <c r="C219" s="536">
        <f t="shared" si="291"/>
        <v>0</v>
      </c>
      <c r="D219" s="203">
        <f t="shared" ref="D219:E219" si="303">SUM(D220:D224)</f>
        <v>0</v>
      </c>
      <c r="E219" s="204">
        <f t="shared" si="303"/>
        <v>0</v>
      </c>
      <c r="F219" s="199">
        <f>SUM(F220:F224)</f>
        <v>0</v>
      </c>
      <c r="G219" s="203">
        <f t="shared" ref="G219:H219" si="304">SUM(G220:G224)</f>
        <v>0</v>
      </c>
      <c r="H219" s="204">
        <f t="shared" si="304"/>
        <v>0</v>
      </c>
      <c r="I219" s="199">
        <f>SUM(I220:I224)</f>
        <v>0</v>
      </c>
      <c r="J219" s="205">
        <f t="shared" ref="J219:K219" si="305">SUM(J220:J224)</f>
        <v>0</v>
      </c>
      <c r="K219" s="204">
        <f t="shared" si="305"/>
        <v>0</v>
      </c>
      <c r="L219" s="199">
        <f>SUM(L220:L224)</f>
        <v>0</v>
      </c>
      <c r="M219" s="203">
        <f t="shared" ref="M219:O219" si="306">SUM(M220:M224)</f>
        <v>0</v>
      </c>
      <c r="N219" s="204">
        <f t="shared" si="306"/>
        <v>0</v>
      </c>
      <c r="O219" s="199">
        <f t="shared" si="306"/>
        <v>0</v>
      </c>
      <c r="P219" s="201"/>
    </row>
    <row r="220" spans="1:16" ht="14.25" hidden="1" customHeight="1" x14ac:dyDescent="0.25">
      <c r="A220" s="52">
        <v>6252</v>
      </c>
      <c r="B220" s="90" t="s">
        <v>238</v>
      </c>
      <c r="C220" s="536">
        <f t="shared" si="291"/>
        <v>0</v>
      </c>
      <c r="D220" s="197"/>
      <c r="E220" s="198"/>
      <c r="F220" s="199">
        <f t="shared" ref="F220:F226" si="307">D220+E220</f>
        <v>0</v>
      </c>
      <c r="G220" s="197"/>
      <c r="H220" s="198"/>
      <c r="I220" s="199">
        <f t="shared" ref="I220:I226" si="308">G220+H220</f>
        <v>0</v>
      </c>
      <c r="J220" s="200"/>
      <c r="K220" s="198"/>
      <c r="L220" s="199">
        <f t="shared" ref="L220:L226" si="309">J220+K220</f>
        <v>0</v>
      </c>
      <c r="M220" s="197"/>
      <c r="N220" s="198"/>
      <c r="O220" s="199">
        <f t="shared" ref="O220:O226" si="310">M220+N220</f>
        <v>0</v>
      </c>
      <c r="P220" s="201"/>
    </row>
    <row r="221" spans="1:16" ht="14.25" hidden="1" customHeight="1" x14ac:dyDescent="0.25">
      <c r="A221" s="52">
        <v>6253</v>
      </c>
      <c r="B221" s="90" t="s">
        <v>239</v>
      </c>
      <c r="C221" s="536">
        <f t="shared" si="291"/>
        <v>0</v>
      </c>
      <c r="D221" s="197"/>
      <c r="E221" s="198"/>
      <c r="F221" s="199">
        <f t="shared" si="307"/>
        <v>0</v>
      </c>
      <c r="G221" s="197"/>
      <c r="H221" s="198"/>
      <c r="I221" s="199">
        <f t="shared" si="308"/>
        <v>0</v>
      </c>
      <c r="J221" s="200"/>
      <c r="K221" s="198"/>
      <c r="L221" s="199">
        <f t="shared" si="309"/>
        <v>0</v>
      </c>
      <c r="M221" s="197"/>
      <c r="N221" s="198"/>
      <c r="O221" s="199">
        <f t="shared" si="310"/>
        <v>0</v>
      </c>
      <c r="P221" s="201"/>
    </row>
    <row r="222" spans="1:16" ht="24" hidden="1" x14ac:dyDescent="0.25">
      <c r="A222" s="52">
        <v>6254</v>
      </c>
      <c r="B222" s="90" t="s">
        <v>240</v>
      </c>
      <c r="C222" s="536">
        <f t="shared" si="291"/>
        <v>0</v>
      </c>
      <c r="D222" s="197"/>
      <c r="E222" s="198"/>
      <c r="F222" s="199">
        <f t="shared" si="307"/>
        <v>0</v>
      </c>
      <c r="G222" s="197"/>
      <c r="H222" s="198"/>
      <c r="I222" s="199">
        <f t="shared" si="308"/>
        <v>0</v>
      </c>
      <c r="J222" s="200"/>
      <c r="K222" s="198"/>
      <c r="L222" s="199">
        <f t="shared" si="309"/>
        <v>0</v>
      </c>
      <c r="M222" s="197"/>
      <c r="N222" s="198"/>
      <c r="O222" s="199">
        <f t="shared" si="310"/>
        <v>0</v>
      </c>
      <c r="P222" s="201"/>
    </row>
    <row r="223" spans="1:16" ht="24" hidden="1" x14ac:dyDescent="0.25">
      <c r="A223" s="52">
        <v>6255</v>
      </c>
      <c r="B223" s="90" t="s">
        <v>241</v>
      </c>
      <c r="C223" s="536">
        <f t="shared" si="291"/>
        <v>0</v>
      </c>
      <c r="D223" s="197"/>
      <c r="E223" s="198"/>
      <c r="F223" s="199">
        <f t="shared" si="307"/>
        <v>0</v>
      </c>
      <c r="G223" s="197"/>
      <c r="H223" s="198"/>
      <c r="I223" s="199">
        <f t="shared" si="308"/>
        <v>0</v>
      </c>
      <c r="J223" s="200"/>
      <c r="K223" s="198"/>
      <c r="L223" s="199">
        <f t="shared" si="309"/>
        <v>0</v>
      </c>
      <c r="M223" s="197"/>
      <c r="N223" s="198"/>
      <c r="O223" s="199">
        <f t="shared" si="310"/>
        <v>0</v>
      </c>
      <c r="P223" s="201"/>
    </row>
    <row r="224" spans="1:16" hidden="1" x14ac:dyDescent="0.25">
      <c r="A224" s="52">
        <v>6259</v>
      </c>
      <c r="B224" s="90" t="s">
        <v>242</v>
      </c>
      <c r="C224" s="536">
        <f t="shared" si="291"/>
        <v>0</v>
      </c>
      <c r="D224" s="197"/>
      <c r="E224" s="198"/>
      <c r="F224" s="199">
        <f t="shared" si="307"/>
        <v>0</v>
      </c>
      <c r="G224" s="197"/>
      <c r="H224" s="198"/>
      <c r="I224" s="199">
        <f t="shared" si="308"/>
        <v>0</v>
      </c>
      <c r="J224" s="200"/>
      <c r="K224" s="198"/>
      <c r="L224" s="199">
        <f t="shared" si="309"/>
        <v>0</v>
      </c>
      <c r="M224" s="197"/>
      <c r="N224" s="198"/>
      <c r="O224" s="199">
        <f t="shared" si="310"/>
        <v>0</v>
      </c>
      <c r="P224" s="201"/>
    </row>
    <row r="225" spans="1:16" ht="24" hidden="1" x14ac:dyDescent="0.25">
      <c r="A225" s="202">
        <v>6260</v>
      </c>
      <c r="B225" s="90" t="s">
        <v>243</v>
      </c>
      <c r="C225" s="536">
        <f t="shared" si="291"/>
        <v>0</v>
      </c>
      <c r="D225" s="197"/>
      <c r="E225" s="198"/>
      <c r="F225" s="199">
        <f t="shared" si="307"/>
        <v>0</v>
      </c>
      <c r="G225" s="197"/>
      <c r="H225" s="198"/>
      <c r="I225" s="199">
        <f t="shared" si="308"/>
        <v>0</v>
      </c>
      <c r="J225" s="200"/>
      <c r="K225" s="198"/>
      <c r="L225" s="199">
        <f t="shared" si="309"/>
        <v>0</v>
      </c>
      <c r="M225" s="197"/>
      <c r="N225" s="198"/>
      <c r="O225" s="199">
        <f t="shared" si="310"/>
        <v>0</v>
      </c>
      <c r="P225" s="201"/>
    </row>
    <row r="226" spans="1:16" hidden="1" x14ac:dyDescent="0.25">
      <c r="A226" s="202">
        <v>6270</v>
      </c>
      <c r="B226" s="90" t="s">
        <v>244</v>
      </c>
      <c r="C226" s="536">
        <f t="shared" si="291"/>
        <v>0</v>
      </c>
      <c r="D226" s="197"/>
      <c r="E226" s="198"/>
      <c r="F226" s="199">
        <f t="shared" si="307"/>
        <v>0</v>
      </c>
      <c r="G226" s="197"/>
      <c r="H226" s="198"/>
      <c r="I226" s="199">
        <f t="shared" si="308"/>
        <v>0</v>
      </c>
      <c r="J226" s="200"/>
      <c r="K226" s="198"/>
      <c r="L226" s="199">
        <f t="shared" si="309"/>
        <v>0</v>
      </c>
      <c r="M226" s="197"/>
      <c r="N226" s="198"/>
      <c r="O226" s="199">
        <f t="shared" si="310"/>
        <v>0</v>
      </c>
      <c r="P226" s="201"/>
    </row>
    <row r="227" spans="1:16" ht="24" hidden="1" x14ac:dyDescent="0.25">
      <c r="A227" s="298">
        <v>6290</v>
      </c>
      <c r="B227" s="82" t="s">
        <v>245</v>
      </c>
      <c r="C227" s="548">
        <f t="shared" si="291"/>
        <v>0</v>
      </c>
      <c r="D227" s="212">
        <f t="shared" ref="D227:E227" si="311">SUM(D228:D231)</f>
        <v>0</v>
      </c>
      <c r="E227" s="213">
        <f t="shared" si="311"/>
        <v>0</v>
      </c>
      <c r="F227" s="194">
        <f>SUM(F228:F231)</f>
        <v>0</v>
      </c>
      <c r="G227" s="212">
        <f t="shared" ref="G227:O227" si="312">SUM(G228:G231)</f>
        <v>0</v>
      </c>
      <c r="H227" s="213">
        <f t="shared" si="312"/>
        <v>0</v>
      </c>
      <c r="I227" s="194">
        <f t="shared" si="312"/>
        <v>0</v>
      </c>
      <c r="J227" s="214">
        <f t="shared" si="312"/>
        <v>0</v>
      </c>
      <c r="K227" s="213">
        <f t="shared" si="312"/>
        <v>0</v>
      </c>
      <c r="L227" s="194">
        <f t="shared" si="312"/>
        <v>0</v>
      </c>
      <c r="M227" s="212">
        <f t="shared" si="312"/>
        <v>0</v>
      </c>
      <c r="N227" s="213">
        <f t="shared" si="312"/>
        <v>0</v>
      </c>
      <c r="O227" s="194">
        <f t="shared" si="312"/>
        <v>0</v>
      </c>
      <c r="P227" s="229"/>
    </row>
    <row r="228" spans="1:16" hidden="1" x14ac:dyDescent="0.25">
      <c r="A228" s="52">
        <v>6291</v>
      </c>
      <c r="B228" s="90" t="s">
        <v>246</v>
      </c>
      <c r="C228" s="536">
        <f t="shared" si="291"/>
        <v>0</v>
      </c>
      <c r="D228" s="197"/>
      <c r="E228" s="198"/>
      <c r="F228" s="199">
        <f t="shared" ref="F228:F231" si="313">D228+E228</f>
        <v>0</v>
      </c>
      <c r="G228" s="197"/>
      <c r="H228" s="198"/>
      <c r="I228" s="199">
        <f t="shared" ref="I228:I231" si="314">G228+H228</f>
        <v>0</v>
      </c>
      <c r="J228" s="200"/>
      <c r="K228" s="198"/>
      <c r="L228" s="199">
        <f t="shared" ref="L228:L231" si="315">J228+K228</f>
        <v>0</v>
      </c>
      <c r="M228" s="197"/>
      <c r="N228" s="198"/>
      <c r="O228" s="199">
        <f t="shared" ref="O228:O231" si="316">M228+N228</f>
        <v>0</v>
      </c>
      <c r="P228" s="201"/>
    </row>
    <row r="229" spans="1:16" hidden="1" x14ac:dyDescent="0.25">
      <c r="A229" s="52">
        <v>6292</v>
      </c>
      <c r="B229" s="90" t="s">
        <v>247</v>
      </c>
      <c r="C229" s="536">
        <f t="shared" si="291"/>
        <v>0</v>
      </c>
      <c r="D229" s="197"/>
      <c r="E229" s="198"/>
      <c r="F229" s="199">
        <f t="shared" si="313"/>
        <v>0</v>
      </c>
      <c r="G229" s="197"/>
      <c r="H229" s="198"/>
      <c r="I229" s="199">
        <f t="shared" si="314"/>
        <v>0</v>
      </c>
      <c r="J229" s="200"/>
      <c r="K229" s="198"/>
      <c r="L229" s="199">
        <f t="shared" si="315"/>
        <v>0</v>
      </c>
      <c r="M229" s="197"/>
      <c r="N229" s="198"/>
      <c r="O229" s="199">
        <f t="shared" si="316"/>
        <v>0</v>
      </c>
      <c r="P229" s="201"/>
    </row>
    <row r="230" spans="1:16" ht="72" hidden="1" x14ac:dyDescent="0.25">
      <c r="A230" s="52">
        <v>6296</v>
      </c>
      <c r="B230" s="90" t="s">
        <v>248</v>
      </c>
      <c r="C230" s="536">
        <f t="shared" si="291"/>
        <v>0</v>
      </c>
      <c r="D230" s="197"/>
      <c r="E230" s="198"/>
      <c r="F230" s="199">
        <f t="shared" si="313"/>
        <v>0</v>
      </c>
      <c r="G230" s="197"/>
      <c r="H230" s="198"/>
      <c r="I230" s="199">
        <f t="shared" si="314"/>
        <v>0</v>
      </c>
      <c r="J230" s="200"/>
      <c r="K230" s="198"/>
      <c r="L230" s="199">
        <f t="shared" si="315"/>
        <v>0</v>
      </c>
      <c r="M230" s="197"/>
      <c r="N230" s="198"/>
      <c r="O230" s="199">
        <f t="shared" si="316"/>
        <v>0</v>
      </c>
      <c r="P230" s="201"/>
    </row>
    <row r="231" spans="1:16" ht="39.75" hidden="1" customHeight="1" x14ac:dyDescent="0.25">
      <c r="A231" s="52">
        <v>6299</v>
      </c>
      <c r="B231" s="90" t="s">
        <v>249</v>
      </c>
      <c r="C231" s="536">
        <f t="shared" si="291"/>
        <v>0</v>
      </c>
      <c r="D231" s="197"/>
      <c r="E231" s="198"/>
      <c r="F231" s="199">
        <f t="shared" si="313"/>
        <v>0</v>
      </c>
      <c r="G231" s="197"/>
      <c r="H231" s="198"/>
      <c r="I231" s="199">
        <f t="shared" si="314"/>
        <v>0</v>
      </c>
      <c r="J231" s="200"/>
      <c r="K231" s="198"/>
      <c r="L231" s="199">
        <f t="shared" si="315"/>
        <v>0</v>
      </c>
      <c r="M231" s="197"/>
      <c r="N231" s="198"/>
      <c r="O231" s="199">
        <f t="shared" si="316"/>
        <v>0</v>
      </c>
      <c r="P231" s="201"/>
    </row>
    <row r="232" spans="1:16" hidden="1" x14ac:dyDescent="0.25">
      <c r="A232" s="70">
        <v>6300</v>
      </c>
      <c r="B232" s="182" t="s">
        <v>250</v>
      </c>
      <c r="C232" s="534">
        <f t="shared" si="291"/>
        <v>0</v>
      </c>
      <c r="D232" s="183">
        <f t="shared" ref="D232:E232" si="317">SUM(D233,D238,D239)</f>
        <v>0</v>
      </c>
      <c r="E232" s="184">
        <f t="shared" si="317"/>
        <v>0</v>
      </c>
      <c r="F232" s="185">
        <f>SUM(F233,F238,F239)</f>
        <v>0</v>
      </c>
      <c r="G232" s="183">
        <f t="shared" ref="G232:O232" si="318">SUM(G233,G238,G239)</f>
        <v>0</v>
      </c>
      <c r="H232" s="184">
        <f t="shared" si="318"/>
        <v>0</v>
      </c>
      <c r="I232" s="185">
        <f t="shared" si="318"/>
        <v>0</v>
      </c>
      <c r="J232" s="186">
        <f t="shared" si="318"/>
        <v>0</v>
      </c>
      <c r="K232" s="184">
        <f t="shared" si="318"/>
        <v>0</v>
      </c>
      <c r="L232" s="185">
        <f t="shared" si="318"/>
        <v>0</v>
      </c>
      <c r="M232" s="183">
        <f t="shared" si="318"/>
        <v>0</v>
      </c>
      <c r="N232" s="184">
        <f t="shared" si="318"/>
        <v>0</v>
      </c>
      <c r="O232" s="185">
        <f t="shared" si="318"/>
        <v>0</v>
      </c>
      <c r="P232" s="215"/>
    </row>
    <row r="233" spans="1:16" ht="24" hidden="1" x14ac:dyDescent="0.25">
      <c r="A233" s="298">
        <v>6320</v>
      </c>
      <c r="B233" s="82" t="s">
        <v>251</v>
      </c>
      <c r="C233" s="548">
        <f t="shared" si="291"/>
        <v>0</v>
      </c>
      <c r="D233" s="212">
        <f t="shared" ref="D233:E233" si="319">SUM(D234:D237)</f>
        <v>0</v>
      </c>
      <c r="E233" s="213">
        <f t="shared" si="319"/>
        <v>0</v>
      </c>
      <c r="F233" s="194">
        <f>SUM(F234:F237)</f>
        <v>0</v>
      </c>
      <c r="G233" s="212">
        <f t="shared" ref="G233:O233" si="320">SUM(G234:G237)</f>
        <v>0</v>
      </c>
      <c r="H233" s="213">
        <f t="shared" si="320"/>
        <v>0</v>
      </c>
      <c r="I233" s="194">
        <f t="shared" si="320"/>
        <v>0</v>
      </c>
      <c r="J233" s="214">
        <f t="shared" si="320"/>
        <v>0</v>
      </c>
      <c r="K233" s="213">
        <f t="shared" si="320"/>
        <v>0</v>
      </c>
      <c r="L233" s="194">
        <f t="shared" si="320"/>
        <v>0</v>
      </c>
      <c r="M233" s="212">
        <f t="shared" si="320"/>
        <v>0</v>
      </c>
      <c r="N233" s="213">
        <f t="shared" si="320"/>
        <v>0</v>
      </c>
      <c r="O233" s="194">
        <f t="shared" si="320"/>
        <v>0</v>
      </c>
      <c r="P233" s="196"/>
    </row>
    <row r="234" spans="1:16" hidden="1" x14ac:dyDescent="0.25">
      <c r="A234" s="52">
        <v>6322</v>
      </c>
      <c r="B234" s="90" t="s">
        <v>252</v>
      </c>
      <c r="C234" s="536">
        <f t="shared" si="291"/>
        <v>0</v>
      </c>
      <c r="D234" s="197"/>
      <c r="E234" s="198"/>
      <c r="F234" s="199">
        <f t="shared" ref="F234:F239" si="321">D234+E234</f>
        <v>0</v>
      </c>
      <c r="G234" s="197"/>
      <c r="H234" s="198"/>
      <c r="I234" s="199">
        <f t="shared" ref="I234:I239" si="322">G234+H234</f>
        <v>0</v>
      </c>
      <c r="J234" s="200"/>
      <c r="K234" s="198"/>
      <c r="L234" s="199">
        <f t="shared" ref="L234:L239" si="323">J234+K234</f>
        <v>0</v>
      </c>
      <c r="M234" s="197"/>
      <c r="N234" s="198"/>
      <c r="O234" s="199">
        <f t="shared" ref="O234:O239" si="324">M234+N234</f>
        <v>0</v>
      </c>
      <c r="P234" s="201"/>
    </row>
    <row r="235" spans="1:16" ht="24" hidden="1" x14ac:dyDescent="0.25">
      <c r="A235" s="52">
        <v>6323</v>
      </c>
      <c r="B235" s="90" t="s">
        <v>253</v>
      </c>
      <c r="C235" s="536">
        <f t="shared" si="291"/>
        <v>0</v>
      </c>
      <c r="D235" s="197"/>
      <c r="E235" s="198"/>
      <c r="F235" s="199">
        <f t="shared" si="321"/>
        <v>0</v>
      </c>
      <c r="G235" s="197"/>
      <c r="H235" s="198"/>
      <c r="I235" s="199">
        <f t="shared" si="322"/>
        <v>0</v>
      </c>
      <c r="J235" s="200"/>
      <c r="K235" s="198"/>
      <c r="L235" s="199">
        <f t="shared" si="323"/>
        <v>0</v>
      </c>
      <c r="M235" s="197"/>
      <c r="N235" s="198"/>
      <c r="O235" s="199">
        <f t="shared" si="324"/>
        <v>0</v>
      </c>
      <c r="P235" s="201"/>
    </row>
    <row r="236" spans="1:16" ht="24" hidden="1" x14ac:dyDescent="0.25">
      <c r="A236" s="52">
        <v>6324</v>
      </c>
      <c r="B236" s="90" t="s">
        <v>254</v>
      </c>
      <c r="C236" s="536">
        <f t="shared" si="291"/>
        <v>0</v>
      </c>
      <c r="D236" s="197"/>
      <c r="E236" s="198"/>
      <c r="F236" s="199">
        <f t="shared" si="321"/>
        <v>0</v>
      </c>
      <c r="G236" s="197"/>
      <c r="H236" s="198"/>
      <c r="I236" s="199">
        <f t="shared" si="322"/>
        <v>0</v>
      </c>
      <c r="J236" s="200"/>
      <c r="K236" s="198"/>
      <c r="L236" s="199">
        <f t="shared" si="323"/>
        <v>0</v>
      </c>
      <c r="M236" s="197"/>
      <c r="N236" s="198"/>
      <c r="O236" s="199">
        <f t="shared" si="324"/>
        <v>0</v>
      </c>
      <c r="P236" s="201"/>
    </row>
    <row r="237" spans="1:16" hidden="1" x14ac:dyDescent="0.25">
      <c r="A237" s="45">
        <v>6329</v>
      </c>
      <c r="B237" s="82" t="s">
        <v>255</v>
      </c>
      <c r="C237" s="535">
        <f t="shared" si="291"/>
        <v>0</v>
      </c>
      <c r="D237" s="192"/>
      <c r="E237" s="193"/>
      <c r="F237" s="194">
        <f t="shared" si="321"/>
        <v>0</v>
      </c>
      <c r="G237" s="192"/>
      <c r="H237" s="193"/>
      <c r="I237" s="194">
        <f t="shared" si="322"/>
        <v>0</v>
      </c>
      <c r="J237" s="195"/>
      <c r="K237" s="193"/>
      <c r="L237" s="194">
        <f t="shared" si="323"/>
        <v>0</v>
      </c>
      <c r="M237" s="192"/>
      <c r="N237" s="193"/>
      <c r="O237" s="194">
        <f t="shared" si="324"/>
        <v>0</v>
      </c>
      <c r="P237" s="196"/>
    </row>
    <row r="238" spans="1:16" ht="24" hidden="1" x14ac:dyDescent="0.25">
      <c r="A238" s="297">
        <v>6330</v>
      </c>
      <c r="B238" s="245" t="s">
        <v>256</v>
      </c>
      <c r="C238" s="548">
        <f t="shared" si="291"/>
        <v>0</v>
      </c>
      <c r="D238" s="231"/>
      <c r="E238" s="232"/>
      <c r="F238" s="233">
        <f t="shared" si="321"/>
        <v>0</v>
      </c>
      <c r="G238" s="231"/>
      <c r="H238" s="232"/>
      <c r="I238" s="233">
        <f t="shared" si="322"/>
        <v>0</v>
      </c>
      <c r="J238" s="234"/>
      <c r="K238" s="232"/>
      <c r="L238" s="233">
        <f t="shared" si="323"/>
        <v>0</v>
      </c>
      <c r="M238" s="231"/>
      <c r="N238" s="232"/>
      <c r="O238" s="233">
        <f t="shared" si="324"/>
        <v>0</v>
      </c>
      <c r="P238" s="229"/>
    </row>
    <row r="239" spans="1:16" hidden="1" x14ac:dyDescent="0.25">
      <c r="A239" s="202">
        <v>6360</v>
      </c>
      <c r="B239" s="90" t="s">
        <v>257</v>
      </c>
      <c r="C239" s="536">
        <f t="shared" si="291"/>
        <v>0</v>
      </c>
      <c r="D239" s="197"/>
      <c r="E239" s="198"/>
      <c r="F239" s="199">
        <f t="shared" si="321"/>
        <v>0</v>
      </c>
      <c r="G239" s="197"/>
      <c r="H239" s="198"/>
      <c r="I239" s="199">
        <f t="shared" si="322"/>
        <v>0</v>
      </c>
      <c r="J239" s="200"/>
      <c r="K239" s="198"/>
      <c r="L239" s="199">
        <f t="shared" si="323"/>
        <v>0</v>
      </c>
      <c r="M239" s="197"/>
      <c r="N239" s="198"/>
      <c r="O239" s="199">
        <f t="shared" si="324"/>
        <v>0</v>
      </c>
      <c r="P239" s="201"/>
    </row>
    <row r="240" spans="1:16" ht="36" hidden="1" x14ac:dyDescent="0.25">
      <c r="A240" s="70">
        <v>6400</v>
      </c>
      <c r="B240" s="182" t="s">
        <v>258</v>
      </c>
      <c r="C240" s="534">
        <f t="shared" si="291"/>
        <v>0</v>
      </c>
      <c r="D240" s="183">
        <f t="shared" ref="D240:E240" si="325">SUM(D241,D245)</f>
        <v>0</v>
      </c>
      <c r="E240" s="184">
        <f t="shared" si="325"/>
        <v>0</v>
      </c>
      <c r="F240" s="185">
        <f>SUM(F241,F245)</f>
        <v>0</v>
      </c>
      <c r="G240" s="183">
        <f t="shared" ref="G240:O240" si="326">SUM(G241,G245)</f>
        <v>0</v>
      </c>
      <c r="H240" s="184">
        <f t="shared" si="326"/>
        <v>0</v>
      </c>
      <c r="I240" s="185">
        <f t="shared" si="326"/>
        <v>0</v>
      </c>
      <c r="J240" s="186">
        <f t="shared" si="326"/>
        <v>0</v>
      </c>
      <c r="K240" s="184">
        <f t="shared" si="326"/>
        <v>0</v>
      </c>
      <c r="L240" s="185">
        <f t="shared" si="326"/>
        <v>0</v>
      </c>
      <c r="M240" s="183">
        <f t="shared" si="326"/>
        <v>0</v>
      </c>
      <c r="N240" s="184">
        <f t="shared" si="326"/>
        <v>0</v>
      </c>
      <c r="O240" s="185">
        <f t="shared" si="326"/>
        <v>0</v>
      </c>
      <c r="P240" s="215"/>
    </row>
    <row r="241" spans="1:17" ht="24" hidden="1" x14ac:dyDescent="0.25">
      <c r="A241" s="298">
        <v>6410</v>
      </c>
      <c r="B241" s="82" t="s">
        <v>259</v>
      </c>
      <c r="C241" s="535">
        <f t="shared" si="291"/>
        <v>0</v>
      </c>
      <c r="D241" s="212">
        <f t="shared" ref="D241:E241" si="327">SUM(D242:D244)</f>
        <v>0</v>
      </c>
      <c r="E241" s="213">
        <f t="shared" si="327"/>
        <v>0</v>
      </c>
      <c r="F241" s="194">
        <f>SUM(F242:F244)</f>
        <v>0</v>
      </c>
      <c r="G241" s="212">
        <f t="shared" ref="G241:O241" si="328">SUM(G242:G244)</f>
        <v>0</v>
      </c>
      <c r="H241" s="213">
        <f t="shared" si="328"/>
        <v>0</v>
      </c>
      <c r="I241" s="194">
        <f t="shared" si="328"/>
        <v>0</v>
      </c>
      <c r="J241" s="214">
        <f t="shared" si="328"/>
        <v>0</v>
      </c>
      <c r="K241" s="213">
        <f t="shared" si="328"/>
        <v>0</v>
      </c>
      <c r="L241" s="194">
        <f t="shared" si="328"/>
        <v>0</v>
      </c>
      <c r="M241" s="212">
        <f t="shared" si="328"/>
        <v>0</v>
      </c>
      <c r="N241" s="213">
        <f t="shared" si="328"/>
        <v>0</v>
      </c>
      <c r="O241" s="194">
        <f t="shared" si="328"/>
        <v>0</v>
      </c>
      <c r="P241" s="227"/>
    </row>
    <row r="242" spans="1:17" hidden="1" x14ac:dyDescent="0.25">
      <c r="A242" s="52">
        <v>6411</v>
      </c>
      <c r="B242" s="218" t="s">
        <v>260</v>
      </c>
      <c r="C242" s="536">
        <f t="shared" si="291"/>
        <v>0</v>
      </c>
      <c r="D242" s="197"/>
      <c r="E242" s="198"/>
      <c r="F242" s="199">
        <f t="shared" ref="F242:F244" si="329">D242+E242</f>
        <v>0</v>
      </c>
      <c r="G242" s="197"/>
      <c r="H242" s="198"/>
      <c r="I242" s="199">
        <f t="shared" ref="I242:I244" si="330">G242+H242</f>
        <v>0</v>
      </c>
      <c r="J242" s="200"/>
      <c r="K242" s="198"/>
      <c r="L242" s="199">
        <f t="shared" ref="L242:L244" si="331">J242+K242</f>
        <v>0</v>
      </c>
      <c r="M242" s="197"/>
      <c r="N242" s="198"/>
      <c r="O242" s="199">
        <f t="shared" ref="O242:O244" si="332">M242+N242</f>
        <v>0</v>
      </c>
      <c r="P242" s="201"/>
    </row>
    <row r="243" spans="1:17" ht="36" hidden="1" x14ac:dyDescent="0.25">
      <c r="A243" s="52">
        <v>6412</v>
      </c>
      <c r="B243" s="90" t="s">
        <v>261</v>
      </c>
      <c r="C243" s="536">
        <f t="shared" si="291"/>
        <v>0</v>
      </c>
      <c r="D243" s="197"/>
      <c r="E243" s="198"/>
      <c r="F243" s="199">
        <f t="shared" si="329"/>
        <v>0</v>
      </c>
      <c r="G243" s="197"/>
      <c r="H243" s="198"/>
      <c r="I243" s="199">
        <f t="shared" si="330"/>
        <v>0</v>
      </c>
      <c r="J243" s="200"/>
      <c r="K243" s="198"/>
      <c r="L243" s="199">
        <f t="shared" si="331"/>
        <v>0</v>
      </c>
      <c r="M243" s="197"/>
      <c r="N243" s="198"/>
      <c r="O243" s="199">
        <f t="shared" si="332"/>
        <v>0</v>
      </c>
      <c r="P243" s="201"/>
    </row>
    <row r="244" spans="1:17" ht="36" hidden="1" x14ac:dyDescent="0.25">
      <c r="A244" s="52">
        <v>6419</v>
      </c>
      <c r="B244" s="90" t="s">
        <v>262</v>
      </c>
      <c r="C244" s="536">
        <f t="shared" si="291"/>
        <v>0</v>
      </c>
      <c r="D244" s="197"/>
      <c r="E244" s="198"/>
      <c r="F244" s="199">
        <f t="shared" si="329"/>
        <v>0</v>
      </c>
      <c r="G244" s="197"/>
      <c r="H244" s="198"/>
      <c r="I244" s="199">
        <f t="shared" si="330"/>
        <v>0</v>
      </c>
      <c r="J244" s="200"/>
      <c r="K244" s="198"/>
      <c r="L244" s="199">
        <f t="shared" si="331"/>
        <v>0</v>
      </c>
      <c r="M244" s="197"/>
      <c r="N244" s="198"/>
      <c r="O244" s="199">
        <f t="shared" si="332"/>
        <v>0</v>
      </c>
      <c r="P244" s="201"/>
    </row>
    <row r="245" spans="1:17" ht="48" hidden="1" x14ac:dyDescent="0.25">
      <c r="A245" s="202">
        <v>6420</v>
      </c>
      <c r="B245" s="90" t="s">
        <v>263</v>
      </c>
      <c r="C245" s="536">
        <f t="shared" si="291"/>
        <v>0</v>
      </c>
      <c r="D245" s="203">
        <f t="shared" ref="D245:E245" si="333">SUM(D246:D249)</f>
        <v>0</v>
      </c>
      <c r="E245" s="204">
        <f t="shared" si="333"/>
        <v>0</v>
      </c>
      <c r="F245" s="199">
        <f>SUM(F246:F249)</f>
        <v>0</v>
      </c>
      <c r="G245" s="203">
        <f t="shared" ref="G245:H245" si="334">SUM(G246:G249)</f>
        <v>0</v>
      </c>
      <c r="H245" s="204">
        <f t="shared" si="334"/>
        <v>0</v>
      </c>
      <c r="I245" s="199">
        <f>SUM(I246:I249)</f>
        <v>0</v>
      </c>
      <c r="J245" s="205">
        <f t="shared" ref="J245:K245" si="335">SUM(J246:J249)</f>
        <v>0</v>
      </c>
      <c r="K245" s="204">
        <f t="shared" si="335"/>
        <v>0</v>
      </c>
      <c r="L245" s="199">
        <f>SUM(L246:L249)</f>
        <v>0</v>
      </c>
      <c r="M245" s="203">
        <f t="shared" ref="M245:O245" si="336">SUM(M246:M249)</f>
        <v>0</v>
      </c>
      <c r="N245" s="204">
        <f t="shared" si="336"/>
        <v>0</v>
      </c>
      <c r="O245" s="199">
        <f t="shared" si="336"/>
        <v>0</v>
      </c>
      <c r="P245" s="201"/>
    </row>
    <row r="246" spans="1:17" ht="36" hidden="1" x14ac:dyDescent="0.25">
      <c r="A246" s="52">
        <v>6421</v>
      </c>
      <c r="B246" s="90" t="s">
        <v>264</v>
      </c>
      <c r="C246" s="536">
        <f t="shared" si="291"/>
        <v>0</v>
      </c>
      <c r="D246" s="197"/>
      <c r="E246" s="198"/>
      <c r="F246" s="199">
        <f t="shared" ref="F246:F249" si="337">D246+E246</f>
        <v>0</v>
      </c>
      <c r="G246" s="197"/>
      <c r="H246" s="198"/>
      <c r="I246" s="199">
        <f t="shared" ref="I246:I249" si="338">G246+H246</f>
        <v>0</v>
      </c>
      <c r="J246" s="200"/>
      <c r="K246" s="198"/>
      <c r="L246" s="199">
        <f t="shared" ref="L246:L249" si="339">J246+K246</f>
        <v>0</v>
      </c>
      <c r="M246" s="197"/>
      <c r="N246" s="198"/>
      <c r="O246" s="199">
        <f t="shared" ref="O246:O249" si="340">M246+N246</f>
        <v>0</v>
      </c>
      <c r="P246" s="201"/>
    </row>
    <row r="247" spans="1:17" hidden="1" x14ac:dyDescent="0.25">
      <c r="A247" s="52">
        <v>6422</v>
      </c>
      <c r="B247" s="90" t="s">
        <v>265</v>
      </c>
      <c r="C247" s="536">
        <f t="shared" si="291"/>
        <v>0</v>
      </c>
      <c r="D247" s="197"/>
      <c r="E247" s="198"/>
      <c r="F247" s="199">
        <f t="shared" si="337"/>
        <v>0</v>
      </c>
      <c r="G247" s="197"/>
      <c r="H247" s="198"/>
      <c r="I247" s="199">
        <f t="shared" si="338"/>
        <v>0</v>
      </c>
      <c r="J247" s="200"/>
      <c r="K247" s="198"/>
      <c r="L247" s="199">
        <f t="shared" si="339"/>
        <v>0</v>
      </c>
      <c r="M247" s="197"/>
      <c r="N247" s="198"/>
      <c r="O247" s="199">
        <f t="shared" si="340"/>
        <v>0</v>
      </c>
      <c r="P247" s="201"/>
    </row>
    <row r="248" spans="1:17" ht="13.5" hidden="1" customHeight="1" x14ac:dyDescent="0.25">
      <c r="A248" s="52">
        <v>6423</v>
      </c>
      <c r="B248" s="90" t="s">
        <v>266</v>
      </c>
      <c r="C248" s="536">
        <f t="shared" si="291"/>
        <v>0</v>
      </c>
      <c r="D248" s="197"/>
      <c r="E248" s="198"/>
      <c r="F248" s="199">
        <f t="shared" si="337"/>
        <v>0</v>
      </c>
      <c r="G248" s="197"/>
      <c r="H248" s="198"/>
      <c r="I248" s="199">
        <f t="shared" si="338"/>
        <v>0</v>
      </c>
      <c r="J248" s="200"/>
      <c r="K248" s="198"/>
      <c r="L248" s="199">
        <f t="shared" si="339"/>
        <v>0</v>
      </c>
      <c r="M248" s="197"/>
      <c r="N248" s="198"/>
      <c r="O248" s="199">
        <f t="shared" si="340"/>
        <v>0</v>
      </c>
      <c r="P248" s="201"/>
    </row>
    <row r="249" spans="1:17" ht="36" hidden="1" x14ac:dyDescent="0.25">
      <c r="A249" s="52">
        <v>6424</v>
      </c>
      <c r="B249" s="90" t="s">
        <v>267</v>
      </c>
      <c r="C249" s="536">
        <f t="shared" si="291"/>
        <v>0</v>
      </c>
      <c r="D249" s="197"/>
      <c r="E249" s="198"/>
      <c r="F249" s="199">
        <f t="shared" si="337"/>
        <v>0</v>
      </c>
      <c r="G249" s="197"/>
      <c r="H249" s="198"/>
      <c r="I249" s="199">
        <f t="shared" si="338"/>
        <v>0</v>
      </c>
      <c r="J249" s="200"/>
      <c r="K249" s="198"/>
      <c r="L249" s="199">
        <f t="shared" si="339"/>
        <v>0</v>
      </c>
      <c r="M249" s="197"/>
      <c r="N249" s="198"/>
      <c r="O249" s="199">
        <f t="shared" si="340"/>
        <v>0</v>
      </c>
      <c r="P249" s="201"/>
      <c r="Q249" s="246"/>
    </row>
    <row r="250" spans="1:17" ht="60" hidden="1" x14ac:dyDescent="0.25">
      <c r="A250" s="70">
        <v>6500</v>
      </c>
      <c r="B250" s="182" t="s">
        <v>268</v>
      </c>
      <c r="C250" s="538">
        <f t="shared" si="291"/>
        <v>0</v>
      </c>
      <c r="D250" s="220">
        <f t="shared" ref="D250:O250" si="341">SUM(D251)</f>
        <v>0</v>
      </c>
      <c r="E250" s="221">
        <f t="shared" si="341"/>
        <v>0</v>
      </c>
      <c r="F250" s="222">
        <f t="shared" si="341"/>
        <v>0</v>
      </c>
      <c r="G250" s="126">
        <f t="shared" si="341"/>
        <v>0</v>
      </c>
      <c r="H250" s="127">
        <f t="shared" si="341"/>
        <v>0</v>
      </c>
      <c r="I250" s="222">
        <f t="shared" si="341"/>
        <v>0</v>
      </c>
      <c r="J250" s="247">
        <f t="shared" si="341"/>
        <v>0</v>
      </c>
      <c r="K250" s="127">
        <f t="shared" si="341"/>
        <v>0</v>
      </c>
      <c r="L250" s="222">
        <f t="shared" si="341"/>
        <v>0</v>
      </c>
      <c r="M250" s="126">
        <f t="shared" si="341"/>
        <v>0</v>
      </c>
      <c r="N250" s="127">
        <f t="shared" si="341"/>
        <v>0</v>
      </c>
      <c r="O250" s="222">
        <f t="shared" si="341"/>
        <v>0</v>
      </c>
      <c r="P250" s="215"/>
      <c r="Q250" s="246"/>
    </row>
    <row r="251" spans="1:17" ht="48" hidden="1" x14ac:dyDescent="0.25">
      <c r="A251" s="52">
        <v>6510</v>
      </c>
      <c r="B251" s="90" t="s">
        <v>269</v>
      </c>
      <c r="C251" s="536">
        <f t="shared" si="291"/>
        <v>0</v>
      </c>
      <c r="D251" s="206"/>
      <c r="E251" s="207"/>
      <c r="F251" s="248">
        <f>D251+E251</f>
        <v>0</v>
      </c>
      <c r="G251" s="249"/>
      <c r="H251" s="250"/>
      <c r="I251" s="248">
        <f>G251+H251</f>
        <v>0</v>
      </c>
      <c r="J251" s="251"/>
      <c r="K251" s="250"/>
      <c r="L251" s="248">
        <f>J251+K251</f>
        <v>0</v>
      </c>
      <c r="M251" s="249"/>
      <c r="N251" s="250"/>
      <c r="O251" s="248">
        <f t="shared" ref="O251" si="342">M251+N251</f>
        <v>0</v>
      </c>
      <c r="P251" s="227"/>
      <c r="Q251" s="246"/>
    </row>
    <row r="252" spans="1:17" ht="48" hidden="1" x14ac:dyDescent="0.25">
      <c r="A252" s="252">
        <v>7000</v>
      </c>
      <c r="B252" s="252" t="s">
        <v>270</v>
      </c>
      <c r="C252" s="550">
        <f t="shared" si="291"/>
        <v>0</v>
      </c>
      <c r="D252" s="253">
        <f t="shared" ref="D252:E252" si="343">SUM(D253,D263)</f>
        <v>0</v>
      </c>
      <c r="E252" s="254">
        <f t="shared" si="343"/>
        <v>0</v>
      </c>
      <c r="F252" s="255">
        <f>SUM(F253,F263)</f>
        <v>0</v>
      </c>
      <c r="G252" s="253">
        <f t="shared" ref="G252:H252" si="344">SUM(G253,G263)</f>
        <v>0</v>
      </c>
      <c r="H252" s="254">
        <f t="shared" si="344"/>
        <v>0</v>
      </c>
      <c r="I252" s="255">
        <f>SUM(I253,I263)</f>
        <v>0</v>
      </c>
      <c r="J252" s="256">
        <f t="shared" ref="J252:K252" si="345">SUM(J253,J263)</f>
        <v>0</v>
      </c>
      <c r="K252" s="254">
        <f t="shared" si="345"/>
        <v>0</v>
      </c>
      <c r="L252" s="255">
        <f>SUM(L253,L263)</f>
        <v>0</v>
      </c>
      <c r="M252" s="253">
        <f t="shared" ref="M252:O252" si="346">SUM(M253,M263)</f>
        <v>0</v>
      </c>
      <c r="N252" s="254">
        <f t="shared" si="346"/>
        <v>0</v>
      </c>
      <c r="O252" s="255">
        <f t="shared" si="346"/>
        <v>0</v>
      </c>
      <c r="P252" s="257"/>
    </row>
    <row r="253" spans="1:17" ht="24" hidden="1" x14ac:dyDescent="0.25">
      <c r="A253" s="70">
        <v>7200</v>
      </c>
      <c r="B253" s="182" t="s">
        <v>271</v>
      </c>
      <c r="C253" s="534">
        <f t="shared" si="291"/>
        <v>0</v>
      </c>
      <c r="D253" s="183">
        <f t="shared" ref="D253:O253" si="347">SUM(D254,D255,D256,D257,D261,D262)</f>
        <v>0</v>
      </c>
      <c r="E253" s="184">
        <f t="shared" si="347"/>
        <v>0</v>
      </c>
      <c r="F253" s="185">
        <f t="shared" si="347"/>
        <v>0</v>
      </c>
      <c r="G253" s="183">
        <f t="shared" si="347"/>
        <v>0</v>
      </c>
      <c r="H253" s="184">
        <f t="shared" si="347"/>
        <v>0</v>
      </c>
      <c r="I253" s="185">
        <f t="shared" si="347"/>
        <v>0</v>
      </c>
      <c r="J253" s="186">
        <f t="shared" si="347"/>
        <v>0</v>
      </c>
      <c r="K253" s="184">
        <f t="shared" si="347"/>
        <v>0</v>
      </c>
      <c r="L253" s="185">
        <f t="shared" si="347"/>
        <v>0</v>
      </c>
      <c r="M253" s="183">
        <f t="shared" si="347"/>
        <v>0</v>
      </c>
      <c r="N253" s="184">
        <f t="shared" si="347"/>
        <v>0</v>
      </c>
      <c r="O253" s="185">
        <f t="shared" si="347"/>
        <v>0</v>
      </c>
      <c r="P253" s="187"/>
    </row>
    <row r="254" spans="1:17" ht="24" hidden="1" x14ac:dyDescent="0.25">
      <c r="A254" s="298">
        <v>7210</v>
      </c>
      <c r="B254" s="82" t="s">
        <v>272</v>
      </c>
      <c r="C254" s="535">
        <f t="shared" si="291"/>
        <v>0</v>
      </c>
      <c r="D254" s="192"/>
      <c r="E254" s="193"/>
      <c r="F254" s="194">
        <f t="shared" ref="F254:F256" si="348">D254+E254</f>
        <v>0</v>
      </c>
      <c r="G254" s="192"/>
      <c r="H254" s="193"/>
      <c r="I254" s="194">
        <f t="shared" ref="I254:I256" si="349">G254+H254</f>
        <v>0</v>
      </c>
      <c r="J254" s="195"/>
      <c r="K254" s="193"/>
      <c r="L254" s="194">
        <f t="shared" ref="L254:L256" si="350">J254+K254</f>
        <v>0</v>
      </c>
      <c r="M254" s="192"/>
      <c r="N254" s="193"/>
      <c r="O254" s="194">
        <f t="shared" ref="O254:O256" si="351">M254+N254</f>
        <v>0</v>
      </c>
      <c r="P254" s="196"/>
    </row>
    <row r="255" spans="1:17" s="246" customFormat="1" ht="36" hidden="1" x14ac:dyDescent="0.25">
      <c r="A255" s="202">
        <v>7220</v>
      </c>
      <c r="B255" s="90" t="s">
        <v>273</v>
      </c>
      <c r="C255" s="536">
        <f t="shared" si="291"/>
        <v>0</v>
      </c>
      <c r="D255" s="197"/>
      <c r="E255" s="198"/>
      <c r="F255" s="199">
        <f t="shared" si="348"/>
        <v>0</v>
      </c>
      <c r="G255" s="197"/>
      <c r="H255" s="198"/>
      <c r="I255" s="199">
        <f t="shared" si="349"/>
        <v>0</v>
      </c>
      <c r="J255" s="200"/>
      <c r="K255" s="198"/>
      <c r="L255" s="199">
        <f t="shared" si="350"/>
        <v>0</v>
      </c>
      <c r="M255" s="197"/>
      <c r="N255" s="198"/>
      <c r="O255" s="199">
        <f t="shared" si="351"/>
        <v>0</v>
      </c>
      <c r="P255" s="201"/>
    </row>
    <row r="256" spans="1:17" ht="24" hidden="1" x14ac:dyDescent="0.25">
      <c r="A256" s="202">
        <v>7230</v>
      </c>
      <c r="B256" s="90" t="s">
        <v>43</v>
      </c>
      <c r="C256" s="536">
        <f t="shared" si="291"/>
        <v>0</v>
      </c>
      <c r="D256" s="197"/>
      <c r="E256" s="198"/>
      <c r="F256" s="199">
        <f t="shared" si="348"/>
        <v>0</v>
      </c>
      <c r="G256" s="197"/>
      <c r="H256" s="198"/>
      <c r="I256" s="199">
        <f t="shared" si="349"/>
        <v>0</v>
      </c>
      <c r="J256" s="200"/>
      <c r="K256" s="198"/>
      <c r="L256" s="199">
        <f t="shared" si="350"/>
        <v>0</v>
      </c>
      <c r="M256" s="197"/>
      <c r="N256" s="198"/>
      <c r="O256" s="199">
        <f t="shared" si="351"/>
        <v>0</v>
      </c>
      <c r="P256" s="201"/>
    </row>
    <row r="257" spans="1:16" ht="24" hidden="1" x14ac:dyDescent="0.25">
      <c r="A257" s="202">
        <v>7240</v>
      </c>
      <c r="B257" s="90" t="s">
        <v>274</v>
      </c>
      <c r="C257" s="536">
        <f t="shared" si="291"/>
        <v>0</v>
      </c>
      <c r="D257" s="203">
        <f t="shared" ref="D257:K257" si="352">SUM(D258:D260)</f>
        <v>0</v>
      </c>
      <c r="E257" s="204">
        <f t="shared" si="352"/>
        <v>0</v>
      </c>
      <c r="F257" s="199">
        <f t="shared" si="352"/>
        <v>0</v>
      </c>
      <c r="G257" s="203">
        <f t="shared" si="352"/>
        <v>0</v>
      </c>
      <c r="H257" s="204">
        <f t="shared" si="352"/>
        <v>0</v>
      </c>
      <c r="I257" s="199">
        <f t="shared" si="352"/>
        <v>0</v>
      </c>
      <c r="J257" s="205">
        <f t="shared" si="352"/>
        <v>0</v>
      </c>
      <c r="K257" s="204">
        <f t="shared" si="352"/>
        <v>0</v>
      </c>
      <c r="L257" s="199">
        <f>SUM(L258:L260)</f>
        <v>0</v>
      </c>
      <c r="M257" s="203">
        <f t="shared" ref="M257:O257" si="353">SUM(M258:M260)</f>
        <v>0</v>
      </c>
      <c r="N257" s="204">
        <f t="shared" si="353"/>
        <v>0</v>
      </c>
      <c r="O257" s="199">
        <f t="shared" si="353"/>
        <v>0</v>
      </c>
      <c r="P257" s="201"/>
    </row>
    <row r="258" spans="1:16" ht="48" hidden="1" x14ac:dyDescent="0.25">
      <c r="A258" s="52">
        <v>7245</v>
      </c>
      <c r="B258" s="90" t="s">
        <v>275</v>
      </c>
      <c r="C258" s="536">
        <f t="shared" si="291"/>
        <v>0</v>
      </c>
      <c r="D258" s="197"/>
      <c r="E258" s="198"/>
      <c r="F258" s="199">
        <f t="shared" ref="F258:F262" si="354">D258+E258</f>
        <v>0</v>
      </c>
      <c r="G258" s="197"/>
      <c r="H258" s="198"/>
      <c r="I258" s="199">
        <f t="shared" ref="I258:I262" si="355">G258+H258</f>
        <v>0</v>
      </c>
      <c r="J258" s="200"/>
      <c r="K258" s="198"/>
      <c r="L258" s="199">
        <f t="shared" ref="L258:L262" si="356">J258+K258</f>
        <v>0</v>
      </c>
      <c r="M258" s="197"/>
      <c r="N258" s="198"/>
      <c r="O258" s="199">
        <f t="shared" ref="O258:O262" si="357">M258+N258</f>
        <v>0</v>
      </c>
      <c r="P258" s="201"/>
    </row>
    <row r="259" spans="1:16" ht="84.75" hidden="1" customHeight="1" x14ac:dyDescent="0.25">
      <c r="A259" s="52">
        <v>7246</v>
      </c>
      <c r="B259" s="90" t="s">
        <v>276</v>
      </c>
      <c r="C259" s="536">
        <f t="shared" si="291"/>
        <v>0</v>
      </c>
      <c r="D259" s="197"/>
      <c r="E259" s="198"/>
      <c r="F259" s="199">
        <f t="shared" si="354"/>
        <v>0</v>
      </c>
      <c r="G259" s="197"/>
      <c r="H259" s="198"/>
      <c r="I259" s="199">
        <f t="shared" si="355"/>
        <v>0</v>
      </c>
      <c r="J259" s="200"/>
      <c r="K259" s="198"/>
      <c r="L259" s="199">
        <f t="shared" si="356"/>
        <v>0</v>
      </c>
      <c r="M259" s="197"/>
      <c r="N259" s="198"/>
      <c r="O259" s="199">
        <f t="shared" si="357"/>
        <v>0</v>
      </c>
      <c r="P259" s="201"/>
    </row>
    <row r="260" spans="1:16" ht="36" hidden="1" x14ac:dyDescent="0.25">
      <c r="A260" s="52">
        <v>7247</v>
      </c>
      <c r="B260" s="90" t="s">
        <v>277</v>
      </c>
      <c r="C260" s="536">
        <f t="shared" si="291"/>
        <v>0</v>
      </c>
      <c r="D260" s="197"/>
      <c r="E260" s="198"/>
      <c r="F260" s="199">
        <f t="shared" si="354"/>
        <v>0</v>
      </c>
      <c r="G260" s="197"/>
      <c r="H260" s="198"/>
      <c r="I260" s="199">
        <f t="shared" si="355"/>
        <v>0</v>
      </c>
      <c r="J260" s="200"/>
      <c r="K260" s="198"/>
      <c r="L260" s="199">
        <f t="shared" si="356"/>
        <v>0</v>
      </c>
      <c r="M260" s="197"/>
      <c r="N260" s="198"/>
      <c r="O260" s="199">
        <f t="shared" si="357"/>
        <v>0</v>
      </c>
      <c r="P260" s="201"/>
    </row>
    <row r="261" spans="1:16" ht="24" hidden="1" x14ac:dyDescent="0.25">
      <c r="A261" s="202">
        <v>7260</v>
      </c>
      <c r="B261" s="90" t="s">
        <v>278</v>
      </c>
      <c r="C261" s="536">
        <f t="shared" si="291"/>
        <v>0</v>
      </c>
      <c r="D261" s="197"/>
      <c r="E261" s="198"/>
      <c r="F261" s="199">
        <f t="shared" si="354"/>
        <v>0</v>
      </c>
      <c r="G261" s="197"/>
      <c r="H261" s="198"/>
      <c r="I261" s="199">
        <f t="shared" si="355"/>
        <v>0</v>
      </c>
      <c r="J261" s="200"/>
      <c r="K261" s="198"/>
      <c r="L261" s="199">
        <f t="shared" si="356"/>
        <v>0</v>
      </c>
      <c r="M261" s="197"/>
      <c r="N261" s="198"/>
      <c r="O261" s="199">
        <f t="shared" si="357"/>
        <v>0</v>
      </c>
      <c r="P261" s="201"/>
    </row>
    <row r="262" spans="1:16" ht="60" hidden="1" x14ac:dyDescent="0.25">
      <c r="A262" s="202">
        <v>7270</v>
      </c>
      <c r="B262" s="90" t="s">
        <v>279</v>
      </c>
      <c r="C262" s="536">
        <f t="shared" si="291"/>
        <v>0</v>
      </c>
      <c r="D262" s="197"/>
      <c r="E262" s="198"/>
      <c r="F262" s="199">
        <f t="shared" si="354"/>
        <v>0</v>
      </c>
      <c r="G262" s="197"/>
      <c r="H262" s="198"/>
      <c r="I262" s="199">
        <f t="shared" si="355"/>
        <v>0</v>
      </c>
      <c r="J262" s="200"/>
      <c r="K262" s="198"/>
      <c r="L262" s="199">
        <f t="shared" si="356"/>
        <v>0</v>
      </c>
      <c r="M262" s="197"/>
      <c r="N262" s="198"/>
      <c r="O262" s="199">
        <f t="shared" si="357"/>
        <v>0</v>
      </c>
      <c r="P262" s="201"/>
    </row>
    <row r="263" spans="1:16" hidden="1" x14ac:dyDescent="0.25">
      <c r="A263" s="138">
        <v>7700</v>
      </c>
      <c r="B263" s="108" t="s">
        <v>280</v>
      </c>
      <c r="C263" s="538">
        <f t="shared" si="291"/>
        <v>0</v>
      </c>
      <c r="D263" s="220">
        <f t="shared" ref="D263:O263" si="358">D264</f>
        <v>0</v>
      </c>
      <c r="E263" s="221">
        <f t="shared" si="358"/>
        <v>0</v>
      </c>
      <c r="F263" s="222">
        <f t="shared" si="358"/>
        <v>0</v>
      </c>
      <c r="G263" s="220">
        <f t="shared" si="358"/>
        <v>0</v>
      </c>
      <c r="H263" s="221">
        <f t="shared" si="358"/>
        <v>0</v>
      </c>
      <c r="I263" s="222">
        <f t="shared" si="358"/>
        <v>0</v>
      </c>
      <c r="J263" s="223">
        <f t="shared" si="358"/>
        <v>0</v>
      </c>
      <c r="K263" s="221">
        <f t="shared" si="358"/>
        <v>0</v>
      </c>
      <c r="L263" s="222">
        <f t="shared" si="358"/>
        <v>0</v>
      </c>
      <c r="M263" s="220">
        <f t="shared" si="358"/>
        <v>0</v>
      </c>
      <c r="N263" s="221">
        <f t="shared" si="358"/>
        <v>0</v>
      </c>
      <c r="O263" s="222">
        <f t="shared" si="358"/>
        <v>0</v>
      </c>
      <c r="P263" s="215"/>
    </row>
    <row r="264" spans="1:16" hidden="1" x14ac:dyDescent="0.25">
      <c r="A264" s="188">
        <v>7720</v>
      </c>
      <c r="B264" s="82" t="s">
        <v>281</v>
      </c>
      <c r="C264" s="537">
        <f t="shared" si="291"/>
        <v>0</v>
      </c>
      <c r="D264" s="249"/>
      <c r="E264" s="250"/>
      <c r="F264" s="248">
        <f>D264+E264</f>
        <v>0</v>
      </c>
      <c r="G264" s="249"/>
      <c r="H264" s="250"/>
      <c r="I264" s="248">
        <f>G264+H264</f>
        <v>0</v>
      </c>
      <c r="J264" s="251"/>
      <c r="K264" s="250"/>
      <c r="L264" s="248">
        <f>J264+K264</f>
        <v>0</v>
      </c>
      <c r="M264" s="249"/>
      <c r="N264" s="250"/>
      <c r="O264" s="248">
        <f t="shared" ref="O264" si="359">M264+N264</f>
        <v>0</v>
      </c>
      <c r="P264" s="227"/>
    </row>
    <row r="265" spans="1:16" hidden="1" x14ac:dyDescent="0.25">
      <c r="A265" s="258">
        <v>9000</v>
      </c>
      <c r="B265" s="259" t="s">
        <v>282</v>
      </c>
      <c r="C265" s="551">
        <f t="shared" si="291"/>
        <v>0</v>
      </c>
      <c r="D265" s="260">
        <f t="shared" ref="D265:O266" si="360">D266</f>
        <v>0</v>
      </c>
      <c r="E265" s="261">
        <f t="shared" si="360"/>
        <v>0</v>
      </c>
      <c r="F265" s="262">
        <f t="shared" si="360"/>
        <v>0</v>
      </c>
      <c r="G265" s="260">
        <f t="shared" si="360"/>
        <v>0</v>
      </c>
      <c r="H265" s="261">
        <f t="shared" si="360"/>
        <v>0</v>
      </c>
      <c r="I265" s="262">
        <f>I266</f>
        <v>0</v>
      </c>
      <c r="J265" s="263">
        <f t="shared" si="360"/>
        <v>0</v>
      </c>
      <c r="K265" s="261">
        <f t="shared" si="360"/>
        <v>0</v>
      </c>
      <c r="L265" s="262">
        <f t="shared" si="360"/>
        <v>0</v>
      </c>
      <c r="M265" s="260">
        <f t="shared" si="360"/>
        <v>0</v>
      </c>
      <c r="N265" s="261">
        <f t="shared" si="360"/>
        <v>0</v>
      </c>
      <c r="O265" s="262">
        <f t="shared" si="360"/>
        <v>0</v>
      </c>
      <c r="P265" s="264"/>
    </row>
    <row r="266" spans="1:16" ht="24" hidden="1" x14ac:dyDescent="0.25">
      <c r="A266" s="265">
        <v>9200</v>
      </c>
      <c r="B266" s="90" t="s">
        <v>283</v>
      </c>
      <c r="C266" s="542">
        <f t="shared" si="291"/>
        <v>0</v>
      </c>
      <c r="D266" s="148">
        <f t="shared" si="360"/>
        <v>0</v>
      </c>
      <c r="E266" s="149">
        <f t="shared" si="360"/>
        <v>0</v>
      </c>
      <c r="F266" s="189">
        <f t="shared" si="360"/>
        <v>0</v>
      </c>
      <c r="G266" s="148">
        <f t="shared" si="360"/>
        <v>0</v>
      </c>
      <c r="H266" s="149">
        <f t="shared" si="360"/>
        <v>0</v>
      </c>
      <c r="I266" s="189">
        <f t="shared" si="360"/>
        <v>0</v>
      </c>
      <c r="J266" s="190">
        <f t="shared" si="360"/>
        <v>0</v>
      </c>
      <c r="K266" s="149">
        <f t="shared" si="360"/>
        <v>0</v>
      </c>
      <c r="L266" s="189">
        <f t="shared" si="360"/>
        <v>0</v>
      </c>
      <c r="M266" s="148">
        <f t="shared" si="360"/>
        <v>0</v>
      </c>
      <c r="N266" s="149">
        <f t="shared" si="360"/>
        <v>0</v>
      </c>
      <c r="O266" s="189">
        <f t="shared" si="360"/>
        <v>0</v>
      </c>
      <c r="P266" s="191"/>
    </row>
    <row r="267" spans="1:16" ht="24" hidden="1" x14ac:dyDescent="0.25">
      <c r="A267" s="266">
        <v>9260</v>
      </c>
      <c r="B267" s="90" t="s">
        <v>284</v>
      </c>
      <c r="C267" s="542">
        <f t="shared" si="291"/>
        <v>0</v>
      </c>
      <c r="D267" s="148">
        <f t="shared" ref="D267:O267" si="361">SUM(D268)</f>
        <v>0</v>
      </c>
      <c r="E267" s="149">
        <f t="shared" si="361"/>
        <v>0</v>
      </c>
      <c r="F267" s="189">
        <f t="shared" si="361"/>
        <v>0</v>
      </c>
      <c r="G267" s="148">
        <f t="shared" si="361"/>
        <v>0</v>
      </c>
      <c r="H267" s="149">
        <f t="shared" si="361"/>
        <v>0</v>
      </c>
      <c r="I267" s="189">
        <f t="shared" si="361"/>
        <v>0</v>
      </c>
      <c r="J267" s="190">
        <f t="shared" si="361"/>
        <v>0</v>
      </c>
      <c r="K267" s="149">
        <f t="shared" si="361"/>
        <v>0</v>
      </c>
      <c r="L267" s="189">
        <f t="shared" si="361"/>
        <v>0</v>
      </c>
      <c r="M267" s="148">
        <f t="shared" si="361"/>
        <v>0</v>
      </c>
      <c r="N267" s="149">
        <f t="shared" si="361"/>
        <v>0</v>
      </c>
      <c r="O267" s="189">
        <f t="shared" si="361"/>
        <v>0</v>
      </c>
      <c r="P267" s="191"/>
    </row>
    <row r="268" spans="1:16" ht="87" hidden="1" customHeight="1" x14ac:dyDescent="0.25">
      <c r="A268" s="267">
        <v>9263</v>
      </c>
      <c r="B268" s="90" t="s">
        <v>285</v>
      </c>
      <c r="C268" s="542">
        <f t="shared" si="291"/>
        <v>0</v>
      </c>
      <c r="D268" s="206"/>
      <c r="E268" s="207"/>
      <c r="F268" s="189">
        <f>D268+E268</f>
        <v>0</v>
      </c>
      <c r="G268" s="206"/>
      <c r="H268" s="207"/>
      <c r="I268" s="189">
        <f>G268+H268</f>
        <v>0</v>
      </c>
      <c r="J268" s="208"/>
      <c r="K268" s="207"/>
      <c r="L268" s="189">
        <f>J268+K268</f>
        <v>0</v>
      </c>
      <c r="M268" s="206"/>
      <c r="N268" s="207"/>
      <c r="O268" s="189">
        <f t="shared" ref="O268" si="362">M268+N268</f>
        <v>0</v>
      </c>
      <c r="P268" s="191"/>
    </row>
    <row r="269" spans="1:16" hidden="1" x14ac:dyDescent="0.25">
      <c r="A269" s="218"/>
      <c r="B269" s="90" t="s">
        <v>286</v>
      </c>
      <c r="C269" s="536">
        <f t="shared" si="291"/>
        <v>0</v>
      </c>
      <c r="D269" s="203">
        <f t="shared" ref="D269:E269" si="363">SUM(D270:D271)</f>
        <v>0</v>
      </c>
      <c r="E269" s="204">
        <f t="shared" si="363"/>
        <v>0</v>
      </c>
      <c r="F269" s="199">
        <f>SUM(F270:F271)</f>
        <v>0</v>
      </c>
      <c r="G269" s="203">
        <f t="shared" ref="G269:H269" si="364">SUM(G270:G271)</f>
        <v>0</v>
      </c>
      <c r="H269" s="204">
        <f t="shared" si="364"/>
        <v>0</v>
      </c>
      <c r="I269" s="199">
        <f>SUM(I270:I271)</f>
        <v>0</v>
      </c>
      <c r="J269" s="205">
        <f t="shared" ref="J269:K269" si="365">SUM(J270:J271)</f>
        <v>0</v>
      </c>
      <c r="K269" s="204">
        <f t="shared" si="365"/>
        <v>0</v>
      </c>
      <c r="L269" s="199">
        <f>SUM(L270:L271)</f>
        <v>0</v>
      </c>
      <c r="M269" s="203">
        <f t="shared" ref="M269:O269" si="366">SUM(M270:M271)</f>
        <v>0</v>
      </c>
      <c r="N269" s="204">
        <f t="shared" si="366"/>
        <v>0</v>
      </c>
      <c r="O269" s="199">
        <f t="shared" si="366"/>
        <v>0</v>
      </c>
      <c r="P269" s="201"/>
    </row>
    <row r="270" spans="1:16" hidden="1" x14ac:dyDescent="0.25">
      <c r="A270" s="218" t="s">
        <v>287</v>
      </c>
      <c r="B270" s="52" t="s">
        <v>288</v>
      </c>
      <c r="C270" s="536">
        <f t="shared" si="291"/>
        <v>0</v>
      </c>
      <c r="D270" s="197"/>
      <c r="E270" s="198"/>
      <c r="F270" s="199">
        <f t="shared" ref="F270:F271" si="367">D270+E270</f>
        <v>0</v>
      </c>
      <c r="G270" s="197"/>
      <c r="H270" s="198"/>
      <c r="I270" s="199">
        <f t="shared" ref="I270:I271" si="368">G270+H270</f>
        <v>0</v>
      </c>
      <c r="J270" s="200"/>
      <c r="K270" s="198"/>
      <c r="L270" s="199">
        <f t="shared" ref="L270:L271" si="369">J270+K270</f>
        <v>0</v>
      </c>
      <c r="M270" s="197"/>
      <c r="N270" s="198"/>
      <c r="O270" s="199">
        <f t="shared" ref="O270:O271" si="370">M270+N270</f>
        <v>0</v>
      </c>
      <c r="P270" s="201"/>
    </row>
    <row r="271" spans="1:16" ht="24" hidden="1" x14ac:dyDescent="0.25">
      <c r="A271" s="421" t="s">
        <v>289</v>
      </c>
      <c r="B271" s="422" t="s">
        <v>290</v>
      </c>
      <c r="C271" s="557">
        <f t="shared" si="291"/>
        <v>0</v>
      </c>
      <c r="D271" s="409"/>
      <c r="E271" s="410"/>
      <c r="F271" s="411">
        <f t="shared" si="367"/>
        <v>0</v>
      </c>
      <c r="G271" s="409"/>
      <c r="H271" s="410"/>
      <c r="I271" s="411">
        <f t="shared" si="368"/>
        <v>0</v>
      </c>
      <c r="J271" s="412"/>
      <c r="K271" s="410"/>
      <c r="L271" s="411">
        <f t="shared" si="369"/>
        <v>0</v>
      </c>
      <c r="M271" s="409"/>
      <c r="N271" s="410"/>
      <c r="O271" s="411">
        <f t="shared" si="370"/>
        <v>0</v>
      </c>
      <c r="P271" s="423"/>
    </row>
    <row r="272" spans="1:16" ht="12.75" thickBot="1" x14ac:dyDescent="0.3">
      <c r="A272" s="269"/>
      <c r="B272" s="269" t="s">
        <v>291</v>
      </c>
      <c r="C272" s="552">
        <f t="shared" si="291"/>
        <v>388619</v>
      </c>
      <c r="D272" s="270">
        <f>SUM(D269,D265,D252,D211,D182,D174,D160,D75,D53)</f>
        <v>389566</v>
      </c>
      <c r="E272" s="271">
        <f t="shared" ref="E272:O272" si="371">SUM(E269,E265,E252,E211,E182,E174,E160,E75,E53)</f>
        <v>-947</v>
      </c>
      <c r="F272" s="272">
        <f t="shared" si="371"/>
        <v>388619</v>
      </c>
      <c r="G272" s="270">
        <f t="shared" si="371"/>
        <v>0</v>
      </c>
      <c r="H272" s="271">
        <f t="shared" si="371"/>
        <v>0</v>
      </c>
      <c r="I272" s="272">
        <f t="shared" si="371"/>
        <v>0</v>
      </c>
      <c r="J272" s="273">
        <f t="shared" si="371"/>
        <v>0</v>
      </c>
      <c r="K272" s="271">
        <f t="shared" si="371"/>
        <v>0</v>
      </c>
      <c r="L272" s="272">
        <f t="shared" si="371"/>
        <v>0</v>
      </c>
      <c r="M272" s="270">
        <f t="shared" si="371"/>
        <v>0</v>
      </c>
      <c r="N272" s="271">
        <f t="shared" si="371"/>
        <v>0</v>
      </c>
      <c r="O272" s="272">
        <f t="shared" si="371"/>
        <v>0</v>
      </c>
      <c r="P272" s="274"/>
    </row>
    <row r="273" spans="1:16" s="29" customFormat="1" ht="13.5" hidden="1" thickTop="1" thickBot="1" x14ac:dyDescent="0.3">
      <c r="A273" s="1008" t="s">
        <v>292</v>
      </c>
      <c r="B273" s="1009"/>
      <c r="C273" s="553">
        <f t="shared" si="291"/>
        <v>0</v>
      </c>
      <c r="D273" s="275">
        <f>SUM(D24,D25,D41,D43)-D51</f>
        <v>0</v>
      </c>
      <c r="E273" s="276">
        <f t="shared" ref="E273:F273" si="372">SUM(E24,E25,E41,E43)-E51</f>
        <v>0</v>
      </c>
      <c r="F273" s="277">
        <f t="shared" si="372"/>
        <v>0</v>
      </c>
      <c r="G273" s="275">
        <f>SUM(G24,G25,G43)-G51</f>
        <v>0</v>
      </c>
      <c r="H273" s="276">
        <f t="shared" ref="H273:I273" si="373">SUM(H24,H25,H43)-H51</f>
        <v>0</v>
      </c>
      <c r="I273" s="277">
        <f t="shared" si="373"/>
        <v>0</v>
      </c>
      <c r="J273" s="278">
        <f t="shared" ref="J273:K273" si="374">(J26+J43)-J51</f>
        <v>0</v>
      </c>
      <c r="K273" s="276">
        <f t="shared" si="374"/>
        <v>0</v>
      </c>
      <c r="L273" s="277">
        <f>(L26+L43)-L51</f>
        <v>0</v>
      </c>
      <c r="M273" s="275">
        <f t="shared" ref="M273:O273" si="375">M45-M51</f>
        <v>0</v>
      </c>
      <c r="N273" s="276">
        <f t="shared" si="375"/>
        <v>0</v>
      </c>
      <c r="O273" s="277">
        <f t="shared" si="375"/>
        <v>0</v>
      </c>
      <c r="P273" s="279"/>
    </row>
    <row r="274" spans="1:16" s="29" customFormat="1" ht="12.75" hidden="1" thickTop="1" x14ac:dyDescent="0.25">
      <c r="A274" s="1010" t="s">
        <v>293</v>
      </c>
      <c r="B274" s="1011"/>
      <c r="C274" s="554">
        <f t="shared" si="291"/>
        <v>0</v>
      </c>
      <c r="D274" s="280">
        <f t="shared" ref="D274:O274" si="376">SUM(D275,D276)-D283+D284</f>
        <v>0</v>
      </c>
      <c r="E274" s="281">
        <f t="shared" si="376"/>
        <v>0</v>
      </c>
      <c r="F274" s="282">
        <f t="shared" si="376"/>
        <v>0</v>
      </c>
      <c r="G274" s="280">
        <f t="shared" si="376"/>
        <v>0</v>
      </c>
      <c r="H274" s="281">
        <f t="shared" si="376"/>
        <v>0</v>
      </c>
      <c r="I274" s="282">
        <f t="shared" si="376"/>
        <v>0</v>
      </c>
      <c r="J274" s="283">
        <f t="shared" si="376"/>
        <v>0</v>
      </c>
      <c r="K274" s="281">
        <f t="shared" si="376"/>
        <v>0</v>
      </c>
      <c r="L274" s="282">
        <f t="shared" si="376"/>
        <v>0</v>
      </c>
      <c r="M274" s="280">
        <f t="shared" si="376"/>
        <v>0</v>
      </c>
      <c r="N274" s="281">
        <f t="shared" si="376"/>
        <v>0</v>
      </c>
      <c r="O274" s="282">
        <f t="shared" si="376"/>
        <v>0</v>
      </c>
      <c r="P274" s="284"/>
    </row>
    <row r="275" spans="1:16" s="29" customFormat="1" ht="13.5" hidden="1" thickTop="1" thickBot="1" x14ac:dyDescent="0.3">
      <c r="A275" s="157" t="s">
        <v>294</v>
      </c>
      <c r="B275" s="157" t="s">
        <v>295</v>
      </c>
      <c r="C275" s="544">
        <f t="shared" si="291"/>
        <v>0</v>
      </c>
      <c r="D275" s="158">
        <f>D21-D269</f>
        <v>0</v>
      </c>
      <c r="E275" s="158">
        <f t="shared" ref="E275:O275" si="377">E21-E269</f>
        <v>0</v>
      </c>
      <c r="F275" s="158">
        <f t="shared" si="377"/>
        <v>0</v>
      </c>
      <c r="G275" s="158">
        <f t="shared" si="377"/>
        <v>0</v>
      </c>
      <c r="H275" s="158">
        <f t="shared" si="377"/>
        <v>0</v>
      </c>
      <c r="I275" s="158">
        <f t="shared" si="377"/>
        <v>0</v>
      </c>
      <c r="J275" s="158">
        <f t="shared" si="377"/>
        <v>0</v>
      </c>
      <c r="K275" s="158">
        <f t="shared" si="377"/>
        <v>0</v>
      </c>
      <c r="L275" s="544">
        <f t="shared" si="377"/>
        <v>0</v>
      </c>
      <c r="M275" s="158">
        <f t="shared" si="377"/>
        <v>0</v>
      </c>
      <c r="N275" s="158">
        <f t="shared" si="377"/>
        <v>0</v>
      </c>
      <c r="O275" s="544">
        <f t="shared" si="377"/>
        <v>0</v>
      </c>
      <c r="P275" s="563"/>
    </row>
    <row r="276" spans="1:16" s="29" customFormat="1" ht="12.75" hidden="1" thickTop="1" x14ac:dyDescent="0.25">
      <c r="A276" s="285" t="s">
        <v>296</v>
      </c>
      <c r="B276" s="285" t="s">
        <v>297</v>
      </c>
      <c r="C276" s="554">
        <f t="shared" si="291"/>
        <v>0</v>
      </c>
      <c r="D276" s="280">
        <f t="shared" ref="D276:O276" si="378">SUM(D277,D279,D281)-SUM(D278,D280,D282)</f>
        <v>0</v>
      </c>
      <c r="E276" s="281">
        <f t="shared" si="378"/>
        <v>0</v>
      </c>
      <c r="F276" s="282">
        <f t="shared" si="378"/>
        <v>0</v>
      </c>
      <c r="G276" s="280">
        <f t="shared" si="378"/>
        <v>0</v>
      </c>
      <c r="H276" s="281">
        <f t="shared" si="378"/>
        <v>0</v>
      </c>
      <c r="I276" s="282">
        <f t="shared" si="378"/>
        <v>0</v>
      </c>
      <c r="J276" s="283">
        <f t="shared" si="378"/>
        <v>0</v>
      </c>
      <c r="K276" s="281">
        <f t="shared" si="378"/>
        <v>0</v>
      </c>
      <c r="L276" s="282">
        <f t="shared" si="378"/>
        <v>0</v>
      </c>
      <c r="M276" s="280">
        <f t="shared" si="378"/>
        <v>0</v>
      </c>
      <c r="N276" s="281">
        <f t="shared" si="378"/>
        <v>0</v>
      </c>
      <c r="O276" s="282">
        <f t="shared" si="378"/>
        <v>0</v>
      </c>
      <c r="P276" s="284"/>
    </row>
    <row r="277" spans="1:16" ht="12.75" hidden="1" thickTop="1" x14ac:dyDescent="0.25">
      <c r="A277" s="286" t="s">
        <v>298</v>
      </c>
      <c r="B277" s="147" t="s">
        <v>299</v>
      </c>
      <c r="C277" s="537">
        <f t="shared" ref="C277:C284" si="379">F277+I277+L277+O277</f>
        <v>0</v>
      </c>
      <c r="D277" s="249"/>
      <c r="E277" s="250"/>
      <c r="F277" s="248">
        <f t="shared" ref="F277:F284" si="380">D277+E277</f>
        <v>0</v>
      </c>
      <c r="G277" s="249"/>
      <c r="H277" s="250"/>
      <c r="I277" s="248">
        <f t="shared" ref="I277:I284" si="381">G277+H277</f>
        <v>0</v>
      </c>
      <c r="J277" s="251"/>
      <c r="K277" s="250"/>
      <c r="L277" s="248">
        <f t="shared" ref="L277:L284" si="382">J277+K277</f>
        <v>0</v>
      </c>
      <c r="M277" s="249"/>
      <c r="N277" s="250"/>
      <c r="O277" s="248">
        <f t="shared" ref="O277:O284" si="383">M277+N277</f>
        <v>0</v>
      </c>
      <c r="P277" s="227"/>
    </row>
    <row r="278" spans="1:16" ht="24.75" hidden="1" thickTop="1" x14ac:dyDescent="0.25">
      <c r="A278" s="218" t="s">
        <v>300</v>
      </c>
      <c r="B278" s="51" t="s">
        <v>301</v>
      </c>
      <c r="C278" s="536">
        <f t="shared" si="379"/>
        <v>0</v>
      </c>
      <c r="D278" s="197"/>
      <c r="E278" s="198"/>
      <c r="F278" s="199">
        <f t="shared" si="380"/>
        <v>0</v>
      </c>
      <c r="G278" s="197"/>
      <c r="H278" s="198"/>
      <c r="I278" s="199">
        <f t="shared" si="381"/>
        <v>0</v>
      </c>
      <c r="J278" s="200"/>
      <c r="K278" s="198"/>
      <c r="L278" s="199">
        <f t="shared" si="382"/>
        <v>0</v>
      </c>
      <c r="M278" s="197"/>
      <c r="N278" s="198"/>
      <c r="O278" s="199">
        <f t="shared" si="383"/>
        <v>0</v>
      </c>
      <c r="P278" s="201"/>
    </row>
    <row r="279" spans="1:16" ht="12.75" hidden="1" thickTop="1" x14ac:dyDescent="0.25">
      <c r="A279" s="218" t="s">
        <v>302</v>
      </c>
      <c r="B279" s="51" t="s">
        <v>303</v>
      </c>
      <c r="C279" s="536">
        <f t="shared" si="379"/>
        <v>0</v>
      </c>
      <c r="D279" s="197"/>
      <c r="E279" s="198"/>
      <c r="F279" s="199">
        <f t="shared" si="380"/>
        <v>0</v>
      </c>
      <c r="G279" s="197"/>
      <c r="H279" s="198"/>
      <c r="I279" s="199">
        <f t="shared" si="381"/>
        <v>0</v>
      </c>
      <c r="J279" s="200"/>
      <c r="K279" s="198"/>
      <c r="L279" s="199">
        <f t="shared" si="382"/>
        <v>0</v>
      </c>
      <c r="M279" s="197"/>
      <c r="N279" s="198"/>
      <c r="O279" s="199">
        <f t="shared" si="383"/>
        <v>0</v>
      </c>
      <c r="P279" s="201"/>
    </row>
    <row r="280" spans="1:16" ht="24.75" hidden="1" thickTop="1" x14ac:dyDescent="0.25">
      <c r="A280" s="218" t="s">
        <v>304</v>
      </c>
      <c r="B280" s="51" t="s">
        <v>305</v>
      </c>
      <c r="C280" s="536">
        <f t="shared" si="379"/>
        <v>0</v>
      </c>
      <c r="D280" s="197"/>
      <c r="E280" s="198"/>
      <c r="F280" s="199">
        <f t="shared" si="380"/>
        <v>0</v>
      </c>
      <c r="G280" s="197"/>
      <c r="H280" s="198"/>
      <c r="I280" s="199">
        <f t="shared" si="381"/>
        <v>0</v>
      </c>
      <c r="J280" s="200"/>
      <c r="K280" s="198"/>
      <c r="L280" s="199">
        <f t="shared" si="382"/>
        <v>0</v>
      </c>
      <c r="M280" s="197"/>
      <c r="N280" s="198"/>
      <c r="O280" s="199">
        <f t="shared" si="383"/>
        <v>0</v>
      </c>
      <c r="P280" s="201"/>
    </row>
    <row r="281" spans="1:16" ht="12.75" hidden="1" thickTop="1" x14ac:dyDescent="0.25">
      <c r="A281" s="218" t="s">
        <v>306</v>
      </c>
      <c r="B281" s="51" t="s">
        <v>307</v>
      </c>
      <c r="C281" s="536">
        <f t="shared" si="379"/>
        <v>0</v>
      </c>
      <c r="D281" s="197"/>
      <c r="E281" s="198"/>
      <c r="F281" s="199">
        <f t="shared" si="380"/>
        <v>0</v>
      </c>
      <c r="G281" s="197"/>
      <c r="H281" s="198"/>
      <c r="I281" s="199">
        <f t="shared" si="381"/>
        <v>0</v>
      </c>
      <c r="J281" s="200"/>
      <c r="K281" s="198"/>
      <c r="L281" s="199">
        <f t="shared" si="382"/>
        <v>0</v>
      </c>
      <c r="M281" s="197"/>
      <c r="N281" s="198"/>
      <c r="O281" s="199">
        <f t="shared" si="383"/>
        <v>0</v>
      </c>
      <c r="P281" s="201"/>
    </row>
    <row r="282" spans="1:16" ht="24.75" hidden="1" thickTop="1" x14ac:dyDescent="0.25">
      <c r="A282" s="287" t="s">
        <v>308</v>
      </c>
      <c r="B282" s="288" t="s">
        <v>309</v>
      </c>
      <c r="C282" s="548">
        <f t="shared" si="379"/>
        <v>0</v>
      </c>
      <c r="D282" s="231"/>
      <c r="E282" s="232"/>
      <c r="F282" s="233">
        <f t="shared" si="380"/>
        <v>0</v>
      </c>
      <c r="G282" s="231"/>
      <c r="H282" s="232"/>
      <c r="I282" s="233">
        <f t="shared" si="381"/>
        <v>0</v>
      </c>
      <c r="J282" s="234"/>
      <c r="K282" s="232"/>
      <c r="L282" s="233">
        <f t="shared" si="382"/>
        <v>0</v>
      </c>
      <c r="M282" s="231"/>
      <c r="N282" s="232"/>
      <c r="O282" s="233">
        <f t="shared" si="383"/>
        <v>0</v>
      </c>
      <c r="P282" s="229"/>
    </row>
    <row r="283" spans="1:16" s="29" customFormat="1" ht="13.5" hidden="1" thickTop="1" thickBot="1" x14ac:dyDescent="0.3">
      <c r="A283" s="289" t="s">
        <v>310</v>
      </c>
      <c r="B283" s="289" t="s">
        <v>311</v>
      </c>
      <c r="C283" s="553">
        <f t="shared" si="379"/>
        <v>0</v>
      </c>
      <c r="D283" s="290"/>
      <c r="E283" s="291"/>
      <c r="F283" s="277">
        <f t="shared" si="380"/>
        <v>0</v>
      </c>
      <c r="G283" s="290"/>
      <c r="H283" s="291"/>
      <c r="I283" s="277">
        <f t="shared" si="381"/>
        <v>0</v>
      </c>
      <c r="J283" s="292"/>
      <c r="K283" s="291"/>
      <c r="L283" s="277">
        <f t="shared" si="382"/>
        <v>0</v>
      </c>
      <c r="M283" s="290"/>
      <c r="N283" s="291"/>
      <c r="O283" s="277">
        <f t="shared" si="383"/>
        <v>0</v>
      </c>
      <c r="P283" s="279"/>
    </row>
    <row r="284" spans="1:16" s="29" customFormat="1" ht="48.75" hidden="1" thickTop="1" x14ac:dyDescent="0.25">
      <c r="A284" s="285" t="s">
        <v>312</v>
      </c>
      <c r="B284" s="293" t="s">
        <v>313</v>
      </c>
      <c r="C284" s="554">
        <f t="shared" si="379"/>
        <v>0</v>
      </c>
      <c r="D284" s="294"/>
      <c r="E284" s="295"/>
      <c r="F284" s="185">
        <f t="shared" si="380"/>
        <v>0</v>
      </c>
      <c r="G284" s="224"/>
      <c r="H284" s="225"/>
      <c r="I284" s="185">
        <f t="shared" si="381"/>
        <v>0</v>
      </c>
      <c r="J284" s="226"/>
      <c r="K284" s="225"/>
      <c r="L284" s="185">
        <f t="shared" si="382"/>
        <v>0</v>
      </c>
      <c r="M284" s="224"/>
      <c r="N284" s="225"/>
      <c r="O284" s="185">
        <f t="shared" si="383"/>
        <v>0</v>
      </c>
      <c r="P284" s="209"/>
    </row>
    <row r="285" spans="1:16" ht="12.75" thickTop="1" x14ac:dyDescent="0.25">
      <c r="A285" s="2"/>
      <c r="B285" s="2"/>
      <c r="C285" s="2"/>
      <c r="D285" s="2"/>
      <c r="E285" s="2"/>
      <c r="F285" s="2"/>
      <c r="G285" s="2"/>
      <c r="H285" s="2"/>
      <c r="I285" s="2"/>
      <c r="J285" s="2"/>
      <c r="K285" s="2"/>
      <c r="L285" s="2"/>
      <c r="M285" s="2"/>
      <c r="N285" s="2"/>
      <c r="O285" s="2"/>
      <c r="P285" s="2"/>
    </row>
    <row r="286" spans="1:16" x14ac:dyDescent="0.25">
      <c r="A286" s="2"/>
      <c r="B286" s="2"/>
      <c r="C286" s="2"/>
      <c r="D286" s="2"/>
      <c r="E286" s="2"/>
      <c r="F286" s="2"/>
      <c r="G286" s="2"/>
      <c r="H286" s="2"/>
      <c r="I286" s="2"/>
      <c r="J286" s="2"/>
      <c r="K286" s="2"/>
      <c r="L286" s="2"/>
      <c r="M286" s="2"/>
      <c r="N286" s="2"/>
      <c r="O286" s="2"/>
      <c r="P286" s="2"/>
    </row>
    <row r="287" spans="1:16" x14ac:dyDescent="0.25">
      <c r="A287" s="2"/>
      <c r="B287" s="2"/>
      <c r="C287" s="2"/>
      <c r="D287" s="2"/>
      <c r="E287" s="2"/>
      <c r="F287" s="2"/>
      <c r="G287" s="2"/>
      <c r="H287" s="2"/>
      <c r="I287" s="2"/>
      <c r="J287" s="2"/>
      <c r="K287" s="2"/>
      <c r="L287" s="2"/>
      <c r="M287" s="2"/>
      <c r="N287" s="2"/>
      <c r="O287" s="2"/>
      <c r="P287" s="2"/>
    </row>
    <row r="288" spans="1:16" x14ac:dyDescent="0.25">
      <c r="A288" s="2"/>
      <c r="B288" s="2"/>
      <c r="C288" s="2"/>
      <c r="D288" s="2"/>
      <c r="E288" s="2"/>
      <c r="F288" s="2"/>
      <c r="G288" s="2"/>
      <c r="H288" s="2"/>
      <c r="I288" s="2"/>
      <c r="J288" s="2"/>
      <c r="K288" s="2"/>
      <c r="L288" s="2"/>
      <c r="M288" s="2"/>
      <c r="N288" s="2"/>
      <c r="O288" s="2"/>
      <c r="P288" s="2"/>
    </row>
    <row r="289" spans="1:16" x14ac:dyDescent="0.25">
      <c r="A289" s="2"/>
      <c r="B289" s="2"/>
      <c r="C289" s="2"/>
      <c r="D289" s="2"/>
      <c r="E289" s="2"/>
      <c r="F289" s="2"/>
      <c r="G289" s="2"/>
      <c r="H289" s="2"/>
      <c r="I289" s="2"/>
      <c r="J289" s="2"/>
      <c r="K289" s="2"/>
      <c r="L289" s="2"/>
      <c r="M289" s="2"/>
      <c r="N289" s="2"/>
      <c r="O289" s="2"/>
      <c r="P289" s="2"/>
    </row>
    <row r="290" spans="1:16" x14ac:dyDescent="0.25">
      <c r="A290" s="2"/>
      <c r="B290" s="2"/>
      <c r="C290" s="2"/>
      <c r="D290" s="2"/>
      <c r="E290" s="2"/>
      <c r="F290" s="2"/>
      <c r="G290" s="2"/>
      <c r="H290" s="2"/>
      <c r="I290" s="2"/>
      <c r="J290" s="2"/>
      <c r="K290" s="2"/>
      <c r="L290" s="2"/>
      <c r="M290" s="2"/>
      <c r="N290" s="2"/>
      <c r="O290" s="2"/>
      <c r="P290" s="2"/>
    </row>
    <row r="291" spans="1:16" x14ac:dyDescent="0.25">
      <c r="A291" s="2"/>
      <c r="B291" s="2"/>
      <c r="C291" s="2"/>
      <c r="D291" s="2"/>
      <c r="E291" s="2"/>
      <c r="F291" s="2"/>
      <c r="G291" s="2"/>
      <c r="H291" s="2"/>
      <c r="I291" s="2"/>
      <c r="J291" s="2"/>
      <c r="K291" s="2"/>
      <c r="L291" s="2"/>
      <c r="M291" s="2"/>
      <c r="N291" s="2"/>
      <c r="O291" s="2"/>
      <c r="P291" s="2"/>
    </row>
    <row r="292" spans="1:16" x14ac:dyDescent="0.25">
      <c r="A292" s="2"/>
      <c r="B292" s="2"/>
      <c r="C292" s="2"/>
      <c r="D292" s="2"/>
      <c r="E292" s="2"/>
      <c r="F292" s="2"/>
      <c r="G292" s="2"/>
      <c r="H292" s="2"/>
      <c r="I292" s="2"/>
      <c r="J292" s="2"/>
      <c r="K292" s="2"/>
      <c r="L292" s="2"/>
      <c r="M292" s="2"/>
      <c r="N292" s="2"/>
      <c r="O292" s="2"/>
      <c r="P292" s="2"/>
    </row>
    <row r="293" spans="1:16" x14ac:dyDescent="0.25">
      <c r="A293" s="2"/>
      <c r="B293" s="2"/>
      <c r="C293" s="2"/>
      <c r="D293" s="2"/>
      <c r="E293" s="2"/>
      <c r="F293" s="2"/>
      <c r="G293" s="2"/>
      <c r="H293" s="2"/>
      <c r="I293" s="2"/>
      <c r="J293" s="2"/>
      <c r="K293" s="2"/>
      <c r="L293" s="2"/>
      <c r="M293" s="2"/>
      <c r="N293" s="2"/>
      <c r="O293" s="2"/>
      <c r="P293" s="2"/>
    </row>
    <row r="294" spans="1:16" x14ac:dyDescent="0.25">
      <c r="A294" s="2"/>
      <c r="B294" s="2"/>
      <c r="C294" s="2"/>
      <c r="D294" s="2"/>
      <c r="E294" s="2"/>
      <c r="F294" s="2"/>
      <c r="G294" s="2"/>
      <c r="H294" s="2"/>
      <c r="I294" s="2"/>
      <c r="J294" s="2"/>
      <c r="K294" s="2"/>
      <c r="L294" s="2"/>
      <c r="M294" s="2"/>
      <c r="N294" s="2"/>
      <c r="O294" s="2"/>
      <c r="P294" s="2"/>
    </row>
    <row r="295" spans="1:16" x14ac:dyDescent="0.25">
      <c r="A295" s="2"/>
      <c r="B295" s="2"/>
      <c r="C295" s="2"/>
      <c r="D295" s="2"/>
      <c r="E295" s="2"/>
      <c r="F295" s="2"/>
      <c r="G295" s="2"/>
      <c r="H295" s="2"/>
      <c r="I295" s="2"/>
      <c r="J295" s="2"/>
      <c r="K295" s="2"/>
      <c r="L295" s="2"/>
      <c r="M295" s="2"/>
      <c r="N295" s="2"/>
      <c r="O295" s="2"/>
      <c r="P295" s="2"/>
    </row>
    <row r="296" spans="1:16" x14ac:dyDescent="0.25">
      <c r="A296" s="2"/>
      <c r="B296" s="2"/>
      <c r="C296" s="2"/>
      <c r="D296" s="2"/>
      <c r="E296" s="2"/>
      <c r="F296" s="2"/>
      <c r="G296" s="2"/>
      <c r="H296" s="2"/>
      <c r="I296" s="2"/>
      <c r="J296" s="2"/>
      <c r="K296" s="2"/>
      <c r="L296" s="2"/>
      <c r="M296" s="2"/>
      <c r="N296" s="2"/>
      <c r="O296" s="2"/>
      <c r="P296" s="2"/>
    </row>
    <row r="297" spans="1:16" x14ac:dyDescent="0.25">
      <c r="A297" s="2"/>
      <c r="B297" s="2"/>
      <c r="C297" s="2"/>
      <c r="D297" s="2"/>
      <c r="E297" s="2"/>
      <c r="F297" s="2"/>
      <c r="G297" s="2"/>
      <c r="H297" s="2"/>
      <c r="I297" s="2"/>
      <c r="J297" s="2"/>
      <c r="K297" s="2"/>
      <c r="L297" s="2"/>
      <c r="M297" s="2"/>
      <c r="N297" s="2"/>
      <c r="O297" s="2"/>
      <c r="P297" s="2"/>
    </row>
    <row r="298" spans="1:16" x14ac:dyDescent="0.25">
      <c r="A298" s="2"/>
      <c r="B298" s="2"/>
      <c r="C298" s="2"/>
      <c r="D298" s="2"/>
      <c r="E298" s="2"/>
      <c r="F298" s="2"/>
      <c r="G298" s="2"/>
      <c r="H298" s="2"/>
      <c r="I298" s="2"/>
      <c r="J298" s="2"/>
      <c r="K298" s="2"/>
      <c r="L298" s="2"/>
      <c r="M298" s="2"/>
      <c r="N298" s="2"/>
      <c r="O298" s="2"/>
      <c r="P298" s="2"/>
    </row>
    <row r="299" spans="1:16" x14ac:dyDescent="0.25">
      <c r="A299" s="2"/>
      <c r="B299" s="2"/>
      <c r="C299" s="2"/>
      <c r="D299" s="2"/>
      <c r="E299" s="2"/>
      <c r="F299" s="2"/>
      <c r="G299" s="2"/>
      <c r="H299" s="2"/>
      <c r="I299" s="2"/>
      <c r="J299" s="2"/>
      <c r="K299" s="2"/>
      <c r="L299" s="2"/>
      <c r="M299" s="2"/>
      <c r="N299" s="2"/>
      <c r="O299" s="2"/>
      <c r="P299" s="2"/>
    </row>
    <row r="300" spans="1:16" x14ac:dyDescent="0.25">
      <c r="A300" s="2"/>
      <c r="B300" s="2"/>
      <c r="C300" s="2"/>
      <c r="D300" s="2"/>
      <c r="E300" s="2"/>
      <c r="F300" s="2"/>
      <c r="G300" s="2"/>
      <c r="H300" s="2"/>
      <c r="I300" s="2"/>
      <c r="J300" s="2"/>
      <c r="K300" s="2"/>
      <c r="L300" s="2"/>
      <c r="M300" s="2"/>
      <c r="N300" s="2"/>
      <c r="O300" s="2"/>
      <c r="P300" s="2"/>
    </row>
  </sheetData>
  <sheetProtection algorithmName="SHA-512" hashValue="uW10UuaWQwneGvG5VKhiNmIsdxFMlRkSHHMzp1pMIyaOPve98RO1/QK5SZoknl13f57IcpzGm9VH8DVZ7vHOKA==" saltValue="PAjNTDaYOfC9TQGjWyTxSQ==" spinCount="100000" sheet="1" objects="1" scenarios="1" formatCells="0" formatColumns="0" formatRows="0" sort="0"/>
  <autoFilter ref="A18:P284">
    <filterColumn colId="2">
      <filters>
        <filter val="1 636"/>
        <filter val="1 660"/>
        <filter val="139 347"/>
        <filter val="143 363"/>
        <filter val="167"/>
        <filter val="18 921"/>
        <filter val="2 000"/>
        <filter val="2 200"/>
        <filter val="2 482"/>
        <filter val="2 680"/>
        <filter val="225"/>
        <filter val="283 510"/>
        <filter val="283 795"/>
        <filter val="285"/>
        <filter val="3 312"/>
        <filter val="3 500"/>
        <filter val="380 137"/>
        <filter val="382 619"/>
        <filter val="388 619"/>
        <filter val="480"/>
        <filter val="482"/>
        <filter val="55 476"/>
        <filter val="6 000"/>
        <filter val="6 812"/>
        <filter val="7 757"/>
        <filter val="720"/>
        <filter val="74 397"/>
        <filter val="8 045"/>
        <filter val="800"/>
        <filter val="88 585"/>
        <filter val="945"/>
      </filters>
    </filterColumn>
  </autoFilter>
  <mergeCells count="31">
    <mergeCell ref="A273:B273"/>
    <mergeCell ref="A274:B274"/>
    <mergeCell ref="J16:J17"/>
    <mergeCell ref="K16:K17"/>
    <mergeCell ref="L16:L17"/>
    <mergeCell ref="A15:A17"/>
    <mergeCell ref="B15:B17"/>
    <mergeCell ref="C15:P15"/>
    <mergeCell ref="C16:C17"/>
    <mergeCell ref="D16:D17"/>
    <mergeCell ref="E16:E17"/>
    <mergeCell ref="F16:F17"/>
    <mergeCell ref="G16:G17"/>
    <mergeCell ref="H16:H17"/>
    <mergeCell ref="I16:I17"/>
    <mergeCell ref="C8:P8"/>
    <mergeCell ref="C9:P9"/>
    <mergeCell ref="C10:P10"/>
    <mergeCell ref="C11:P11"/>
    <mergeCell ref="C12:P12"/>
    <mergeCell ref="C13:P13"/>
    <mergeCell ref="P16:P17"/>
    <mergeCell ref="M16:M17"/>
    <mergeCell ref="N16:N17"/>
    <mergeCell ref="O16:O17"/>
    <mergeCell ref="C7:P7"/>
    <mergeCell ref="A2:P2"/>
    <mergeCell ref="C3:P3"/>
    <mergeCell ref="C4:P4"/>
    <mergeCell ref="C5:P5"/>
    <mergeCell ref="C6:P6"/>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&amp;R&amp;"Times New Roman,Regular"&amp;9 17.pielikums Jūrmalas pilsētas domes
2020.gada 23.jūlija saistošajiem noteikumiem Nr.18
(protokols Nr.10, 20.punkts)</firstHeader>
    <firstFooter>&amp;L&amp;9&amp;D; &amp;T&amp;R&amp;9&amp;P (&amp;N)</first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L134"/>
  <sheetViews>
    <sheetView view="pageLayout" zoomScaleNormal="100" workbookViewId="0">
      <selection activeCell="K6" sqref="K6"/>
    </sheetView>
  </sheetViews>
  <sheetFormatPr defaultRowHeight="12" outlineLevelCol="1" x14ac:dyDescent="0.2"/>
  <cols>
    <col min="1" max="1" width="6.140625" style="519" customWidth="1"/>
    <col min="2" max="2" width="22.42578125" style="356" customWidth="1"/>
    <col min="3" max="3" width="12.28515625" style="356" customWidth="1"/>
    <col min="4" max="4" width="10.5703125" style="356" customWidth="1"/>
    <col min="5" max="5" width="13" style="356" hidden="1" customWidth="1" outlineLevel="1"/>
    <col min="6" max="6" width="12.5703125" style="356" hidden="1" customWidth="1" outlineLevel="1"/>
    <col min="7" max="7" width="12.5703125" style="356" customWidth="1" collapsed="1"/>
    <col min="8" max="8" width="27.5703125" style="356" hidden="1" customWidth="1" outlineLevel="1"/>
    <col min="9" max="9" width="19.140625" style="356" customWidth="1" collapsed="1"/>
    <col min="10" max="11" width="9.140625" style="356"/>
    <col min="12" max="12" width="26.28515625" style="356" customWidth="1"/>
    <col min="13" max="16384" width="9.140625" style="356"/>
  </cols>
  <sheetData>
    <row r="1" spans="1:10" x14ac:dyDescent="0.2">
      <c r="I1" s="304" t="s">
        <v>901</v>
      </c>
    </row>
    <row r="2" spans="1:10" x14ac:dyDescent="0.2">
      <c r="I2" s="304" t="s">
        <v>336</v>
      </c>
    </row>
    <row r="3" spans="1:10" x14ac:dyDescent="0.2">
      <c r="A3" s="1038" t="s">
        <v>337</v>
      </c>
      <c r="B3" s="1038"/>
      <c r="C3" s="389" t="s">
        <v>3</v>
      </c>
      <c r="D3" s="389"/>
      <c r="E3" s="389"/>
      <c r="F3" s="389"/>
      <c r="G3" s="389"/>
      <c r="H3" s="389"/>
      <c r="I3" s="389"/>
    </row>
    <row r="4" spans="1:10" x14ac:dyDescent="0.2">
      <c r="A4" s="1038" t="s">
        <v>790</v>
      </c>
      <c r="B4" s="1038"/>
      <c r="C4" s="389">
        <v>90000056357</v>
      </c>
      <c r="D4" s="389"/>
      <c r="E4" s="389"/>
      <c r="F4" s="389"/>
      <c r="G4" s="389"/>
      <c r="H4" s="389"/>
      <c r="I4" s="389"/>
    </row>
    <row r="5" spans="1:10" x14ac:dyDescent="0.2">
      <c r="A5" s="389"/>
      <c r="B5" s="389"/>
      <c r="C5" s="389"/>
      <c r="D5" s="389"/>
      <c r="E5" s="389"/>
      <c r="F5" s="389"/>
      <c r="G5" s="389"/>
      <c r="H5" s="389"/>
      <c r="I5" s="389"/>
    </row>
    <row r="6" spans="1:10" ht="15.75" x14ac:dyDescent="0.25">
      <c r="A6" s="1051" t="s">
        <v>649</v>
      </c>
      <c r="B6" s="1051"/>
      <c r="C6" s="1051"/>
      <c r="D6" s="1051"/>
      <c r="E6" s="1051"/>
      <c r="F6" s="1051"/>
      <c r="G6" s="1051"/>
      <c r="H6" s="1051"/>
      <c r="I6" s="1051"/>
    </row>
    <row r="7" spans="1:10" ht="12" customHeight="1" x14ac:dyDescent="0.25">
      <c r="A7" s="358"/>
      <c r="B7" s="358"/>
      <c r="C7" s="358"/>
      <c r="D7" s="358"/>
      <c r="E7" s="358"/>
      <c r="F7" s="358"/>
      <c r="G7" s="358"/>
      <c r="H7" s="358"/>
      <c r="I7" s="358"/>
    </row>
    <row r="8" spans="1:10" ht="15.75" x14ac:dyDescent="0.2">
      <c r="A8" s="357" t="s">
        <v>341</v>
      </c>
      <c r="B8" s="357"/>
      <c r="C8" s="500" t="s">
        <v>791</v>
      </c>
      <c r="D8" s="357"/>
      <c r="E8" s="501"/>
      <c r="F8" s="501"/>
      <c r="G8" s="501"/>
      <c r="H8" s="501"/>
      <c r="I8" s="502"/>
    </row>
    <row r="9" spans="1:10" x14ac:dyDescent="0.2">
      <c r="A9" s="389" t="s">
        <v>342</v>
      </c>
      <c r="B9" s="389"/>
      <c r="C9" s="389" t="s">
        <v>792</v>
      </c>
      <c r="D9" s="357"/>
      <c r="I9" s="357"/>
    </row>
    <row r="10" spans="1:10" x14ac:dyDescent="0.2">
      <c r="A10" s="503" t="s">
        <v>343</v>
      </c>
      <c r="B10" s="503"/>
      <c r="C10" s="504" t="s">
        <v>793</v>
      </c>
      <c r="D10" s="504"/>
      <c r="E10" s="504"/>
      <c r="F10" s="504"/>
      <c r="G10" s="504"/>
      <c r="H10" s="504"/>
      <c r="I10" s="504"/>
    </row>
    <row r="11" spans="1:10" ht="48" x14ac:dyDescent="0.2">
      <c r="A11" s="482" t="s">
        <v>344</v>
      </c>
      <c r="B11" s="1040" t="s">
        <v>345</v>
      </c>
      <c r="C11" s="1040"/>
      <c r="D11" s="482" t="s">
        <v>346</v>
      </c>
      <c r="E11" s="313" t="s">
        <v>347</v>
      </c>
      <c r="F11" s="313" t="s">
        <v>348</v>
      </c>
      <c r="G11" s="313" t="s">
        <v>349</v>
      </c>
      <c r="H11" s="313" t="s">
        <v>36</v>
      </c>
      <c r="I11" s="482" t="s">
        <v>350</v>
      </c>
      <c r="J11" s="505"/>
    </row>
    <row r="12" spans="1:10" ht="12.75" customHeight="1" x14ac:dyDescent="0.2">
      <c r="A12" s="1041" t="s">
        <v>535</v>
      </c>
      <c r="B12" s="1041"/>
      <c r="C12" s="1041"/>
      <c r="D12" s="393"/>
      <c r="E12" s="359">
        <f>SUM(E13:E34)</f>
        <v>3035971</v>
      </c>
      <c r="F12" s="359">
        <f>SUM(F13:F34)</f>
        <v>0</v>
      </c>
      <c r="G12" s="359">
        <f>SUM(G13:G34)</f>
        <v>3035971</v>
      </c>
      <c r="H12" s="359"/>
      <c r="I12" s="359"/>
    </row>
    <row r="13" spans="1:10" ht="52.5" customHeight="1" x14ac:dyDescent="0.2">
      <c r="A13" s="470">
        <v>1</v>
      </c>
      <c r="B13" s="1039" t="s">
        <v>794</v>
      </c>
      <c r="C13" s="1039"/>
      <c r="D13" s="392">
        <v>2244</v>
      </c>
      <c r="E13" s="487">
        <v>696713</v>
      </c>
      <c r="F13" s="487"/>
      <c r="G13" s="487">
        <f>E13+F13</f>
        <v>696713</v>
      </c>
      <c r="H13" s="487"/>
      <c r="I13" s="371" t="s">
        <v>795</v>
      </c>
    </row>
    <row r="14" spans="1:10" ht="21" customHeight="1" x14ac:dyDescent="0.2">
      <c r="A14" s="470">
        <v>2</v>
      </c>
      <c r="B14" s="1039" t="s">
        <v>796</v>
      </c>
      <c r="C14" s="1039"/>
      <c r="D14" s="392">
        <v>2244</v>
      </c>
      <c r="E14" s="487">
        <v>333255</v>
      </c>
      <c r="F14" s="487"/>
      <c r="G14" s="487">
        <f t="shared" ref="G14:G34" si="0">E14+F14</f>
        <v>333255</v>
      </c>
      <c r="H14" s="487"/>
      <c r="I14" s="371" t="s">
        <v>797</v>
      </c>
    </row>
    <row r="15" spans="1:10" ht="19.5" customHeight="1" x14ac:dyDescent="0.2">
      <c r="A15" s="470">
        <v>3</v>
      </c>
      <c r="B15" s="1039" t="s">
        <v>798</v>
      </c>
      <c r="C15" s="1039"/>
      <c r="D15" s="392">
        <v>2244</v>
      </c>
      <c r="E15" s="487">
        <v>25070</v>
      </c>
      <c r="F15" s="487"/>
      <c r="G15" s="487">
        <f t="shared" si="0"/>
        <v>25070</v>
      </c>
      <c r="H15" s="487"/>
      <c r="I15" s="371" t="s">
        <v>797</v>
      </c>
    </row>
    <row r="16" spans="1:10" ht="14.25" customHeight="1" x14ac:dyDescent="0.2">
      <c r="A16" s="1046">
        <v>4</v>
      </c>
      <c r="B16" s="1039" t="s">
        <v>799</v>
      </c>
      <c r="C16" s="1039"/>
      <c r="D16" s="392">
        <v>2312</v>
      </c>
      <c r="E16" s="487">
        <v>43460</v>
      </c>
      <c r="F16" s="506"/>
      <c r="G16" s="487">
        <f t="shared" si="0"/>
        <v>43460</v>
      </c>
      <c r="H16" s="487"/>
      <c r="I16" s="1036" t="s">
        <v>797</v>
      </c>
    </row>
    <row r="17" spans="1:9" ht="14.25" customHeight="1" x14ac:dyDescent="0.2">
      <c r="A17" s="1046"/>
      <c r="B17" s="1039"/>
      <c r="C17" s="1039"/>
      <c r="D17" s="392">
        <v>5239</v>
      </c>
      <c r="E17" s="487">
        <v>21009</v>
      </c>
      <c r="F17" s="506"/>
      <c r="G17" s="487">
        <f t="shared" si="0"/>
        <v>21009</v>
      </c>
      <c r="H17" s="487"/>
      <c r="I17" s="1036"/>
    </row>
    <row r="18" spans="1:9" ht="14.25" customHeight="1" x14ac:dyDescent="0.2">
      <c r="A18" s="1046"/>
      <c r="B18" s="1039"/>
      <c r="C18" s="1039"/>
      <c r="D18" s="392">
        <v>2244</v>
      </c>
      <c r="E18" s="487">
        <f>6650+43450</f>
        <v>50100</v>
      </c>
      <c r="F18" s="487"/>
      <c r="G18" s="487">
        <f t="shared" si="0"/>
        <v>50100</v>
      </c>
      <c r="H18" s="487"/>
      <c r="I18" s="1036"/>
    </row>
    <row r="19" spans="1:9" ht="20.25" customHeight="1" x14ac:dyDescent="0.2">
      <c r="A19" s="470">
        <v>5</v>
      </c>
      <c r="B19" s="1039" t="s">
        <v>800</v>
      </c>
      <c r="C19" s="1039"/>
      <c r="D19" s="392">
        <v>2244</v>
      </c>
      <c r="E19" s="487">
        <v>9179</v>
      </c>
      <c r="F19" s="487"/>
      <c r="G19" s="487">
        <f t="shared" si="0"/>
        <v>9179</v>
      </c>
      <c r="H19" s="487"/>
      <c r="I19" s="371" t="s">
        <v>797</v>
      </c>
    </row>
    <row r="20" spans="1:9" ht="16.5" customHeight="1" x14ac:dyDescent="0.2">
      <c r="A20" s="1046">
        <v>6</v>
      </c>
      <c r="B20" s="1039" t="s">
        <v>801</v>
      </c>
      <c r="C20" s="1039"/>
      <c r="D20" s="392">
        <v>2244</v>
      </c>
      <c r="E20" s="487">
        <v>200518</v>
      </c>
      <c r="F20" s="487"/>
      <c r="G20" s="487">
        <f t="shared" si="0"/>
        <v>200518</v>
      </c>
      <c r="H20" s="487"/>
      <c r="I20" s="1050" t="s">
        <v>802</v>
      </c>
    </row>
    <row r="21" spans="1:9" ht="16.5" customHeight="1" x14ac:dyDescent="0.2">
      <c r="A21" s="1046"/>
      <c r="B21" s="1039"/>
      <c r="C21" s="1039"/>
      <c r="D21" s="394">
        <v>5239</v>
      </c>
      <c r="E21" s="487">
        <v>4305</v>
      </c>
      <c r="F21" s="487"/>
      <c r="G21" s="487">
        <f t="shared" si="0"/>
        <v>4305</v>
      </c>
      <c r="H21" s="487"/>
      <c r="I21" s="1050"/>
    </row>
    <row r="22" spans="1:9" ht="16.5" customHeight="1" x14ac:dyDescent="0.2">
      <c r="A22" s="1046"/>
      <c r="B22" s="1039"/>
      <c r="C22" s="1039"/>
      <c r="D22" s="507">
        <v>5250</v>
      </c>
      <c r="E22" s="487">
        <v>60715</v>
      </c>
      <c r="F22" s="487"/>
      <c r="G22" s="487">
        <f t="shared" si="0"/>
        <v>60715</v>
      </c>
      <c r="H22" s="487"/>
      <c r="I22" s="1050"/>
    </row>
    <row r="23" spans="1:9" ht="69" customHeight="1" x14ac:dyDescent="0.2">
      <c r="A23" s="508">
        <v>7</v>
      </c>
      <c r="B23" s="1039" t="s">
        <v>803</v>
      </c>
      <c r="C23" s="1039"/>
      <c r="D23" s="394">
        <v>2244</v>
      </c>
      <c r="E23" s="487">
        <v>245218</v>
      </c>
      <c r="F23" s="487"/>
      <c r="G23" s="487">
        <f t="shared" si="0"/>
        <v>245218</v>
      </c>
      <c r="H23" s="487"/>
      <c r="I23" s="371" t="s">
        <v>804</v>
      </c>
    </row>
    <row r="24" spans="1:9" ht="64.5" customHeight="1" x14ac:dyDescent="0.2">
      <c r="A24" s="470">
        <v>8</v>
      </c>
      <c r="B24" s="1039" t="s">
        <v>805</v>
      </c>
      <c r="C24" s="1039"/>
      <c r="D24" s="392">
        <v>2244</v>
      </c>
      <c r="E24" s="487">
        <v>143288</v>
      </c>
      <c r="F24" s="487"/>
      <c r="G24" s="487">
        <f t="shared" si="0"/>
        <v>143288</v>
      </c>
      <c r="H24" s="487"/>
      <c r="I24" s="371" t="s">
        <v>804</v>
      </c>
    </row>
    <row r="25" spans="1:9" ht="14.25" customHeight="1" x14ac:dyDescent="0.2">
      <c r="A25" s="1042">
        <v>9</v>
      </c>
      <c r="B25" s="1039" t="s">
        <v>806</v>
      </c>
      <c r="C25" s="1039"/>
      <c r="D25" s="392">
        <v>2244</v>
      </c>
      <c r="E25" s="487">
        <v>632708</v>
      </c>
      <c r="F25" s="487"/>
      <c r="G25" s="487">
        <f t="shared" si="0"/>
        <v>632708</v>
      </c>
      <c r="H25" s="487"/>
      <c r="I25" s="1036" t="s">
        <v>807</v>
      </c>
    </row>
    <row r="26" spans="1:9" ht="14.25" customHeight="1" x14ac:dyDescent="0.2">
      <c r="A26" s="1042"/>
      <c r="B26" s="1039"/>
      <c r="C26" s="1039"/>
      <c r="D26" s="509">
        <v>2239</v>
      </c>
      <c r="E26" s="487">
        <v>10969</v>
      </c>
      <c r="F26" s="506"/>
      <c r="G26" s="487">
        <f t="shared" si="0"/>
        <v>10969</v>
      </c>
      <c r="H26" s="487"/>
      <c r="I26" s="1036"/>
    </row>
    <row r="27" spans="1:9" ht="14.25" customHeight="1" x14ac:dyDescent="0.2">
      <c r="A27" s="1042"/>
      <c r="B27" s="1039"/>
      <c r="C27" s="1039"/>
      <c r="D27" s="509">
        <v>1150</v>
      </c>
      <c r="E27" s="487">
        <v>911</v>
      </c>
      <c r="F27" s="506"/>
      <c r="G27" s="487">
        <f t="shared" si="0"/>
        <v>911</v>
      </c>
      <c r="H27" s="487"/>
      <c r="I27" s="1036"/>
    </row>
    <row r="28" spans="1:9" ht="14.25" customHeight="1" x14ac:dyDescent="0.2">
      <c r="A28" s="1042"/>
      <c r="B28" s="1039"/>
      <c r="C28" s="1039"/>
      <c r="D28" s="509">
        <v>1210</v>
      </c>
      <c r="E28" s="487">
        <v>220</v>
      </c>
      <c r="F28" s="506"/>
      <c r="G28" s="487">
        <f t="shared" si="0"/>
        <v>220</v>
      </c>
      <c r="H28" s="487"/>
      <c r="I28" s="1036"/>
    </row>
    <row r="29" spans="1:9" ht="14.25" customHeight="1" x14ac:dyDescent="0.2">
      <c r="A29" s="1042"/>
      <c r="B29" s="1039"/>
      <c r="C29" s="1039"/>
      <c r="D29" s="509">
        <v>5240</v>
      </c>
      <c r="E29" s="487">
        <v>15000</v>
      </c>
      <c r="F29" s="487"/>
      <c r="G29" s="487">
        <f t="shared" si="0"/>
        <v>15000</v>
      </c>
      <c r="H29" s="487"/>
      <c r="I29" s="1036"/>
    </row>
    <row r="30" spans="1:9" ht="33" customHeight="1" x14ac:dyDescent="0.2">
      <c r="A30" s="470">
        <v>10</v>
      </c>
      <c r="B30" s="1039" t="s">
        <v>808</v>
      </c>
      <c r="C30" s="1039"/>
      <c r="D30" s="392">
        <v>2244</v>
      </c>
      <c r="E30" s="487">
        <f>277286+103466</f>
        <v>380752</v>
      </c>
      <c r="F30" s="487"/>
      <c r="G30" s="487">
        <f t="shared" si="0"/>
        <v>380752</v>
      </c>
      <c r="H30" s="487"/>
      <c r="I30" s="371" t="s">
        <v>809</v>
      </c>
    </row>
    <row r="31" spans="1:9" ht="30" customHeight="1" x14ac:dyDescent="0.2">
      <c r="A31" s="470">
        <v>11</v>
      </c>
      <c r="B31" s="1039" t="s">
        <v>810</v>
      </c>
      <c r="C31" s="1039"/>
      <c r="D31" s="392">
        <v>2244</v>
      </c>
      <c r="E31" s="487">
        <v>90000</v>
      </c>
      <c r="F31" s="487"/>
      <c r="G31" s="487">
        <f t="shared" si="0"/>
        <v>90000</v>
      </c>
      <c r="H31" s="487"/>
      <c r="I31" s="371" t="s">
        <v>811</v>
      </c>
    </row>
    <row r="32" spans="1:9" ht="21" customHeight="1" x14ac:dyDescent="0.2">
      <c r="A32" s="470">
        <v>12</v>
      </c>
      <c r="B32" s="1039" t="s">
        <v>812</v>
      </c>
      <c r="C32" s="1039"/>
      <c r="D32" s="392">
        <v>2244</v>
      </c>
      <c r="E32" s="487">
        <v>8000</v>
      </c>
      <c r="F32" s="487"/>
      <c r="G32" s="487">
        <f t="shared" si="0"/>
        <v>8000</v>
      </c>
      <c r="H32" s="487"/>
      <c r="I32" s="371" t="s">
        <v>813</v>
      </c>
    </row>
    <row r="33" spans="1:12" ht="29.25" customHeight="1" x14ac:dyDescent="0.2">
      <c r="A33" s="470">
        <v>13</v>
      </c>
      <c r="B33" s="1039" t="s">
        <v>814</v>
      </c>
      <c r="C33" s="1039"/>
      <c r="D33" s="509">
        <v>2239</v>
      </c>
      <c r="E33" s="487">
        <v>30000</v>
      </c>
      <c r="F33" s="487"/>
      <c r="G33" s="487">
        <f t="shared" si="0"/>
        <v>30000</v>
      </c>
      <c r="H33" s="487"/>
      <c r="I33" s="371" t="s">
        <v>811</v>
      </c>
    </row>
    <row r="34" spans="1:12" ht="30" customHeight="1" x14ac:dyDescent="0.2">
      <c r="A34" s="470">
        <v>14</v>
      </c>
      <c r="B34" s="1039" t="s">
        <v>815</v>
      </c>
      <c r="C34" s="1039"/>
      <c r="D34" s="392">
        <v>2244</v>
      </c>
      <c r="E34" s="487">
        <f>15984+9000+9597</f>
        <v>34581</v>
      </c>
      <c r="F34" s="487"/>
      <c r="G34" s="487">
        <f t="shared" si="0"/>
        <v>34581</v>
      </c>
      <c r="H34" s="487"/>
      <c r="I34" s="371" t="s">
        <v>816</v>
      </c>
      <c r="L34" s="510"/>
    </row>
    <row r="35" spans="1:12" x14ac:dyDescent="0.2">
      <c r="A35" s="460"/>
      <c r="B35" s="459"/>
      <c r="C35" s="459"/>
      <c r="D35" s="382"/>
      <c r="E35" s="382"/>
      <c r="F35" s="382"/>
      <c r="G35" s="382"/>
      <c r="H35" s="382"/>
      <c r="I35" s="382"/>
    </row>
    <row r="36" spans="1:12" x14ac:dyDescent="0.2">
      <c r="A36" s="389" t="s">
        <v>817</v>
      </c>
      <c r="B36" s="389"/>
      <c r="C36" s="389" t="s">
        <v>818</v>
      </c>
      <c r="D36" s="357"/>
      <c r="E36" s="357"/>
      <c r="F36" s="357"/>
      <c r="G36" s="357"/>
      <c r="H36" s="357"/>
      <c r="I36" s="357"/>
    </row>
    <row r="37" spans="1:12" ht="12" customHeight="1" x14ac:dyDescent="0.2">
      <c r="A37" s="503" t="s">
        <v>819</v>
      </c>
      <c r="B37" s="511"/>
      <c r="C37" s="512" t="s">
        <v>820</v>
      </c>
      <c r="D37" s="512"/>
      <c r="E37" s="512"/>
      <c r="F37" s="512"/>
      <c r="G37" s="512"/>
      <c r="H37" s="512"/>
      <c r="I37" s="512"/>
    </row>
    <row r="38" spans="1:12" ht="48" x14ac:dyDescent="0.2">
      <c r="A38" s="482" t="s">
        <v>344</v>
      </c>
      <c r="B38" s="1040" t="s">
        <v>345</v>
      </c>
      <c r="C38" s="1040"/>
      <c r="D38" s="482" t="s">
        <v>346</v>
      </c>
      <c r="E38" s="482" t="s">
        <v>821</v>
      </c>
      <c r="F38" s="482"/>
      <c r="G38" s="482"/>
      <c r="H38" s="482"/>
      <c r="I38" s="482" t="s">
        <v>350</v>
      </c>
    </row>
    <row r="39" spans="1:12" ht="15" customHeight="1" x14ac:dyDescent="0.2">
      <c r="A39" s="1041" t="s">
        <v>535</v>
      </c>
      <c r="B39" s="1041"/>
      <c r="C39" s="1041"/>
      <c r="D39" s="359"/>
      <c r="E39" s="359">
        <f>SUM(E40:E58)</f>
        <v>459033</v>
      </c>
      <c r="F39" s="359">
        <f t="shared" ref="F39:G39" si="1">SUM(F40:F58)</f>
        <v>-1464</v>
      </c>
      <c r="G39" s="359">
        <f t="shared" si="1"/>
        <v>457569</v>
      </c>
      <c r="H39" s="359"/>
      <c r="I39" s="359"/>
    </row>
    <row r="40" spans="1:12" ht="39.75" customHeight="1" x14ac:dyDescent="0.2">
      <c r="A40" s="470">
        <v>1</v>
      </c>
      <c r="B40" s="1039" t="s">
        <v>822</v>
      </c>
      <c r="C40" s="1039"/>
      <c r="D40" s="392">
        <v>2243</v>
      </c>
      <c r="E40" s="487">
        <v>7679</v>
      </c>
      <c r="F40" s="487"/>
      <c r="G40" s="487">
        <f>E40+F40</f>
        <v>7679</v>
      </c>
      <c r="H40" s="513"/>
      <c r="I40" s="371" t="s">
        <v>823</v>
      </c>
    </row>
    <row r="41" spans="1:12" ht="18" customHeight="1" x14ac:dyDescent="0.2">
      <c r="A41" s="1042">
        <v>2</v>
      </c>
      <c r="B41" s="1039" t="s">
        <v>824</v>
      </c>
      <c r="C41" s="1039"/>
      <c r="D41" s="392">
        <v>5240</v>
      </c>
      <c r="E41" s="487">
        <f>200000+100000</f>
        <v>300000</v>
      </c>
      <c r="F41" s="514">
        <v>-5997</v>
      </c>
      <c r="G41" s="489">
        <f t="shared" ref="G41:G58" si="2">E41+F41</f>
        <v>294003</v>
      </c>
      <c r="H41" s="1048" t="s">
        <v>825</v>
      </c>
      <c r="I41" s="1047" t="s">
        <v>826</v>
      </c>
    </row>
    <row r="42" spans="1:12" ht="18" customHeight="1" x14ac:dyDescent="0.2">
      <c r="A42" s="1042"/>
      <c r="B42" s="1039"/>
      <c r="C42" s="1039"/>
      <c r="D42" s="392">
        <v>2243</v>
      </c>
      <c r="E42" s="487">
        <v>25000</v>
      </c>
      <c r="F42" s="514">
        <v>5997</v>
      </c>
      <c r="G42" s="489">
        <f t="shared" si="2"/>
        <v>30997</v>
      </c>
      <c r="H42" s="1049"/>
      <c r="I42" s="1047"/>
    </row>
    <row r="43" spans="1:12" ht="18" customHeight="1" x14ac:dyDescent="0.2">
      <c r="A43" s="1042"/>
      <c r="B43" s="1039"/>
      <c r="C43" s="1039"/>
      <c r="D43" s="392">
        <v>2244</v>
      </c>
      <c r="E43" s="487">
        <v>1000</v>
      </c>
      <c r="F43" s="487"/>
      <c r="G43" s="487">
        <f t="shared" si="2"/>
        <v>1000</v>
      </c>
      <c r="H43" s="515"/>
      <c r="I43" s="1036"/>
    </row>
    <row r="44" spans="1:12" ht="21" customHeight="1" x14ac:dyDescent="0.2">
      <c r="A44" s="1042">
        <v>3</v>
      </c>
      <c r="B44" s="1039" t="s">
        <v>827</v>
      </c>
      <c r="C44" s="1039"/>
      <c r="D44" s="392">
        <v>2312</v>
      </c>
      <c r="E44" s="487">
        <v>23090</v>
      </c>
      <c r="F44" s="487"/>
      <c r="G44" s="487">
        <f t="shared" si="2"/>
        <v>23090</v>
      </c>
      <c r="H44" s="487"/>
      <c r="I44" s="1036" t="s">
        <v>828</v>
      </c>
    </row>
    <row r="45" spans="1:12" ht="21" customHeight="1" x14ac:dyDescent="0.2">
      <c r="A45" s="1042"/>
      <c r="B45" s="1039"/>
      <c r="C45" s="1039"/>
      <c r="D45" s="509">
        <v>2239</v>
      </c>
      <c r="E45" s="487">
        <v>300</v>
      </c>
      <c r="F45" s="487"/>
      <c r="G45" s="487">
        <f t="shared" si="2"/>
        <v>300</v>
      </c>
      <c r="H45" s="487"/>
      <c r="I45" s="1036"/>
    </row>
    <row r="46" spans="1:12" ht="15" customHeight="1" x14ac:dyDescent="0.2">
      <c r="A46" s="1042">
        <v>4</v>
      </c>
      <c r="B46" s="1039" t="s">
        <v>829</v>
      </c>
      <c r="C46" s="1039"/>
      <c r="D46" s="392">
        <v>2244</v>
      </c>
      <c r="E46" s="487">
        <v>2000</v>
      </c>
      <c r="F46" s="487"/>
      <c r="G46" s="487">
        <f t="shared" si="2"/>
        <v>2000</v>
      </c>
      <c r="H46" s="487"/>
      <c r="I46" s="1036" t="s">
        <v>830</v>
      </c>
    </row>
    <row r="47" spans="1:12" ht="15" customHeight="1" x14ac:dyDescent="0.2">
      <c r="A47" s="1042"/>
      <c r="B47" s="1039"/>
      <c r="C47" s="1039"/>
      <c r="D47" s="394">
        <v>2390</v>
      </c>
      <c r="E47" s="487">
        <v>900</v>
      </c>
      <c r="F47" s="514">
        <v>-500</v>
      </c>
      <c r="G47" s="487">
        <f t="shared" si="2"/>
        <v>400</v>
      </c>
      <c r="H47" s="1043" t="s">
        <v>831</v>
      </c>
      <c r="I47" s="1036"/>
    </row>
    <row r="48" spans="1:12" ht="15" customHeight="1" x14ac:dyDescent="0.2">
      <c r="A48" s="1042"/>
      <c r="B48" s="1039"/>
      <c r="C48" s="1039"/>
      <c r="D48" s="394">
        <v>2312</v>
      </c>
      <c r="E48" s="487">
        <v>1000</v>
      </c>
      <c r="F48" s="514">
        <v>-500</v>
      </c>
      <c r="G48" s="487">
        <f t="shared" si="2"/>
        <v>500</v>
      </c>
      <c r="H48" s="1044"/>
      <c r="I48" s="1036"/>
    </row>
    <row r="49" spans="1:9" ht="15" customHeight="1" x14ac:dyDescent="0.2">
      <c r="A49" s="1042"/>
      <c r="B49" s="1039"/>
      <c r="C49" s="1039"/>
      <c r="D49" s="509">
        <v>2239</v>
      </c>
      <c r="E49" s="487">
        <v>1000</v>
      </c>
      <c r="F49" s="514">
        <v>-464</v>
      </c>
      <c r="G49" s="487">
        <f t="shared" si="2"/>
        <v>536</v>
      </c>
      <c r="H49" s="1045"/>
      <c r="I49" s="1036"/>
    </row>
    <row r="50" spans="1:9" ht="15.75" customHeight="1" x14ac:dyDescent="0.2">
      <c r="A50" s="1042">
        <v>5</v>
      </c>
      <c r="B50" s="1039" t="s">
        <v>832</v>
      </c>
      <c r="C50" s="1039"/>
      <c r="D50" s="392">
        <v>2244</v>
      </c>
      <c r="E50" s="487">
        <v>14589</v>
      </c>
      <c r="F50" s="487"/>
      <c r="G50" s="487">
        <f t="shared" si="2"/>
        <v>14589</v>
      </c>
      <c r="H50" s="487"/>
      <c r="I50" s="1036" t="s">
        <v>833</v>
      </c>
    </row>
    <row r="51" spans="1:9" ht="15.75" customHeight="1" x14ac:dyDescent="0.2">
      <c r="A51" s="1042"/>
      <c r="B51" s="1039"/>
      <c r="C51" s="1039"/>
      <c r="D51" s="392">
        <v>2223</v>
      </c>
      <c r="E51" s="487">
        <v>5703</v>
      </c>
      <c r="F51" s="487"/>
      <c r="G51" s="487">
        <f t="shared" si="2"/>
        <v>5703</v>
      </c>
      <c r="H51" s="487"/>
      <c r="I51" s="1036"/>
    </row>
    <row r="52" spans="1:9" ht="15.75" customHeight="1" x14ac:dyDescent="0.2">
      <c r="A52" s="1042"/>
      <c r="B52" s="1039"/>
      <c r="C52" s="1039"/>
      <c r="D52" s="392">
        <v>2243</v>
      </c>
      <c r="E52" s="487">
        <v>8139</v>
      </c>
      <c r="F52" s="487"/>
      <c r="G52" s="487">
        <f t="shared" si="2"/>
        <v>8139</v>
      </c>
      <c r="H52" s="487"/>
      <c r="I52" s="1036"/>
    </row>
    <row r="53" spans="1:9" ht="20.25" customHeight="1" x14ac:dyDescent="0.2">
      <c r="A53" s="1042">
        <v>6</v>
      </c>
      <c r="B53" s="1039" t="s">
        <v>834</v>
      </c>
      <c r="C53" s="1039"/>
      <c r="D53" s="392">
        <v>2312</v>
      </c>
      <c r="E53" s="487">
        <v>3395</v>
      </c>
      <c r="F53" s="514">
        <v>-1952</v>
      </c>
      <c r="G53" s="487">
        <f t="shared" si="2"/>
        <v>1443</v>
      </c>
      <c r="H53" s="1043" t="s">
        <v>835</v>
      </c>
      <c r="I53" s="1036" t="s">
        <v>797</v>
      </c>
    </row>
    <row r="54" spans="1:9" ht="20.25" customHeight="1" x14ac:dyDescent="0.2">
      <c r="A54" s="1042"/>
      <c r="B54" s="1039"/>
      <c r="C54" s="1039"/>
      <c r="D54" s="392">
        <v>2390</v>
      </c>
      <c r="E54" s="487">
        <v>2602</v>
      </c>
      <c r="F54" s="514">
        <v>1952</v>
      </c>
      <c r="G54" s="487">
        <f t="shared" si="2"/>
        <v>4554</v>
      </c>
      <c r="H54" s="1045"/>
      <c r="I54" s="1036"/>
    </row>
    <row r="55" spans="1:9" ht="18" customHeight="1" x14ac:dyDescent="0.2">
      <c r="A55" s="470">
        <v>7</v>
      </c>
      <c r="B55" s="1039" t="s">
        <v>836</v>
      </c>
      <c r="C55" s="1039"/>
      <c r="D55" s="392">
        <v>2314</v>
      </c>
      <c r="E55" s="487">
        <v>2000</v>
      </c>
      <c r="F55" s="487"/>
      <c r="G55" s="487">
        <f t="shared" si="2"/>
        <v>2000</v>
      </c>
      <c r="H55" s="487"/>
      <c r="I55" s="371" t="s">
        <v>837</v>
      </c>
    </row>
    <row r="56" spans="1:9" ht="15" customHeight="1" x14ac:dyDescent="0.2">
      <c r="A56" s="1042">
        <v>8</v>
      </c>
      <c r="B56" s="1039" t="s">
        <v>838</v>
      </c>
      <c r="C56" s="1039"/>
      <c r="D56" s="392">
        <v>5239</v>
      </c>
      <c r="E56" s="487">
        <v>55445</v>
      </c>
      <c r="F56" s="487"/>
      <c r="G56" s="487">
        <f t="shared" si="2"/>
        <v>55445</v>
      </c>
      <c r="H56" s="487"/>
      <c r="I56" s="1036" t="s">
        <v>839</v>
      </c>
    </row>
    <row r="57" spans="1:9" ht="15" customHeight="1" x14ac:dyDescent="0.2">
      <c r="A57" s="1042"/>
      <c r="B57" s="1039"/>
      <c r="C57" s="1039"/>
      <c r="D57" s="392">
        <v>2312</v>
      </c>
      <c r="E57" s="487">
        <v>3279</v>
      </c>
      <c r="F57" s="487"/>
      <c r="G57" s="487">
        <f t="shared" si="2"/>
        <v>3279</v>
      </c>
      <c r="H57" s="487"/>
      <c r="I57" s="1036"/>
    </row>
    <row r="58" spans="1:9" ht="15" customHeight="1" x14ac:dyDescent="0.2">
      <c r="A58" s="1042"/>
      <c r="B58" s="1039"/>
      <c r="C58" s="1039"/>
      <c r="D58" s="392">
        <v>2244</v>
      </c>
      <c r="E58" s="487">
        <v>1912</v>
      </c>
      <c r="F58" s="487"/>
      <c r="G58" s="487">
        <f t="shared" si="2"/>
        <v>1912</v>
      </c>
      <c r="H58" s="487"/>
      <c r="I58" s="1036"/>
    </row>
    <row r="59" spans="1:9" x14ac:dyDescent="0.2">
      <c r="A59" s="516"/>
      <c r="B59" s="490"/>
      <c r="C59" s="490"/>
      <c r="D59" s="490"/>
      <c r="E59" s="481"/>
      <c r="F59" s="481"/>
      <c r="G59" s="481"/>
      <c r="H59" s="481"/>
      <c r="I59" s="481"/>
    </row>
    <row r="60" spans="1:9" x14ac:dyDescent="0.2">
      <c r="A60" s="389" t="s">
        <v>817</v>
      </c>
      <c r="B60" s="389"/>
      <c r="C60" s="389" t="s">
        <v>840</v>
      </c>
      <c r="D60" s="357"/>
      <c r="E60" s="357"/>
      <c r="F60" s="357"/>
      <c r="G60" s="357"/>
      <c r="H60" s="357"/>
      <c r="I60" s="357"/>
    </row>
    <row r="61" spans="1:9" x14ac:dyDescent="0.2">
      <c r="A61" s="503" t="s">
        <v>819</v>
      </c>
      <c r="B61" s="503"/>
      <c r="C61" s="517" t="s">
        <v>841</v>
      </c>
      <c r="D61" s="517"/>
      <c r="E61" s="517"/>
      <c r="F61" s="517"/>
      <c r="G61" s="517"/>
      <c r="H61" s="517"/>
      <c r="I61" s="517"/>
    </row>
    <row r="62" spans="1:9" ht="48" x14ac:dyDescent="0.2">
      <c r="A62" s="482" t="s">
        <v>344</v>
      </c>
      <c r="B62" s="1040" t="s">
        <v>345</v>
      </c>
      <c r="C62" s="1040"/>
      <c r="D62" s="482" t="s">
        <v>346</v>
      </c>
      <c r="E62" s="482" t="s">
        <v>821</v>
      </c>
      <c r="F62" s="482"/>
      <c r="G62" s="482"/>
      <c r="H62" s="482"/>
      <c r="I62" s="482" t="s">
        <v>350</v>
      </c>
    </row>
    <row r="63" spans="1:9" ht="15" customHeight="1" x14ac:dyDescent="0.2">
      <c r="A63" s="1041" t="s">
        <v>535</v>
      </c>
      <c r="B63" s="1041"/>
      <c r="C63" s="1041"/>
      <c r="D63" s="359"/>
      <c r="E63" s="359">
        <f>SUM(E64:E73)</f>
        <v>101569</v>
      </c>
      <c r="F63" s="359">
        <f t="shared" ref="F63:G63" si="3">SUM(F64:F73)</f>
        <v>1464</v>
      </c>
      <c r="G63" s="359">
        <f t="shared" si="3"/>
        <v>103033</v>
      </c>
      <c r="H63" s="359"/>
      <c r="I63" s="359"/>
    </row>
    <row r="64" spans="1:9" ht="12.75" customHeight="1" x14ac:dyDescent="0.2">
      <c r="A64" s="1042">
        <v>1</v>
      </c>
      <c r="B64" s="1039" t="s">
        <v>842</v>
      </c>
      <c r="C64" s="1039"/>
      <c r="D64" s="392">
        <v>2244</v>
      </c>
      <c r="E64" s="487">
        <v>7085</v>
      </c>
      <c r="F64" s="506"/>
      <c r="G64" s="487">
        <f>E64+F64</f>
        <v>7085</v>
      </c>
      <c r="H64" s="487"/>
      <c r="I64" s="1036" t="s">
        <v>843</v>
      </c>
    </row>
    <row r="65" spans="1:9" ht="12.75" customHeight="1" x14ac:dyDescent="0.2">
      <c r="A65" s="1042"/>
      <c r="B65" s="1039"/>
      <c r="C65" s="1039"/>
      <c r="D65" s="392">
        <v>2312</v>
      </c>
      <c r="E65" s="487">
        <v>1000</v>
      </c>
      <c r="F65" s="514">
        <v>-1000</v>
      </c>
      <c r="G65" s="487">
        <f t="shared" ref="G65:G73" si="4">E65+F65</f>
        <v>0</v>
      </c>
      <c r="H65" s="1043" t="s">
        <v>831</v>
      </c>
      <c r="I65" s="1036"/>
    </row>
    <row r="66" spans="1:9" ht="12.75" customHeight="1" x14ac:dyDescent="0.2">
      <c r="A66" s="1042"/>
      <c r="B66" s="1039"/>
      <c r="C66" s="1039"/>
      <c r="D66" s="392">
        <v>2390</v>
      </c>
      <c r="E66" s="487">
        <v>200</v>
      </c>
      <c r="F66" s="514">
        <v>1893</v>
      </c>
      <c r="G66" s="487">
        <f t="shared" si="4"/>
        <v>2093</v>
      </c>
      <c r="H66" s="1044"/>
      <c r="I66" s="1036"/>
    </row>
    <row r="67" spans="1:9" ht="12.75" customHeight="1" x14ac:dyDescent="0.2">
      <c r="A67" s="1042"/>
      <c r="B67" s="1039"/>
      <c r="C67" s="1039"/>
      <c r="D67" s="392">
        <v>5250</v>
      </c>
      <c r="E67" s="487">
        <f>6190+1000</f>
        <v>7190</v>
      </c>
      <c r="F67" s="514">
        <v>571</v>
      </c>
      <c r="G67" s="487">
        <f t="shared" si="4"/>
        <v>7761</v>
      </c>
      <c r="H67" s="1045"/>
      <c r="I67" s="1036"/>
    </row>
    <row r="68" spans="1:9" ht="14.25" customHeight="1" x14ac:dyDescent="0.2">
      <c r="A68" s="1046">
        <v>2</v>
      </c>
      <c r="B68" s="1039" t="s">
        <v>844</v>
      </c>
      <c r="C68" s="1039"/>
      <c r="D68" s="392">
        <v>2244</v>
      </c>
      <c r="E68" s="487">
        <v>15000</v>
      </c>
      <c r="F68" s="487"/>
      <c r="G68" s="487">
        <f t="shared" si="4"/>
        <v>15000</v>
      </c>
      <c r="H68" s="487"/>
      <c r="I68" s="1036" t="s">
        <v>845</v>
      </c>
    </row>
    <row r="69" spans="1:9" ht="14.25" customHeight="1" x14ac:dyDescent="0.2">
      <c r="A69" s="1046"/>
      <c r="B69" s="1039"/>
      <c r="C69" s="1039"/>
      <c r="D69" s="392">
        <v>5240</v>
      </c>
      <c r="E69" s="487">
        <f>1000-1000</f>
        <v>0</v>
      </c>
      <c r="F69" s="506"/>
      <c r="G69" s="487">
        <f t="shared" si="4"/>
        <v>0</v>
      </c>
      <c r="H69" s="487"/>
      <c r="I69" s="1036"/>
    </row>
    <row r="70" spans="1:9" ht="14.25" customHeight="1" x14ac:dyDescent="0.2">
      <c r="A70" s="1046"/>
      <c r="B70" s="1039"/>
      <c r="C70" s="1039"/>
      <c r="D70" s="392">
        <v>2312</v>
      </c>
      <c r="E70" s="487">
        <v>35000</v>
      </c>
      <c r="F70" s="487"/>
      <c r="G70" s="487">
        <f t="shared" si="4"/>
        <v>35000</v>
      </c>
      <c r="H70" s="487"/>
      <c r="I70" s="1036"/>
    </row>
    <row r="71" spans="1:9" ht="14.25" customHeight="1" x14ac:dyDescent="0.2">
      <c r="A71" s="1046"/>
      <c r="B71" s="1039"/>
      <c r="C71" s="1039"/>
      <c r="D71" s="392">
        <v>5250</v>
      </c>
      <c r="E71" s="487">
        <v>22915</v>
      </c>
      <c r="F71" s="506"/>
      <c r="G71" s="487">
        <f t="shared" si="4"/>
        <v>22915</v>
      </c>
      <c r="H71" s="487"/>
      <c r="I71" s="1036"/>
    </row>
    <row r="72" spans="1:9" ht="40.5" customHeight="1" x14ac:dyDescent="0.2">
      <c r="A72" s="508">
        <v>3</v>
      </c>
      <c r="B72" s="1039" t="s">
        <v>846</v>
      </c>
      <c r="C72" s="1039"/>
      <c r="D72" s="394">
        <v>2243</v>
      </c>
      <c r="E72" s="487">
        <v>11484</v>
      </c>
      <c r="F72" s="487"/>
      <c r="G72" s="487">
        <f t="shared" si="4"/>
        <v>11484</v>
      </c>
      <c r="H72" s="487"/>
      <c r="I72" s="371" t="s">
        <v>847</v>
      </c>
    </row>
    <row r="73" spans="1:9" ht="40.5" customHeight="1" x14ac:dyDescent="0.2">
      <c r="A73" s="470">
        <v>4</v>
      </c>
      <c r="B73" s="1039" t="s">
        <v>848</v>
      </c>
      <c r="C73" s="1039"/>
      <c r="D73" s="392">
        <v>5239</v>
      </c>
      <c r="E73" s="487">
        <v>1695</v>
      </c>
      <c r="F73" s="487"/>
      <c r="G73" s="487">
        <f t="shared" si="4"/>
        <v>1695</v>
      </c>
      <c r="H73" s="487"/>
      <c r="I73" s="371" t="s">
        <v>847</v>
      </c>
    </row>
    <row r="74" spans="1:9" x14ac:dyDescent="0.2">
      <c r="A74" s="479"/>
      <c r="B74" s="510"/>
      <c r="C74" s="510"/>
      <c r="D74" s="382"/>
      <c r="E74" s="382"/>
      <c r="F74" s="382"/>
      <c r="G74" s="382"/>
      <c r="H74" s="382"/>
      <c r="I74" s="382"/>
    </row>
    <row r="75" spans="1:9" x14ac:dyDescent="0.2">
      <c r="A75" s="389" t="s">
        <v>817</v>
      </c>
      <c r="B75" s="389"/>
      <c r="C75" s="389" t="s">
        <v>849</v>
      </c>
      <c r="D75" s="357"/>
      <c r="E75" s="357"/>
      <c r="F75" s="357"/>
      <c r="G75" s="357"/>
      <c r="H75" s="357"/>
      <c r="I75" s="357"/>
    </row>
    <row r="76" spans="1:9" x14ac:dyDescent="0.2">
      <c r="A76" s="503" t="s">
        <v>819</v>
      </c>
      <c r="B76" s="503"/>
      <c r="C76" s="518" t="s">
        <v>850</v>
      </c>
      <c r="D76" s="357"/>
      <c r="E76" s="357"/>
      <c r="F76" s="357"/>
      <c r="G76" s="357"/>
      <c r="H76" s="357"/>
      <c r="I76" s="357"/>
    </row>
    <row r="77" spans="1:9" ht="48" x14ac:dyDescent="0.2">
      <c r="A77" s="482" t="s">
        <v>344</v>
      </c>
      <c r="B77" s="1040" t="s">
        <v>345</v>
      </c>
      <c r="C77" s="1040"/>
      <c r="D77" s="482" t="s">
        <v>346</v>
      </c>
      <c r="E77" s="482" t="s">
        <v>821</v>
      </c>
      <c r="F77" s="482"/>
      <c r="G77" s="482"/>
      <c r="H77" s="482"/>
      <c r="I77" s="482" t="s">
        <v>350</v>
      </c>
    </row>
    <row r="78" spans="1:9" ht="15" customHeight="1" x14ac:dyDescent="0.2">
      <c r="A78" s="1041" t="s">
        <v>535</v>
      </c>
      <c r="B78" s="1041"/>
      <c r="C78" s="1041"/>
      <c r="D78" s="359"/>
      <c r="E78" s="359">
        <f>SUM(E79:E80)</f>
        <v>125000</v>
      </c>
      <c r="F78" s="359">
        <f t="shared" ref="F78:G78" si="5">SUM(F79:F80)</f>
        <v>0</v>
      </c>
      <c r="G78" s="359">
        <f t="shared" si="5"/>
        <v>125000</v>
      </c>
      <c r="H78" s="359"/>
      <c r="I78" s="359"/>
    </row>
    <row r="79" spans="1:9" ht="19.5" customHeight="1" x14ac:dyDescent="0.2">
      <c r="A79" s="1042">
        <v>1</v>
      </c>
      <c r="B79" s="1039" t="s">
        <v>851</v>
      </c>
      <c r="C79" s="1039"/>
      <c r="D79" s="392">
        <v>5240</v>
      </c>
      <c r="E79" s="487">
        <f>50000+50000</f>
        <v>100000</v>
      </c>
      <c r="F79" s="487"/>
      <c r="G79" s="487">
        <f>E79+F79</f>
        <v>100000</v>
      </c>
      <c r="H79" s="487"/>
      <c r="I79" s="1036" t="s">
        <v>852</v>
      </c>
    </row>
    <row r="80" spans="1:9" ht="19.5" customHeight="1" x14ac:dyDescent="0.2">
      <c r="A80" s="1042"/>
      <c r="B80" s="1039"/>
      <c r="C80" s="1039"/>
      <c r="D80" s="392">
        <v>2243</v>
      </c>
      <c r="E80" s="487">
        <v>25000</v>
      </c>
      <c r="F80" s="487"/>
      <c r="G80" s="487">
        <f>E80+F80</f>
        <v>25000</v>
      </c>
      <c r="H80" s="487"/>
      <c r="I80" s="1036"/>
    </row>
    <row r="81" spans="1:9" x14ac:dyDescent="0.2">
      <c r="E81" s="520"/>
      <c r="F81" s="520"/>
      <c r="G81" s="520"/>
      <c r="H81" s="520"/>
      <c r="I81" s="520"/>
    </row>
    <row r="82" spans="1:9" x14ac:dyDescent="0.2">
      <c r="A82" s="1037" t="s">
        <v>477</v>
      </c>
      <c r="B82" s="1037"/>
      <c r="C82" s="462"/>
    </row>
    <row r="83" spans="1:9" x14ac:dyDescent="0.2">
      <c r="A83" s="1038" t="s">
        <v>478</v>
      </c>
      <c r="B83" s="1038"/>
      <c r="C83" s="1038"/>
    </row>
    <row r="85" spans="1:9" x14ac:dyDescent="0.2">
      <c r="A85" s="303" t="s">
        <v>853</v>
      </c>
      <c r="B85" s="521"/>
      <c r="C85" s="521"/>
      <c r="D85" s="521"/>
      <c r="E85" s="521"/>
      <c r="F85" s="521"/>
      <c r="G85" s="521"/>
      <c r="H85" s="521"/>
      <c r="I85" s="522"/>
    </row>
    <row r="86" spans="1:9" x14ac:dyDescent="0.2">
      <c r="A86" s="303"/>
      <c r="B86" s="521" t="s">
        <v>854</v>
      </c>
      <c r="C86" s="521"/>
      <c r="D86" s="521"/>
      <c r="E86" s="521"/>
      <c r="F86" s="521"/>
      <c r="G86" s="521"/>
      <c r="H86" s="521"/>
      <c r="I86" s="522"/>
    </row>
    <row r="87" spans="1:9" x14ac:dyDescent="0.2">
      <c r="A87" s="523"/>
      <c r="B87" s="303" t="s">
        <v>855</v>
      </c>
      <c r="C87" s="303"/>
      <c r="D87" s="524"/>
      <c r="E87" s="524"/>
      <c r="F87" s="524"/>
      <c r="G87" s="524"/>
      <c r="H87" s="524"/>
      <c r="I87" s="525"/>
    </row>
    <row r="88" spans="1:9" ht="12" customHeight="1" x14ac:dyDescent="0.2">
      <c r="A88" s="523"/>
      <c r="B88" s="526" t="s">
        <v>856</v>
      </c>
      <c r="C88" s="526"/>
      <c r="D88" s="526"/>
      <c r="E88" s="526"/>
      <c r="F88" s="526"/>
      <c r="G88" s="526"/>
      <c r="H88" s="526"/>
      <c r="I88" s="526"/>
    </row>
    <row r="89" spans="1:9" x14ac:dyDescent="0.2">
      <c r="A89" s="521"/>
      <c r="B89" s="521" t="s">
        <v>857</v>
      </c>
      <c r="C89" s="521"/>
      <c r="D89" s="521"/>
      <c r="E89" s="522"/>
      <c r="F89" s="522"/>
      <c r="G89" s="522"/>
      <c r="H89" s="522"/>
      <c r="I89" s="521"/>
    </row>
    <row r="90" spans="1:9" x14ac:dyDescent="0.2">
      <c r="A90" s="521"/>
      <c r="B90" s="521" t="s">
        <v>858</v>
      </c>
      <c r="C90" s="521"/>
      <c r="D90" s="521"/>
      <c r="E90" s="522"/>
      <c r="F90" s="522"/>
      <c r="G90" s="522"/>
      <c r="H90" s="522"/>
      <c r="I90" s="521"/>
    </row>
    <row r="91" spans="1:9" x14ac:dyDescent="0.2">
      <c r="A91" s="521"/>
      <c r="B91" s="521" t="s">
        <v>859</v>
      </c>
      <c r="C91" s="521"/>
      <c r="D91" s="521"/>
      <c r="E91" s="522"/>
      <c r="F91" s="522"/>
      <c r="G91" s="522"/>
      <c r="H91" s="522"/>
      <c r="I91" s="521"/>
    </row>
    <row r="92" spans="1:9" x14ac:dyDescent="0.2">
      <c r="A92" s="521"/>
      <c r="B92" s="521" t="s">
        <v>860</v>
      </c>
      <c r="C92" s="521"/>
      <c r="D92" s="521"/>
      <c r="E92" s="521"/>
      <c r="F92" s="521"/>
      <c r="G92" s="521"/>
      <c r="H92" s="521"/>
      <c r="I92" s="522"/>
    </row>
    <row r="93" spans="1:9" x14ac:dyDescent="0.2">
      <c r="A93" s="521"/>
      <c r="B93" s="521" t="s">
        <v>861</v>
      </c>
      <c r="C93" s="521"/>
      <c r="D93" s="521"/>
      <c r="E93" s="521"/>
      <c r="F93" s="521"/>
      <c r="G93" s="521"/>
      <c r="H93" s="521"/>
      <c r="I93" s="522"/>
    </row>
    <row r="94" spans="1:9" x14ac:dyDescent="0.2">
      <c r="A94" s="521"/>
      <c r="B94" s="521" t="s">
        <v>862</v>
      </c>
      <c r="C94" s="521"/>
      <c r="D94" s="521"/>
      <c r="E94" s="521"/>
      <c r="F94" s="521"/>
      <c r="G94" s="521"/>
      <c r="H94" s="521"/>
      <c r="I94" s="522"/>
    </row>
    <row r="95" spans="1:9" x14ac:dyDescent="0.2">
      <c r="A95" s="521"/>
      <c r="B95" s="521" t="s">
        <v>863</v>
      </c>
      <c r="C95" s="521"/>
      <c r="D95" s="521"/>
      <c r="E95" s="521"/>
      <c r="F95" s="521"/>
      <c r="G95" s="521"/>
      <c r="H95" s="521"/>
      <c r="I95" s="522"/>
    </row>
    <row r="96" spans="1:9" x14ac:dyDescent="0.2">
      <c r="A96" s="521"/>
      <c r="B96" s="521" t="s">
        <v>864</v>
      </c>
      <c r="C96" s="521"/>
      <c r="D96" s="521"/>
      <c r="E96" s="521"/>
      <c r="F96" s="521"/>
      <c r="G96" s="521"/>
      <c r="H96" s="521"/>
      <c r="I96" s="522"/>
    </row>
    <row r="97" spans="1:9" x14ac:dyDescent="0.2">
      <c r="A97" s="521"/>
      <c r="B97" s="521" t="s">
        <v>865</v>
      </c>
      <c r="C97" s="521"/>
      <c r="D97" s="521"/>
      <c r="E97" s="521"/>
      <c r="F97" s="521"/>
      <c r="G97" s="521"/>
      <c r="H97" s="521"/>
      <c r="I97" s="522"/>
    </row>
    <row r="98" spans="1:9" x14ac:dyDescent="0.2">
      <c r="A98" s="521"/>
      <c r="B98" s="521" t="s">
        <v>866</v>
      </c>
      <c r="C98" s="521"/>
      <c r="D98" s="521"/>
      <c r="E98" s="521"/>
      <c r="F98" s="521"/>
      <c r="G98" s="521"/>
      <c r="H98" s="521"/>
      <c r="I98" s="522"/>
    </row>
    <row r="99" spans="1:9" x14ac:dyDescent="0.2">
      <c r="A99" s="521"/>
      <c r="B99" s="521" t="s">
        <v>867</v>
      </c>
      <c r="C99" s="521"/>
      <c r="D99" s="521"/>
      <c r="E99" s="521"/>
      <c r="F99" s="521"/>
      <c r="G99" s="521"/>
      <c r="H99" s="521"/>
      <c r="I99" s="522"/>
    </row>
    <row r="100" spans="1:9" x14ac:dyDescent="0.2">
      <c r="A100" s="521"/>
      <c r="B100" s="521" t="s">
        <v>868</v>
      </c>
      <c r="C100" s="521"/>
      <c r="D100" s="521"/>
      <c r="E100" s="521"/>
      <c r="F100" s="521"/>
      <c r="G100" s="521"/>
      <c r="H100" s="521"/>
      <c r="I100" s="522"/>
    </row>
    <row r="101" spans="1:9" x14ac:dyDescent="0.2">
      <c r="A101" s="521"/>
      <c r="B101" s="521" t="s">
        <v>869</v>
      </c>
      <c r="C101" s="521"/>
      <c r="D101" s="521"/>
      <c r="E101" s="521"/>
      <c r="F101" s="521"/>
      <c r="G101" s="521"/>
      <c r="H101" s="521"/>
      <c r="I101" s="522"/>
    </row>
    <row r="102" spans="1:9" x14ac:dyDescent="0.2">
      <c r="A102" s="521"/>
      <c r="B102" s="521" t="s">
        <v>870</v>
      </c>
      <c r="C102" s="521"/>
      <c r="D102" s="521"/>
      <c r="E102" s="521"/>
      <c r="F102" s="521"/>
      <c r="G102" s="521"/>
      <c r="H102" s="521"/>
      <c r="I102" s="522"/>
    </row>
    <row r="103" spans="1:9" x14ac:dyDescent="0.2">
      <c r="A103" s="521"/>
      <c r="B103" s="521" t="s">
        <v>871</v>
      </c>
      <c r="C103" s="521"/>
      <c r="D103" s="521"/>
      <c r="E103" s="521"/>
      <c r="F103" s="521"/>
      <c r="G103" s="521"/>
      <c r="H103" s="521"/>
      <c r="I103" s="522"/>
    </row>
    <row r="104" spans="1:9" x14ac:dyDescent="0.2">
      <c r="A104" s="521"/>
      <c r="B104" s="521" t="s">
        <v>872</v>
      </c>
      <c r="C104" s="521"/>
      <c r="D104" s="521"/>
      <c r="E104" s="521"/>
      <c r="F104" s="521"/>
      <c r="G104" s="521"/>
      <c r="H104" s="521"/>
      <c r="I104" s="522"/>
    </row>
    <row r="105" spans="1:9" x14ac:dyDescent="0.2">
      <c r="A105" s="521"/>
      <c r="B105" s="521" t="s">
        <v>873</v>
      </c>
      <c r="C105" s="521"/>
      <c r="D105" s="521"/>
      <c r="E105" s="521"/>
      <c r="F105" s="521"/>
      <c r="G105" s="521"/>
      <c r="H105" s="521"/>
      <c r="I105" s="522"/>
    </row>
    <row r="106" spans="1:9" x14ac:dyDescent="0.2">
      <c r="A106" s="521"/>
      <c r="B106" s="521" t="s">
        <v>874</v>
      </c>
      <c r="C106" s="521"/>
      <c r="D106" s="521"/>
      <c r="E106" s="521"/>
      <c r="F106" s="521"/>
      <c r="G106" s="521"/>
      <c r="H106" s="521"/>
      <c r="I106" s="522"/>
    </row>
    <row r="107" spans="1:9" x14ac:dyDescent="0.2">
      <c r="A107" s="521"/>
      <c r="B107" s="521" t="s">
        <v>875</v>
      </c>
      <c r="C107" s="521"/>
      <c r="D107" s="521"/>
      <c r="E107" s="521"/>
      <c r="F107" s="521"/>
      <c r="G107" s="521"/>
      <c r="H107" s="521"/>
      <c r="I107" s="522"/>
    </row>
    <row r="108" spans="1:9" x14ac:dyDescent="0.2">
      <c r="A108" s="521"/>
      <c r="B108" s="521" t="s">
        <v>876</v>
      </c>
      <c r="C108" s="521"/>
      <c r="D108" s="521"/>
      <c r="E108" s="521"/>
      <c r="F108" s="521"/>
      <c r="G108" s="521"/>
      <c r="H108" s="521"/>
      <c r="I108" s="522"/>
    </row>
    <row r="109" spans="1:9" x14ac:dyDescent="0.2">
      <c r="A109" s="521"/>
      <c r="B109" s="521" t="s">
        <v>877</v>
      </c>
      <c r="C109" s="521"/>
      <c r="D109" s="521"/>
      <c r="E109" s="521"/>
      <c r="F109" s="521"/>
      <c r="G109" s="521"/>
      <c r="H109" s="521"/>
      <c r="I109" s="522"/>
    </row>
    <row r="110" spans="1:9" x14ac:dyDescent="0.2">
      <c r="A110" s="521"/>
      <c r="B110" s="521" t="s">
        <v>878</v>
      </c>
      <c r="C110" s="521"/>
      <c r="D110" s="521"/>
      <c r="E110" s="521"/>
      <c r="F110" s="521"/>
      <c r="G110" s="521"/>
      <c r="H110" s="521"/>
      <c r="I110" s="522"/>
    </row>
    <row r="111" spans="1:9" x14ac:dyDescent="0.2">
      <c r="A111" s="521"/>
      <c r="B111" s="521" t="s">
        <v>879</v>
      </c>
      <c r="C111" s="521"/>
      <c r="D111" s="521"/>
      <c r="E111" s="521"/>
      <c r="F111" s="521"/>
      <c r="G111" s="521"/>
      <c r="H111" s="521"/>
      <c r="I111" s="522"/>
    </row>
    <row r="112" spans="1:9" x14ac:dyDescent="0.2">
      <c r="A112" s="521"/>
      <c r="B112" s="521" t="s">
        <v>880</v>
      </c>
      <c r="C112" s="521"/>
      <c r="D112" s="521"/>
      <c r="E112" s="521"/>
      <c r="F112" s="521"/>
      <c r="G112" s="521"/>
      <c r="H112" s="521"/>
      <c r="I112" s="522"/>
    </row>
    <row r="113" spans="1:10" x14ac:dyDescent="0.2">
      <c r="A113" s="521"/>
      <c r="B113" s="521" t="s">
        <v>881</v>
      </c>
      <c r="C113" s="521"/>
      <c r="D113" s="521"/>
      <c r="E113" s="521"/>
      <c r="F113" s="521"/>
      <c r="G113" s="521"/>
      <c r="H113" s="521"/>
      <c r="I113" s="522"/>
    </row>
    <row r="114" spans="1:10" x14ac:dyDescent="0.2">
      <c r="A114" s="521"/>
      <c r="B114" s="521" t="s">
        <v>882</v>
      </c>
      <c r="C114" s="521"/>
      <c r="D114" s="521"/>
      <c r="E114" s="521"/>
      <c r="F114" s="521"/>
      <c r="G114" s="521"/>
      <c r="H114" s="521"/>
      <c r="I114" s="522"/>
    </row>
    <row r="115" spans="1:10" x14ac:dyDescent="0.2">
      <c r="A115" s="521"/>
      <c r="B115" s="521" t="s">
        <v>883</v>
      </c>
      <c r="C115" s="521"/>
      <c r="D115" s="521"/>
      <c r="E115" s="521"/>
      <c r="F115" s="521"/>
      <c r="G115" s="521"/>
      <c r="H115" s="521"/>
      <c r="I115" s="522"/>
    </row>
    <row r="116" spans="1:10" x14ac:dyDescent="0.2">
      <c r="A116" s="521"/>
      <c r="B116" s="521" t="s">
        <v>884</v>
      </c>
      <c r="C116" s="521"/>
      <c r="D116" s="521"/>
      <c r="E116" s="521"/>
      <c r="F116" s="521"/>
      <c r="G116" s="521"/>
      <c r="H116" s="521"/>
      <c r="I116" s="522"/>
    </row>
    <row r="117" spans="1:10" x14ac:dyDescent="0.2">
      <c r="A117" s="521"/>
      <c r="B117" s="521" t="s">
        <v>885</v>
      </c>
      <c r="C117" s="521"/>
      <c r="D117" s="521"/>
      <c r="E117" s="521"/>
      <c r="F117" s="521"/>
      <c r="G117" s="521"/>
      <c r="H117" s="521"/>
      <c r="I117" s="522"/>
      <c r="J117" s="495"/>
    </row>
    <row r="118" spans="1:10" x14ac:dyDescent="0.2">
      <c r="A118" s="521"/>
      <c r="B118" s="521" t="s">
        <v>886</v>
      </c>
      <c r="C118" s="521"/>
      <c r="D118" s="521"/>
      <c r="E118" s="521"/>
      <c r="F118" s="521"/>
      <c r="G118" s="521"/>
      <c r="H118" s="521"/>
      <c r="I118" s="522"/>
      <c r="J118" s="495"/>
    </row>
    <row r="119" spans="1:10" ht="12.75" customHeight="1" x14ac:dyDescent="0.2">
      <c r="A119" s="521"/>
      <c r="B119" s="521" t="s">
        <v>887</v>
      </c>
      <c r="C119" s="521"/>
      <c r="D119" s="521"/>
      <c r="E119" s="521"/>
      <c r="F119" s="521"/>
      <c r="G119" s="521"/>
      <c r="H119" s="521"/>
      <c r="I119" s="522"/>
      <c r="J119" s="495"/>
    </row>
    <row r="120" spans="1:10" ht="12.75" customHeight="1" x14ac:dyDescent="0.2">
      <c r="A120" s="521"/>
      <c r="B120" s="521" t="s">
        <v>888</v>
      </c>
      <c r="C120" s="521"/>
      <c r="D120" s="521"/>
      <c r="E120" s="521"/>
      <c r="F120" s="521"/>
      <c r="G120" s="521"/>
      <c r="H120" s="521"/>
      <c r="I120" s="522"/>
      <c r="J120" s="495"/>
    </row>
    <row r="121" spans="1:10" ht="12.75" customHeight="1" x14ac:dyDescent="0.2">
      <c r="A121" s="521"/>
      <c r="B121" s="521" t="s">
        <v>889</v>
      </c>
      <c r="C121" s="521"/>
      <c r="D121" s="521"/>
      <c r="E121" s="521"/>
      <c r="F121" s="521"/>
      <c r="G121" s="521"/>
      <c r="H121" s="521"/>
      <c r="I121" s="522"/>
      <c r="J121" s="495"/>
    </row>
    <row r="122" spans="1:10" ht="12.75" customHeight="1" x14ac:dyDescent="0.2">
      <c r="A122" s="521"/>
      <c r="B122" s="521" t="s">
        <v>890</v>
      </c>
      <c r="C122" s="521"/>
      <c r="D122" s="521"/>
      <c r="E122" s="521"/>
      <c r="F122" s="521"/>
      <c r="G122" s="521"/>
      <c r="H122" s="521"/>
      <c r="I122" s="522"/>
      <c r="J122" s="495"/>
    </row>
    <row r="123" spans="1:10" ht="12.75" customHeight="1" x14ac:dyDescent="0.2">
      <c r="A123" s="521"/>
      <c r="B123" s="521" t="s">
        <v>891</v>
      </c>
      <c r="C123" s="521"/>
      <c r="D123" s="521"/>
      <c r="E123" s="521"/>
      <c r="F123" s="521"/>
      <c r="G123" s="521"/>
      <c r="H123" s="521"/>
      <c r="I123" s="522"/>
      <c r="J123" s="495"/>
    </row>
    <row r="124" spans="1:10" ht="12.75" customHeight="1" x14ac:dyDescent="0.2">
      <c r="A124" s="521"/>
      <c r="B124" s="521" t="s">
        <v>892</v>
      </c>
      <c r="C124" s="521"/>
      <c r="D124" s="521"/>
      <c r="E124" s="521"/>
      <c r="F124" s="521"/>
      <c r="G124" s="521"/>
      <c r="H124" s="521"/>
      <c r="I124" s="522"/>
      <c r="J124" s="495"/>
    </row>
    <row r="125" spans="1:10" ht="12.75" customHeight="1" x14ac:dyDescent="0.2">
      <c r="A125" s="521"/>
      <c r="B125" s="521" t="s">
        <v>893</v>
      </c>
      <c r="C125" s="521"/>
      <c r="D125" s="521"/>
      <c r="E125" s="521"/>
      <c r="F125" s="521"/>
      <c r="G125" s="521"/>
      <c r="H125" s="521"/>
      <c r="I125" s="522"/>
      <c r="J125" s="495"/>
    </row>
    <row r="126" spans="1:10" x14ac:dyDescent="0.2">
      <c r="A126" s="521" t="s">
        <v>894</v>
      </c>
      <c r="B126" s="521"/>
      <c r="C126" s="521"/>
      <c r="D126" s="521"/>
      <c r="E126" s="521"/>
      <c r="F126" s="521"/>
      <c r="G126" s="521"/>
      <c r="H126" s="521"/>
      <c r="I126" s="522"/>
    </row>
    <row r="127" spans="1:10" x14ac:dyDescent="0.2">
      <c r="A127" s="521"/>
      <c r="B127" s="521" t="s">
        <v>895</v>
      </c>
      <c r="C127" s="521"/>
      <c r="D127" s="521"/>
      <c r="E127" s="521"/>
      <c r="F127" s="521"/>
      <c r="G127" s="521"/>
      <c r="H127" s="521"/>
      <c r="I127" s="522"/>
    </row>
    <row r="128" spans="1:10" x14ac:dyDescent="0.2">
      <c r="A128" s="521"/>
      <c r="B128" s="521" t="s">
        <v>896</v>
      </c>
      <c r="C128" s="521"/>
      <c r="D128" s="521"/>
      <c r="E128" s="521"/>
      <c r="F128" s="521"/>
      <c r="G128" s="521"/>
      <c r="H128" s="521"/>
      <c r="I128" s="522"/>
    </row>
    <row r="129" spans="1:9" x14ac:dyDescent="0.2">
      <c r="A129" s="521"/>
      <c r="B129" s="521" t="s">
        <v>897</v>
      </c>
      <c r="C129" s="521"/>
      <c r="D129" s="521"/>
      <c r="E129" s="521"/>
      <c r="F129" s="521"/>
      <c r="G129" s="521"/>
      <c r="H129" s="521"/>
      <c r="I129" s="522"/>
    </row>
    <row r="130" spans="1:9" x14ac:dyDescent="0.2">
      <c r="A130" s="521" t="s">
        <v>898</v>
      </c>
      <c r="B130" s="521"/>
      <c r="C130" s="521"/>
    </row>
    <row r="131" spans="1:9" x14ac:dyDescent="0.2">
      <c r="A131" s="521"/>
      <c r="B131" s="521" t="s">
        <v>899</v>
      </c>
      <c r="C131" s="521"/>
    </row>
    <row r="132" spans="1:9" x14ac:dyDescent="0.2">
      <c r="A132" s="521"/>
      <c r="B132" s="521" t="s">
        <v>900</v>
      </c>
      <c r="C132" s="521"/>
    </row>
    <row r="134" spans="1:9" x14ac:dyDescent="0.2">
      <c r="A134" s="495"/>
      <c r="B134" s="495"/>
      <c r="C134" s="495"/>
      <c r="D134" s="495"/>
      <c r="E134" s="495"/>
      <c r="F134" s="495"/>
      <c r="G134" s="495"/>
      <c r="H134" s="495"/>
      <c r="I134" s="527"/>
    </row>
  </sheetData>
  <sheetProtection algorithmName="SHA-512" hashValue="DyyFTS8KaAnqF4np3XMGi4PtGOTHBq/WD49CBDSErl0zDnaRRx8bJdaN/NHU6NHWs4OrXGygUGRCRqsqUfSqsw==" saltValue="OiHhmm7zYgzQ8ZrQkI6pJA==" spinCount="100000" sheet="1" objects="1" scenarios="1"/>
  <mergeCells count="68">
    <mergeCell ref="B13:C13"/>
    <mergeCell ref="A3:B3"/>
    <mergeCell ref="A4:B4"/>
    <mergeCell ref="A6:I6"/>
    <mergeCell ref="B11:C11"/>
    <mergeCell ref="A12:C12"/>
    <mergeCell ref="A25:A29"/>
    <mergeCell ref="B25:C29"/>
    <mergeCell ref="I25:I29"/>
    <mergeCell ref="B14:C14"/>
    <mergeCell ref="B15:C15"/>
    <mergeCell ref="A16:A18"/>
    <mergeCell ref="B16:C18"/>
    <mergeCell ref="I16:I18"/>
    <mergeCell ref="B19:C19"/>
    <mergeCell ref="A20:A22"/>
    <mergeCell ref="B20:C22"/>
    <mergeCell ref="I20:I22"/>
    <mergeCell ref="B23:C23"/>
    <mergeCell ref="B24:C24"/>
    <mergeCell ref="I41:I43"/>
    <mergeCell ref="B30:C30"/>
    <mergeCell ref="B31:C31"/>
    <mergeCell ref="B32:C32"/>
    <mergeCell ref="B33:C33"/>
    <mergeCell ref="B34:C34"/>
    <mergeCell ref="B38:C38"/>
    <mergeCell ref="A39:C39"/>
    <mergeCell ref="B40:C40"/>
    <mergeCell ref="A41:A43"/>
    <mergeCell ref="B41:C43"/>
    <mergeCell ref="H41:H42"/>
    <mergeCell ref="A44:A45"/>
    <mergeCell ref="B44:C45"/>
    <mergeCell ref="I44:I45"/>
    <mergeCell ref="A46:A49"/>
    <mergeCell ref="B46:C49"/>
    <mergeCell ref="I46:I49"/>
    <mergeCell ref="H47:H49"/>
    <mergeCell ref="A63:C63"/>
    <mergeCell ref="A50:A52"/>
    <mergeCell ref="B50:C52"/>
    <mergeCell ref="I50:I52"/>
    <mergeCell ref="A53:A54"/>
    <mergeCell ref="B53:C54"/>
    <mergeCell ref="H53:H54"/>
    <mergeCell ref="I53:I54"/>
    <mergeCell ref="B55:C55"/>
    <mergeCell ref="A56:A58"/>
    <mergeCell ref="B56:C58"/>
    <mergeCell ref="I56:I58"/>
    <mergeCell ref="B62:C62"/>
    <mergeCell ref="A64:A67"/>
    <mergeCell ref="B64:C67"/>
    <mergeCell ref="I64:I67"/>
    <mergeCell ref="H65:H67"/>
    <mergeCell ref="A68:A71"/>
    <mergeCell ref="B68:C71"/>
    <mergeCell ref="I68:I71"/>
    <mergeCell ref="I79:I80"/>
    <mergeCell ref="A82:B82"/>
    <mergeCell ref="A83:C83"/>
    <mergeCell ref="B72:C72"/>
    <mergeCell ref="B73:C73"/>
    <mergeCell ref="B77:C77"/>
    <mergeCell ref="A78:C78"/>
    <mergeCell ref="A79:A80"/>
    <mergeCell ref="B79:C80"/>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&amp;R&amp;"Times New Roman,Regular"&amp;9 18.pielikums Jūrmalas pilsētas domes
2020.gada 23.jūlija saistošajiem noteikumiem Nr.18
(protokols Nr.10, 20.punkts)</firstHeader>
    <firstFooter>&amp;L&amp;9&amp;D; &amp;T&amp;R&amp;9&amp;P (&amp;N)</first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R140"/>
  <sheetViews>
    <sheetView showGridLines="0" view="pageLayout" topLeftCell="D1" zoomScaleNormal="100" workbookViewId="0">
      <selection activeCell="M12" sqref="M12"/>
    </sheetView>
  </sheetViews>
  <sheetFormatPr defaultRowHeight="15" x14ac:dyDescent="0.25"/>
  <cols>
    <col min="1" max="1" width="14.42578125" style="675" customWidth="1"/>
    <col min="2" max="2" width="16.42578125" style="675" customWidth="1"/>
    <col min="3" max="3" width="48.28515625" style="675" customWidth="1"/>
    <col min="4" max="18" width="13.7109375" style="675" customWidth="1"/>
    <col min="19" max="19" width="9.140625" style="675" customWidth="1"/>
    <col min="20" max="20" width="11.140625" style="675" bestFit="1" customWidth="1"/>
    <col min="21" max="21" width="9.85546875" style="675" customWidth="1"/>
    <col min="22" max="22" width="9.140625" style="675" customWidth="1"/>
    <col min="23" max="16384" width="9.140625" style="675"/>
  </cols>
  <sheetData>
    <row r="1" spans="1:18" x14ac:dyDescent="0.25">
      <c r="A1" s="609"/>
      <c r="B1" s="609"/>
      <c r="C1" s="609"/>
      <c r="D1" s="609"/>
      <c r="E1" s="609"/>
      <c r="F1" s="609"/>
      <c r="G1" s="609"/>
      <c r="H1" s="609"/>
      <c r="I1" s="609"/>
      <c r="J1" s="609"/>
      <c r="K1" s="609"/>
      <c r="L1" s="609"/>
      <c r="M1" s="609"/>
      <c r="N1" s="609"/>
      <c r="O1" s="609"/>
      <c r="P1" s="609"/>
      <c r="Q1" s="609"/>
      <c r="R1" s="609"/>
    </row>
    <row r="2" spans="1:18" x14ac:dyDescent="0.25">
      <c r="A2" s="609"/>
      <c r="B2" s="609"/>
      <c r="C2" s="609"/>
      <c r="D2" s="609"/>
      <c r="E2" s="609"/>
      <c r="F2" s="609"/>
      <c r="G2" s="609"/>
      <c r="H2" s="609"/>
      <c r="I2" s="609"/>
      <c r="J2" s="609"/>
      <c r="K2" s="609"/>
      <c r="L2" s="609"/>
      <c r="M2" s="609"/>
      <c r="N2" s="609"/>
      <c r="O2" s="609"/>
      <c r="P2" s="609"/>
      <c r="Q2" s="609"/>
      <c r="R2" s="609"/>
    </row>
    <row r="3" spans="1:18" ht="14.25" customHeight="1" x14ac:dyDescent="0.3">
      <c r="A3" s="609"/>
      <c r="B3" s="609"/>
      <c r="C3" s="609"/>
      <c r="D3" s="610"/>
      <c r="E3" s="610"/>
      <c r="F3" s="950"/>
      <c r="G3" s="950"/>
      <c r="H3" s="950"/>
      <c r="I3" s="950"/>
      <c r="J3" s="610"/>
      <c r="K3" s="610"/>
      <c r="L3" s="610"/>
      <c r="M3" s="609"/>
      <c r="N3" s="609"/>
      <c r="O3" s="609"/>
      <c r="P3" s="920"/>
      <c r="Q3" s="609"/>
      <c r="R3" s="611" t="s">
        <v>958</v>
      </c>
    </row>
    <row r="4" spans="1:18" ht="14.25" customHeight="1" x14ac:dyDescent="0.25">
      <c r="A4" s="609"/>
      <c r="B4" s="609"/>
      <c r="C4" s="609"/>
      <c r="D4" s="609"/>
      <c r="E4" s="609"/>
      <c r="F4" s="609"/>
      <c r="G4" s="609"/>
      <c r="H4" s="609"/>
      <c r="I4" s="609"/>
      <c r="J4" s="609"/>
      <c r="K4" s="609"/>
      <c r="L4" s="609"/>
      <c r="M4" s="609"/>
      <c r="N4" s="609"/>
      <c r="O4" s="609"/>
      <c r="P4" s="609"/>
      <c r="Q4" s="609"/>
      <c r="R4" s="611" t="s">
        <v>959</v>
      </c>
    </row>
    <row r="5" spans="1:18" ht="19.5" customHeight="1" x14ac:dyDescent="0.3">
      <c r="A5" s="1052" t="s">
        <v>960</v>
      </c>
      <c r="B5" s="1052"/>
      <c r="C5" s="1052"/>
      <c r="D5" s="1052"/>
      <c r="E5" s="1052"/>
      <c r="F5" s="1052"/>
      <c r="G5" s="1052"/>
      <c r="H5" s="1052"/>
      <c r="I5" s="1052"/>
      <c r="J5" s="1052"/>
      <c r="K5" s="1052"/>
      <c r="L5" s="1052"/>
      <c r="M5" s="1052"/>
      <c r="N5" s="1052"/>
      <c r="O5" s="1052"/>
      <c r="P5" s="1052"/>
      <c r="Q5" s="1052"/>
      <c r="R5" s="1052"/>
    </row>
    <row r="6" spans="1:18" ht="15.75" thickBot="1" x14ac:dyDescent="0.3">
      <c r="A6" s="612"/>
      <c r="B6" s="612"/>
      <c r="C6" s="612"/>
      <c r="D6" s="613"/>
      <c r="E6" s="613"/>
      <c r="F6" s="613"/>
      <c r="G6" s="614"/>
      <c r="H6" s="615"/>
      <c r="I6" s="615"/>
      <c r="J6" s="615"/>
      <c r="K6" s="615"/>
      <c r="L6" s="615"/>
      <c r="M6" s="615"/>
      <c r="N6" s="615"/>
      <c r="O6" s="615"/>
      <c r="P6" s="615"/>
      <c r="Q6" s="615"/>
      <c r="R6" s="615"/>
    </row>
    <row r="7" spans="1:18" ht="63" customHeight="1" x14ac:dyDescent="0.25">
      <c r="A7" s="616" t="s">
        <v>961</v>
      </c>
      <c r="B7" s="617" t="s">
        <v>962</v>
      </c>
      <c r="C7" s="618" t="s">
        <v>963</v>
      </c>
      <c r="D7" s="619">
        <v>2020</v>
      </c>
      <c r="E7" s="620">
        <v>2021</v>
      </c>
      <c r="F7" s="621">
        <v>2022</v>
      </c>
      <c r="G7" s="617">
        <v>2023</v>
      </c>
      <c r="H7" s="621">
        <v>2024</v>
      </c>
      <c r="I7" s="621">
        <v>2025</v>
      </c>
      <c r="J7" s="617">
        <v>2026</v>
      </c>
      <c r="K7" s="617">
        <v>2027</v>
      </c>
      <c r="L7" s="617">
        <v>2028</v>
      </c>
      <c r="M7" s="617">
        <v>2029</v>
      </c>
      <c r="N7" s="617">
        <v>2030</v>
      </c>
      <c r="O7" s="620">
        <v>2031</v>
      </c>
      <c r="P7" s="617">
        <v>2032</v>
      </c>
      <c r="Q7" s="617">
        <v>2033</v>
      </c>
      <c r="R7" s="921" t="s">
        <v>964</v>
      </c>
    </row>
    <row r="8" spans="1:18" ht="15.75" x14ac:dyDescent="0.25">
      <c r="A8" s="622"/>
      <c r="B8" s="623"/>
      <c r="C8" s="624" t="s">
        <v>965</v>
      </c>
      <c r="D8" s="625">
        <f t="shared" ref="D8:R8" si="0">SUM((D17:D36),(D38:D83),(D85:D96),(D98:D99))</f>
        <v>6909373.5302817002</v>
      </c>
      <c r="E8" s="625">
        <f t="shared" si="0"/>
        <v>11088367.829675</v>
      </c>
      <c r="F8" s="625">
        <f t="shared" si="0"/>
        <v>12902074.561200252</v>
      </c>
      <c r="G8" s="625">
        <f t="shared" si="0"/>
        <v>14091660.184177499</v>
      </c>
      <c r="H8" s="625">
        <f t="shared" si="0"/>
        <v>14116166.204</v>
      </c>
      <c r="I8" s="625">
        <f t="shared" si="0"/>
        <v>11639448.804000001</v>
      </c>
      <c r="J8" s="625">
        <f t="shared" si="0"/>
        <v>10859324.604</v>
      </c>
      <c r="K8" s="625">
        <f t="shared" si="0"/>
        <v>10191178.631999999</v>
      </c>
      <c r="L8" s="625">
        <f t="shared" si="0"/>
        <v>9774158.7459999993</v>
      </c>
      <c r="M8" s="625">
        <f t="shared" si="0"/>
        <v>9260232.9460000005</v>
      </c>
      <c r="N8" s="625">
        <f t="shared" si="0"/>
        <v>8957639.4459999986</v>
      </c>
      <c r="O8" s="625">
        <f t="shared" si="0"/>
        <v>8585787.6459999997</v>
      </c>
      <c r="P8" s="625">
        <f t="shared" si="0"/>
        <v>7793597.1129999999</v>
      </c>
      <c r="Q8" s="625">
        <f t="shared" si="0"/>
        <v>6774388.29</v>
      </c>
      <c r="R8" s="626">
        <f t="shared" si="0"/>
        <v>28984012.611000001</v>
      </c>
    </row>
    <row r="9" spans="1:18" ht="31.5" x14ac:dyDescent="0.25">
      <c r="A9" s="627"/>
      <c r="B9" s="628"/>
      <c r="C9" s="629" t="s">
        <v>966</v>
      </c>
      <c r="D9" s="630">
        <f t="shared" ref="D9:Q9" si="1">D8/D15</f>
        <v>9.0447793699509588E-2</v>
      </c>
      <c r="E9" s="630">
        <f t="shared" si="1"/>
        <v>0.1451533053651296</v>
      </c>
      <c r="F9" s="630">
        <f t="shared" si="1"/>
        <v>0.16889580120291356</v>
      </c>
      <c r="G9" s="630">
        <f t="shared" si="1"/>
        <v>0.18446818190333314</v>
      </c>
      <c r="H9" s="630">
        <f t="shared" si="1"/>
        <v>0.18478898022398946</v>
      </c>
      <c r="I9" s="631">
        <f t="shared" si="1"/>
        <v>0.15236728186517279</v>
      </c>
      <c r="J9" s="630">
        <f t="shared" si="1"/>
        <v>0.14215499382019306</v>
      </c>
      <c r="K9" s="630">
        <f t="shared" si="1"/>
        <v>0.13340856713306179</v>
      </c>
      <c r="L9" s="630">
        <f t="shared" si="1"/>
        <v>0.12794952971784432</v>
      </c>
      <c r="M9" s="630">
        <f t="shared" si="1"/>
        <v>0.12122193646622283</v>
      </c>
      <c r="N9" s="630">
        <f t="shared" si="1"/>
        <v>0.11726080824774353</v>
      </c>
      <c r="O9" s="631">
        <f t="shared" si="1"/>
        <v>0.11239304784286933</v>
      </c>
      <c r="P9" s="630">
        <f t="shared" si="1"/>
        <v>0.10202280434894619</v>
      </c>
      <c r="Q9" s="630">
        <f t="shared" si="1"/>
        <v>8.8680756917959264E-2</v>
      </c>
      <c r="R9" s="632"/>
    </row>
    <row r="10" spans="1:18" ht="19.5" customHeight="1" x14ac:dyDescent="0.25">
      <c r="A10" s="633"/>
      <c r="B10" s="634"/>
      <c r="C10" s="634" t="s">
        <v>967</v>
      </c>
      <c r="D10" s="635"/>
      <c r="E10" s="636"/>
      <c r="F10" s="636"/>
      <c r="G10" s="635"/>
      <c r="H10" s="636"/>
      <c r="I10" s="636"/>
      <c r="J10" s="637"/>
      <c r="K10" s="637"/>
      <c r="L10" s="637"/>
      <c r="M10" s="637"/>
      <c r="N10" s="637"/>
      <c r="O10" s="638"/>
      <c r="P10" s="637"/>
      <c r="Q10" s="637"/>
      <c r="R10" s="639"/>
    </row>
    <row r="11" spans="1:18" ht="19.5" customHeight="1" x14ac:dyDescent="0.25">
      <c r="A11" s="633"/>
      <c r="B11" s="634"/>
      <c r="C11" s="1053" t="s">
        <v>968</v>
      </c>
      <c r="D11" s="635">
        <f t="shared" ref="D11:R11" si="2">SUM((D38:D83),(D85:D96))</f>
        <v>6772986.0052816998</v>
      </c>
      <c r="E11" s="635">
        <f t="shared" si="2"/>
        <v>7508791</v>
      </c>
      <c r="F11" s="635">
        <f t="shared" si="2"/>
        <v>8116377</v>
      </c>
      <c r="G11" s="635">
        <f t="shared" si="2"/>
        <v>7368407</v>
      </c>
      <c r="H11" s="635">
        <f t="shared" si="2"/>
        <v>7206954</v>
      </c>
      <c r="I11" s="635">
        <f t="shared" si="2"/>
        <v>4697595</v>
      </c>
      <c r="J11" s="635">
        <f t="shared" si="2"/>
        <v>3812921</v>
      </c>
      <c r="K11" s="635">
        <f t="shared" si="2"/>
        <v>3345418.29</v>
      </c>
      <c r="L11" s="635">
        <f t="shared" si="2"/>
        <v>3120380</v>
      </c>
      <c r="M11" s="635">
        <f t="shared" si="2"/>
        <v>2680380</v>
      </c>
      <c r="N11" s="635">
        <f t="shared" si="2"/>
        <v>2521751</v>
      </c>
      <c r="O11" s="635">
        <f t="shared" si="2"/>
        <v>2293878</v>
      </c>
      <c r="P11" s="635">
        <f t="shared" si="2"/>
        <v>1944274</v>
      </c>
      <c r="Q11" s="635">
        <f t="shared" si="2"/>
        <v>1971997</v>
      </c>
      <c r="R11" s="626">
        <f t="shared" si="2"/>
        <v>5697962</v>
      </c>
    </row>
    <row r="12" spans="1:18" ht="19.5" customHeight="1" x14ac:dyDescent="0.25">
      <c r="A12" s="633"/>
      <c r="B12" s="634"/>
      <c r="C12" s="1053"/>
      <c r="D12" s="640">
        <f t="shared" ref="D12:Q12" si="3">D11/D15</f>
        <v>8.8662400180065021E-2</v>
      </c>
      <c r="E12" s="640">
        <f t="shared" si="3"/>
        <v>9.8294523566313061E-2</v>
      </c>
      <c r="F12" s="640">
        <f t="shared" si="3"/>
        <v>0.10624818433481253</v>
      </c>
      <c r="G12" s="640">
        <f t="shared" si="3"/>
        <v>9.6456813820984783E-2</v>
      </c>
      <c r="H12" s="641">
        <f t="shared" si="3"/>
        <v>9.4343298381102128E-2</v>
      </c>
      <c r="I12" s="641">
        <f t="shared" si="3"/>
        <v>6.1494302136321871E-2</v>
      </c>
      <c r="J12" s="640">
        <f t="shared" si="3"/>
        <v>4.9913395257770526E-2</v>
      </c>
      <c r="K12" s="640">
        <f t="shared" si="3"/>
        <v>4.3793507762511938E-2</v>
      </c>
      <c r="L12" s="640">
        <f t="shared" si="3"/>
        <v>4.0847623198708286E-2</v>
      </c>
      <c r="M12" s="640">
        <f t="shared" si="3"/>
        <v>3.5087762474235097E-2</v>
      </c>
      <c r="N12" s="640">
        <f t="shared" si="3"/>
        <v>3.301121486772951E-2</v>
      </c>
      <c r="O12" s="641">
        <f t="shared" si="3"/>
        <v>3.0028222270302513E-2</v>
      </c>
      <c r="P12" s="640">
        <f t="shared" si="3"/>
        <v>2.5451698750487233E-2</v>
      </c>
      <c r="Q12" s="640">
        <f t="shared" si="3"/>
        <v>2.5814609247906708E-2</v>
      </c>
      <c r="R12" s="642"/>
    </row>
    <row r="13" spans="1:18" ht="19.5" customHeight="1" x14ac:dyDescent="0.25">
      <c r="A13" s="633"/>
      <c r="B13" s="634"/>
      <c r="C13" s="1054" t="s">
        <v>969</v>
      </c>
      <c r="D13" s="635">
        <f t="shared" ref="D13:R13" si="4">SUM((D17:D36),(D98:D99))</f>
        <v>136387.52499999999</v>
      </c>
      <c r="E13" s="635">
        <f t="shared" si="4"/>
        <v>3579576.8296750002</v>
      </c>
      <c r="F13" s="635">
        <f t="shared" si="4"/>
        <v>4785697.5612002518</v>
      </c>
      <c r="G13" s="635">
        <f t="shared" si="4"/>
        <v>6723253.1841774993</v>
      </c>
      <c r="H13" s="635">
        <f t="shared" si="4"/>
        <v>6909212.2039999999</v>
      </c>
      <c r="I13" s="635">
        <f t="shared" si="4"/>
        <v>6941853.8040000005</v>
      </c>
      <c r="J13" s="635">
        <f t="shared" si="4"/>
        <v>7046403.6040000003</v>
      </c>
      <c r="K13" s="635">
        <f t="shared" si="4"/>
        <v>6845760.3420000002</v>
      </c>
      <c r="L13" s="635">
        <f t="shared" si="4"/>
        <v>6653778.7460000003</v>
      </c>
      <c r="M13" s="635">
        <f t="shared" si="4"/>
        <v>6579852.9460000005</v>
      </c>
      <c r="N13" s="635">
        <f t="shared" si="4"/>
        <v>6435888.4459999995</v>
      </c>
      <c r="O13" s="635">
        <f t="shared" si="4"/>
        <v>6291909.6459999997</v>
      </c>
      <c r="P13" s="635">
        <f t="shared" si="4"/>
        <v>5849323.1129999999</v>
      </c>
      <c r="Q13" s="635">
        <f t="shared" si="4"/>
        <v>4802391.29</v>
      </c>
      <c r="R13" s="626">
        <f t="shared" si="4"/>
        <v>23286050.611000001</v>
      </c>
    </row>
    <row r="14" spans="1:18" ht="19.5" customHeight="1" x14ac:dyDescent="0.25">
      <c r="A14" s="633"/>
      <c r="B14" s="634"/>
      <c r="C14" s="1054"/>
      <c r="D14" s="640">
        <f t="shared" ref="D14:Q14" si="5">D13/D15</f>
        <v>1.7853935194445567E-3</v>
      </c>
      <c r="E14" s="640">
        <f t="shared" si="5"/>
        <v>4.685878179881655E-2</v>
      </c>
      <c r="F14" s="640">
        <f t="shared" si="5"/>
        <v>6.2647616868101025E-2</v>
      </c>
      <c r="G14" s="640">
        <f t="shared" si="5"/>
        <v>8.8011368082348357E-2</v>
      </c>
      <c r="H14" s="641">
        <f t="shared" si="5"/>
        <v>9.0445681842887329E-2</v>
      </c>
      <c r="I14" s="641">
        <f t="shared" si="5"/>
        <v>9.0872979728850903E-2</v>
      </c>
      <c r="J14" s="640">
        <f t="shared" si="5"/>
        <v>9.2241598562422547E-2</v>
      </c>
      <c r="K14" s="640">
        <f t="shared" si="5"/>
        <v>8.9615059370549852E-2</v>
      </c>
      <c r="L14" s="640">
        <f t="shared" si="5"/>
        <v>8.7101906519136046E-2</v>
      </c>
      <c r="M14" s="640">
        <f t="shared" si="5"/>
        <v>8.6134173991987723E-2</v>
      </c>
      <c r="N14" s="640">
        <f t="shared" si="5"/>
        <v>8.4249593380014032E-2</v>
      </c>
      <c r="O14" s="641">
        <f t="shared" si="5"/>
        <v>8.2364825572566802E-2</v>
      </c>
      <c r="P14" s="641">
        <f t="shared" si="5"/>
        <v>7.6571105598458949E-2</v>
      </c>
      <c r="Q14" s="640">
        <f t="shared" si="5"/>
        <v>6.2866147670052552E-2</v>
      </c>
      <c r="R14" s="642"/>
    </row>
    <row r="15" spans="1:18" ht="33.75" customHeight="1" thickBot="1" x14ac:dyDescent="0.3">
      <c r="A15" s="643"/>
      <c r="B15" s="644"/>
      <c r="C15" s="645" t="s">
        <v>970</v>
      </c>
      <c r="D15" s="646">
        <f>97194205-11411447-9392022</f>
        <v>76390736</v>
      </c>
      <c r="E15" s="646">
        <f t="shared" ref="E15:R15" si="6">97194205-11411447-9392022</f>
        <v>76390736</v>
      </c>
      <c r="F15" s="646">
        <f t="shared" si="6"/>
        <v>76390736</v>
      </c>
      <c r="G15" s="646">
        <f t="shared" si="6"/>
        <v>76390736</v>
      </c>
      <c r="H15" s="646">
        <f t="shared" si="6"/>
        <v>76390736</v>
      </c>
      <c r="I15" s="646">
        <f t="shared" si="6"/>
        <v>76390736</v>
      </c>
      <c r="J15" s="646">
        <f t="shared" si="6"/>
        <v>76390736</v>
      </c>
      <c r="K15" s="646">
        <f t="shared" si="6"/>
        <v>76390736</v>
      </c>
      <c r="L15" s="646">
        <f t="shared" si="6"/>
        <v>76390736</v>
      </c>
      <c r="M15" s="646">
        <f t="shared" si="6"/>
        <v>76390736</v>
      </c>
      <c r="N15" s="646">
        <f t="shared" si="6"/>
        <v>76390736</v>
      </c>
      <c r="O15" s="646">
        <f t="shared" si="6"/>
        <v>76390736</v>
      </c>
      <c r="P15" s="646">
        <f t="shared" si="6"/>
        <v>76390736</v>
      </c>
      <c r="Q15" s="646">
        <f t="shared" si="6"/>
        <v>76390736</v>
      </c>
      <c r="R15" s="647">
        <f t="shared" si="6"/>
        <v>76390736</v>
      </c>
    </row>
    <row r="16" spans="1:18" ht="16.5" thickBot="1" x14ac:dyDescent="0.3">
      <c r="A16" s="648">
        <f>SUM(A17:A36)</f>
        <v>67024552</v>
      </c>
      <c r="B16" s="649"/>
      <c r="C16" s="649" t="s">
        <v>971</v>
      </c>
      <c r="D16" s="650">
        <f t="shared" ref="D16:R16" si="7">SUM(D17:D36)</f>
        <v>136387.52499999999</v>
      </c>
      <c r="E16" s="650">
        <f t="shared" si="7"/>
        <v>2728876.8296750002</v>
      </c>
      <c r="F16" s="650">
        <f t="shared" si="7"/>
        <v>3947687.5612002513</v>
      </c>
      <c r="G16" s="650">
        <f t="shared" si="7"/>
        <v>5897933.1841774993</v>
      </c>
      <c r="H16" s="650">
        <f t="shared" si="7"/>
        <v>6096582.2039999999</v>
      </c>
      <c r="I16" s="650">
        <f t="shared" si="7"/>
        <v>6141913.8040000005</v>
      </c>
      <c r="J16" s="650">
        <f t="shared" si="7"/>
        <v>6259153.6040000003</v>
      </c>
      <c r="K16" s="650">
        <f t="shared" si="7"/>
        <v>6071200.3420000002</v>
      </c>
      <c r="L16" s="650">
        <f t="shared" si="7"/>
        <v>5891908.7460000003</v>
      </c>
      <c r="M16" s="650">
        <f t="shared" si="7"/>
        <v>5830672.9460000005</v>
      </c>
      <c r="N16" s="650">
        <f t="shared" si="7"/>
        <v>5699398.4459999995</v>
      </c>
      <c r="O16" s="650">
        <f t="shared" si="7"/>
        <v>5568109.6459999997</v>
      </c>
      <c r="P16" s="650">
        <f t="shared" si="7"/>
        <v>5138213.1129999999</v>
      </c>
      <c r="Q16" s="650">
        <f t="shared" si="7"/>
        <v>4103971.29</v>
      </c>
      <c r="R16" s="922">
        <f t="shared" si="7"/>
        <v>13354480.611</v>
      </c>
    </row>
    <row r="17" spans="1:18" ht="47.25" x14ac:dyDescent="0.25">
      <c r="A17" s="651">
        <f>1462506+4830432-379022+3054958</f>
        <v>8968874</v>
      </c>
      <c r="B17" s="652" t="s">
        <v>972</v>
      </c>
      <c r="C17" s="617" t="s">
        <v>973</v>
      </c>
      <c r="D17" s="653">
        <v>0</v>
      </c>
      <c r="E17" s="653">
        <v>0</v>
      </c>
      <c r="F17" s="653">
        <f>295700-295700</f>
        <v>0</v>
      </c>
      <c r="G17" s="653">
        <f t="shared" ref="G17:P17" si="8">295700+218600</f>
        <v>514300</v>
      </c>
      <c r="H17" s="653">
        <f t="shared" si="8"/>
        <v>514300</v>
      </c>
      <c r="I17" s="653">
        <f t="shared" si="8"/>
        <v>514300</v>
      </c>
      <c r="J17" s="653">
        <f t="shared" si="8"/>
        <v>514300</v>
      </c>
      <c r="K17" s="653">
        <f t="shared" si="8"/>
        <v>514300</v>
      </c>
      <c r="L17" s="653">
        <f t="shared" si="8"/>
        <v>514300</v>
      </c>
      <c r="M17" s="653">
        <f t="shared" si="8"/>
        <v>514300</v>
      </c>
      <c r="N17" s="654">
        <f t="shared" si="8"/>
        <v>514300</v>
      </c>
      <c r="O17" s="653">
        <f t="shared" si="8"/>
        <v>514300</v>
      </c>
      <c r="P17" s="654">
        <f t="shared" si="8"/>
        <v>514300</v>
      </c>
      <c r="Q17" s="654">
        <v>514300</v>
      </c>
      <c r="R17" s="754">
        <f>(295700+295700+295700+295700+295700+295700+295700+295700+295616)+1164658-514300</f>
        <v>3311574</v>
      </c>
    </row>
    <row r="18" spans="1:18" ht="16.5" thickBot="1" x14ac:dyDescent="0.3">
      <c r="A18" s="655"/>
      <c r="B18" s="656"/>
      <c r="C18" s="657" t="s">
        <v>974</v>
      </c>
      <c r="D18" s="658">
        <f>((A17/3)*2/2)*0.027</f>
        <v>80719.865999999995</v>
      </c>
      <c r="E18" s="658">
        <f>(D18+(A17/2))*0.027</f>
        <v>123259.23538200001</v>
      </c>
      <c r="F18" s="659">
        <f>(A17-E17)*0.027</f>
        <v>242159.598</v>
      </c>
      <c r="G18" s="659">
        <f>(A17-E17-F17)*0.027</f>
        <v>242159.598</v>
      </c>
      <c r="H18" s="659">
        <f>(A17-E17-F17-G17)*0.027</f>
        <v>228273.49799999999</v>
      </c>
      <c r="I18" s="659">
        <f>(A17-E17-F17-G17-H17)*0.027</f>
        <v>214387.39799999999</v>
      </c>
      <c r="J18" s="660">
        <f>(A17-E17-F17-G17-H17-I17)*0.027</f>
        <v>200501.29800000001</v>
      </c>
      <c r="K18" s="659">
        <v>94069</v>
      </c>
      <c r="L18" s="660">
        <f>(A17-E17-F17-G17-H17-I17-J17-K17)*0.027</f>
        <v>172729.098</v>
      </c>
      <c r="M18" s="659">
        <f>(A17-E17-F17-G17-H17-I17-J17-K17-L17)*0.027</f>
        <v>158842.99799999999</v>
      </c>
      <c r="N18" s="660">
        <f>(A17-E17-F17-G17-H17-I17-J17-K17-L17-M17)*0.027</f>
        <v>144956.89799999999</v>
      </c>
      <c r="O18" s="659">
        <f>(A17-D17-E17-F17-G17-H17-I17-J17-K17-L17-M17-N17)*0.027</f>
        <v>131070.798</v>
      </c>
      <c r="P18" s="661">
        <f>(A17-D17-E17-F17-G17-H17-I17-J17-K17-L17-M17-N17-O17)*0.027</f>
        <v>117184.698</v>
      </c>
      <c r="Q18" s="661">
        <f>(A17-D17-E17-F17-G17-H17-I17-J17-K17-L17-M17-N17-O17-P17)*0.027</f>
        <v>103298.598</v>
      </c>
      <c r="R18" s="923">
        <f>568142-103299</f>
        <v>464843</v>
      </c>
    </row>
    <row r="19" spans="1:18" ht="47.25" x14ac:dyDescent="0.25">
      <c r="A19" s="662">
        <f>1423690+1297848+843282+4807578-5164048</f>
        <v>3208350</v>
      </c>
      <c r="B19" s="663" t="s">
        <v>972</v>
      </c>
      <c r="C19" s="664" t="s">
        <v>975</v>
      </c>
      <c r="D19" s="665">
        <v>0</v>
      </c>
      <c r="E19" s="665">
        <v>0</v>
      </c>
      <c r="F19" s="665">
        <v>0</v>
      </c>
      <c r="G19" s="665">
        <f>418600-218600</f>
        <v>200000</v>
      </c>
      <c r="H19" s="665">
        <f>418600-218600</f>
        <v>200000</v>
      </c>
      <c r="I19" s="665">
        <f>418600-118600</f>
        <v>300000</v>
      </c>
      <c r="J19" s="665">
        <f>418600-118600</f>
        <v>300000</v>
      </c>
      <c r="K19" s="665">
        <f>418600-118100</f>
        <v>300500</v>
      </c>
      <c r="L19" s="665">
        <f>418600-118100</f>
        <v>300500</v>
      </c>
      <c r="M19" s="665">
        <v>418600</v>
      </c>
      <c r="N19" s="666">
        <v>418600</v>
      </c>
      <c r="O19" s="665">
        <v>418600</v>
      </c>
      <c r="P19" s="666">
        <f>418600-67050</f>
        <v>351550</v>
      </c>
      <c r="Q19" s="666"/>
      <c r="R19" s="924"/>
    </row>
    <row r="20" spans="1:18" ht="16.5" thickBot="1" x14ac:dyDescent="0.3">
      <c r="A20" s="667"/>
      <c r="B20" s="668"/>
      <c r="C20" s="669" t="s">
        <v>974</v>
      </c>
      <c r="D20" s="670">
        <f>(A19/3/2)*0.027</f>
        <v>14437.575000000001</v>
      </c>
      <c r="E20" s="670">
        <f>(D20+(A19/3)*2/2)*0.027</f>
        <v>29264.964524999999</v>
      </c>
      <c r="F20" s="670">
        <f>(E20+(A19/2))*0.027</f>
        <v>44102.879042175002</v>
      </c>
      <c r="G20" s="670">
        <f>(A19-F19)*0.027</f>
        <v>86625.45</v>
      </c>
      <c r="H20" s="670">
        <f>(A19-F19-G19)*0.027</f>
        <v>81225.45</v>
      </c>
      <c r="I20" s="670">
        <f>(A19-F19-G19-H19)*0.027</f>
        <v>75825.45</v>
      </c>
      <c r="J20" s="670">
        <f>(A19-F19-G19-H19-I19)*0.027</f>
        <v>67725.45</v>
      </c>
      <c r="K20" s="670">
        <f>(A19-F19-G19-H19-I19-J19)*0.027</f>
        <v>59625.45</v>
      </c>
      <c r="L20" s="671">
        <f>(A19-F19-G19-H19-I19-J19-K19)*0.027</f>
        <v>51511.95</v>
      </c>
      <c r="M20" s="671">
        <f>(A19-F19-G19-H19-I19-J19-K19-L19)*0.027</f>
        <v>43398.45</v>
      </c>
      <c r="N20" s="671">
        <f>(A19-F19-G19-H19-I19-J19-K19-L19-M19)*0.027</f>
        <v>32096.25</v>
      </c>
      <c r="O20" s="670">
        <f>(A19-F19-G19-H19-I19-J19-K19-L19-M19-N19)*0.027</f>
        <v>20794.05</v>
      </c>
      <c r="P20" s="671">
        <f>SUM(A19-D19-E19-F19-G19-H19-I19-J19-K19-L19-M19-N19-O19)*0.027</f>
        <v>9491.85</v>
      </c>
      <c r="Q20" s="671"/>
      <c r="R20" s="925"/>
    </row>
    <row r="21" spans="1:18" ht="47.25" x14ac:dyDescent="0.25">
      <c r="A21" s="662">
        <f>1387873+480280+492399-493102-31711+74604+31711-322175</f>
        <v>1619879</v>
      </c>
      <c r="B21" s="663" t="s">
        <v>976</v>
      </c>
      <c r="C21" s="664" t="s">
        <v>977</v>
      </c>
      <c r="D21" s="665">
        <v>0</v>
      </c>
      <c r="E21" s="665">
        <v>0</v>
      </c>
      <c r="F21" s="665">
        <f>236100-123300-7900+7400+3200-32200</f>
        <v>83300</v>
      </c>
      <c r="G21" s="665">
        <f>236100-123300-7900+7400+3200-32200</f>
        <v>83300</v>
      </c>
      <c r="H21" s="665">
        <f>236100-123300-7900+7400+3200-32200</f>
        <v>83300</v>
      </c>
      <c r="I21" s="665">
        <f>236100-123200-8000+7400+3200-32200</f>
        <v>83300</v>
      </c>
      <c r="J21" s="665">
        <f>236100+7400+3200-32200</f>
        <v>214500</v>
      </c>
      <c r="K21" s="665">
        <f>236100+7400+3200-32200</f>
        <v>214500</v>
      </c>
      <c r="L21" s="665">
        <f>236100+7400+3200-32200</f>
        <v>214500</v>
      </c>
      <c r="M21" s="665">
        <f>236100+7400+3200-32200</f>
        <v>214500</v>
      </c>
      <c r="N21" s="666">
        <f>236100+7400+3200-32300</f>
        <v>214400</v>
      </c>
      <c r="O21" s="665">
        <f>235639+7004+3911-32275</f>
        <v>214279</v>
      </c>
      <c r="P21" s="666"/>
      <c r="Q21" s="666"/>
      <c r="R21" s="924"/>
    </row>
    <row r="22" spans="1:18" ht="16.5" thickBot="1" x14ac:dyDescent="0.3">
      <c r="A22" s="667"/>
      <c r="B22" s="668"/>
      <c r="C22" s="669" t="s">
        <v>978</v>
      </c>
      <c r="D22" s="670">
        <f>((A21/3)*2/2)*0.027-2939</f>
        <v>11639.910999999998</v>
      </c>
      <c r="E22" s="670">
        <f>(D22+(A21/2))*0.027-4429</f>
        <v>17753.644097</v>
      </c>
      <c r="F22" s="670">
        <f>(A21-E21)*0.027-8699</f>
        <v>35037.733</v>
      </c>
      <c r="G22" s="670">
        <f>(A21-E21-F21)*0.027-7829</f>
        <v>33658.633000000002</v>
      </c>
      <c r="H22" s="670">
        <f>(A21-E21-F21-G21)*0.027-6960</f>
        <v>32278.533000000003</v>
      </c>
      <c r="I22" s="670">
        <f>(A21-E21-F21-G21-H21)*0.027-6091</f>
        <v>30898.432999999997</v>
      </c>
      <c r="J22" s="671">
        <f>(A21-E21-F21-G21-H21-I21)*0.027-5221</f>
        <v>29519.332999999999</v>
      </c>
      <c r="K22" s="671">
        <f>(A21-E21-F21-G21-H21-I21-J21)*0.027-4352</f>
        <v>24596.832999999999</v>
      </c>
      <c r="L22" s="671">
        <f>(A21-E21-F21-G21-H21-I21-J21-K21)*0.027-3482</f>
        <v>19675.332999999999</v>
      </c>
      <c r="M22" s="671">
        <f>(A21-E21-F21-G21-H21-I21-J21-K21-L21)*0.027-2613</f>
        <v>14752.832999999999</v>
      </c>
      <c r="N22" s="671">
        <f>(A21-E21-F21-G21-H21-I21-J21-K21-L21-M21)*0.027-1744</f>
        <v>9830.3330000000005</v>
      </c>
      <c r="O22" s="670">
        <f>(A21-D21-E21-F21-G21-H21-I21-J21-K21-L21-M21-N21)*0.027-871</f>
        <v>4914.5330000000004</v>
      </c>
      <c r="P22" s="671"/>
      <c r="Q22" s="671"/>
      <c r="R22" s="674"/>
    </row>
    <row r="23" spans="1:18" ht="47.25" x14ac:dyDescent="0.25">
      <c r="A23" s="651">
        <f>2223273-610288</f>
        <v>1612985</v>
      </c>
      <c r="B23" s="652" t="s">
        <v>979</v>
      </c>
      <c r="C23" s="617" t="s">
        <v>980</v>
      </c>
      <c r="D23" s="653"/>
      <c r="E23" s="654">
        <v>0</v>
      </c>
      <c r="F23" s="654">
        <v>0</v>
      </c>
      <c r="G23" s="654">
        <v>0</v>
      </c>
      <c r="H23" s="654">
        <f t="shared" ref="H23:P23" si="9">222300-60300</f>
        <v>162000</v>
      </c>
      <c r="I23" s="654">
        <f t="shared" si="9"/>
        <v>162000</v>
      </c>
      <c r="J23" s="654">
        <f t="shared" si="9"/>
        <v>162000</v>
      </c>
      <c r="K23" s="654">
        <f t="shared" si="9"/>
        <v>162000</v>
      </c>
      <c r="L23" s="654">
        <f t="shared" si="9"/>
        <v>162000</v>
      </c>
      <c r="M23" s="654">
        <f t="shared" si="9"/>
        <v>162000</v>
      </c>
      <c r="N23" s="654">
        <f t="shared" si="9"/>
        <v>162000</v>
      </c>
      <c r="O23" s="654">
        <f t="shared" si="9"/>
        <v>162000</v>
      </c>
      <c r="P23" s="654">
        <f t="shared" si="9"/>
        <v>162000</v>
      </c>
      <c r="Q23" s="654">
        <f>222573-67588</f>
        <v>154985</v>
      </c>
      <c r="R23" s="754"/>
    </row>
    <row r="24" spans="1:18" ht="16.5" thickBot="1" x14ac:dyDescent="0.3">
      <c r="A24" s="667"/>
      <c r="B24" s="668"/>
      <c r="C24" s="669" t="s">
        <v>974</v>
      </c>
      <c r="D24" s="670"/>
      <c r="E24" s="671"/>
      <c r="F24" s="671">
        <f>(A23/3/2)*0.027</f>
        <v>7258.432499999999</v>
      </c>
      <c r="G24" s="671">
        <f>(F24+A23/2)*0.027</f>
        <v>21971.2751775</v>
      </c>
      <c r="H24" s="671">
        <f>A23*0.027</f>
        <v>43550.595000000001</v>
      </c>
      <c r="I24" s="671">
        <f>(A23-H23)*0.027</f>
        <v>39176.595000000001</v>
      </c>
      <c r="J24" s="671">
        <f>(A23-H23-I23)*0.027</f>
        <v>34802.595000000001</v>
      </c>
      <c r="K24" s="671">
        <f>(A23-H23-I23-J23)*0.027</f>
        <v>30428.595000000001</v>
      </c>
      <c r="L24" s="671">
        <f>(A23-H23-I23-J23-K23)*0.027</f>
        <v>26054.595000000001</v>
      </c>
      <c r="M24" s="671">
        <f>(A23-H23-I23-J23-K23-L23)*0.027</f>
        <v>21680.595000000001</v>
      </c>
      <c r="N24" s="671">
        <f>(A23-H23-I23-J23-K23-L23-M23)*0.027</f>
        <v>17306.595000000001</v>
      </c>
      <c r="O24" s="671">
        <f>(A23-H23-I23-J23-K23-L23-M23-N23)*0.027</f>
        <v>12932.594999999999</v>
      </c>
      <c r="P24" s="671">
        <f>(A23-H23-I23-J23-K23-L23-M23-N23-O23)*0.027</f>
        <v>8558.5949999999993</v>
      </c>
      <c r="Q24" s="671">
        <f>(A23-H23-I23-J23-K23-L23-M23-N23-O23-P23)*0.027</f>
        <v>4184.5950000000003</v>
      </c>
      <c r="R24" s="674"/>
    </row>
    <row r="25" spans="1:18" ht="47.25" x14ac:dyDescent="0.25">
      <c r="A25" s="662">
        <f>280919+13590+222945</f>
        <v>517454</v>
      </c>
      <c r="B25" s="663" t="s">
        <v>981</v>
      </c>
      <c r="C25" s="664" t="s">
        <v>982</v>
      </c>
      <c r="D25" s="654"/>
      <c r="E25" s="654">
        <v>0</v>
      </c>
      <c r="F25" s="672">
        <v>0</v>
      </c>
      <c r="G25" s="665">
        <v>103500</v>
      </c>
      <c r="H25" s="665">
        <v>103500</v>
      </c>
      <c r="I25" s="665">
        <v>103500</v>
      </c>
      <c r="J25" s="665">
        <v>103500</v>
      </c>
      <c r="K25" s="665">
        <v>103454</v>
      </c>
      <c r="L25" s="666"/>
      <c r="M25" s="666"/>
      <c r="N25" s="666"/>
      <c r="O25" s="665"/>
      <c r="P25" s="666"/>
      <c r="Q25" s="666"/>
      <c r="R25" s="924"/>
    </row>
    <row r="26" spans="1:18" ht="16.5" thickBot="1" x14ac:dyDescent="0.3">
      <c r="A26" s="667"/>
      <c r="B26" s="668"/>
      <c r="C26" s="669" t="s">
        <v>974</v>
      </c>
      <c r="D26" s="673"/>
      <c r="E26" s="671">
        <f>(A25/3/2)*0.027</f>
        <v>2328.5429999999997</v>
      </c>
      <c r="F26" s="671">
        <f>(E26+A25/2)*0.027</f>
        <v>7048.4996609999998</v>
      </c>
      <c r="G26" s="670">
        <f>(A25-D25-E25)*0.027</f>
        <v>13971.258</v>
      </c>
      <c r="H26" s="670">
        <f>(A25-D25-E25-G25)*0.027</f>
        <v>11176.758</v>
      </c>
      <c r="I26" s="670">
        <f>(A25-D25-E25-G25-H25)*0.027</f>
        <v>8382.2579999999998</v>
      </c>
      <c r="J26" s="670">
        <f>(A25-D25-E25-G25-H25-I25)*0.027</f>
        <v>5587.7579999999998</v>
      </c>
      <c r="K26" s="670">
        <f>(A25-D25-E25-G25-H25-I25-J25)*0.027</f>
        <v>2793.2579999999998</v>
      </c>
      <c r="L26" s="671"/>
      <c r="M26" s="671"/>
      <c r="N26" s="671"/>
      <c r="O26" s="670"/>
      <c r="P26" s="671"/>
      <c r="Q26" s="671"/>
      <c r="R26" s="674"/>
    </row>
    <row r="27" spans="1:18" ht="47.25" x14ac:dyDescent="0.25">
      <c r="A27" s="662">
        <v>1477181</v>
      </c>
      <c r="B27" s="663" t="s">
        <v>972</v>
      </c>
      <c r="C27" s="664" t="s">
        <v>983</v>
      </c>
      <c r="D27" s="666">
        <v>0</v>
      </c>
      <c r="E27" s="666">
        <v>0</v>
      </c>
      <c r="F27" s="666">
        <f t="shared" ref="F27:N27" si="10">149500-50200</f>
        <v>99300</v>
      </c>
      <c r="G27" s="666">
        <f t="shared" si="10"/>
        <v>99300</v>
      </c>
      <c r="H27" s="666">
        <f t="shared" si="10"/>
        <v>99300</v>
      </c>
      <c r="I27" s="666">
        <f t="shared" si="10"/>
        <v>99300</v>
      </c>
      <c r="J27" s="666">
        <f t="shared" si="10"/>
        <v>99300</v>
      </c>
      <c r="K27" s="666">
        <f t="shared" si="10"/>
        <v>99300</v>
      </c>
      <c r="L27" s="666">
        <f t="shared" si="10"/>
        <v>99300</v>
      </c>
      <c r="M27" s="666">
        <f t="shared" si="10"/>
        <v>99300</v>
      </c>
      <c r="N27" s="666">
        <f t="shared" si="10"/>
        <v>99300</v>
      </c>
      <c r="O27" s="665">
        <v>99300</v>
      </c>
      <c r="P27" s="666">
        <v>161394</v>
      </c>
      <c r="Q27" s="666">
        <v>161394</v>
      </c>
      <c r="R27" s="924">
        <v>161393</v>
      </c>
    </row>
    <row r="28" spans="1:18" ht="16.5" thickBot="1" x14ac:dyDescent="0.3">
      <c r="A28" s="667"/>
      <c r="B28" s="668"/>
      <c r="C28" s="669" t="s">
        <v>974</v>
      </c>
      <c r="D28" s="671">
        <f>((A27/3)*2/2)*0.027</f>
        <v>13294.629000000001</v>
      </c>
      <c r="E28" s="671">
        <f>(D28+(A27/2))*0.027</f>
        <v>20300.898482999997</v>
      </c>
      <c r="F28" s="671">
        <f>A27*0.027</f>
        <v>39883.887000000002</v>
      </c>
      <c r="G28" s="671">
        <f>(A27-F27)*0.027</f>
        <v>37202.786999999997</v>
      </c>
      <c r="H28" s="671">
        <f>(A27-F27-G27)*0.027</f>
        <v>34521.686999999998</v>
      </c>
      <c r="I28" s="671">
        <f>(A27-F27-G27-H27)*0.027</f>
        <v>31840.587</v>
      </c>
      <c r="J28" s="671">
        <f>(A27-F27-G27-H27-I27)*0.027</f>
        <v>29159.487000000001</v>
      </c>
      <c r="K28" s="671">
        <f>(A27-F27-G27-H27-I27-J27)*0.027</f>
        <v>26478.386999999999</v>
      </c>
      <c r="L28" s="671">
        <f>(A27-F27-G27-H27-I27-J27-K27)*0.027</f>
        <v>23797.287</v>
      </c>
      <c r="M28" s="671">
        <f>(A27-F27-G27-H27-I27-J27-K27-L27)*0.027</f>
        <v>21116.186999999998</v>
      </c>
      <c r="N28" s="671">
        <f>(A27-F27-G27-H27-I27-J27-K27-L27-M27)*0.027</f>
        <v>18435.087</v>
      </c>
      <c r="O28" s="670">
        <f>(A27-F27-G27-H27-I27-J27-K27-L27-M27-N27)*0.027</f>
        <v>15753.986999999999</v>
      </c>
      <c r="P28" s="670">
        <f>(A27-F27-G27-H27-I27-J27-K27-L27-M27-N27-O27)*0.027</f>
        <v>13072.887000000001</v>
      </c>
      <c r="Q28" s="670">
        <f>(A27-F27-G27-H27-I27-J27-K27-L27-M27-N27-O27-P27)*0.027</f>
        <v>8715.2489999999998</v>
      </c>
      <c r="R28" s="674">
        <f>(A27-F27-G27-H27-I27-J27-K27-L27-M27-N27-O27-P27-Q27)*0.027</f>
        <v>4357.6109999999999</v>
      </c>
    </row>
    <row r="29" spans="1:18" ht="63" x14ac:dyDescent="0.25">
      <c r="A29" s="662">
        <f>2152272+71001</f>
        <v>2223273</v>
      </c>
      <c r="B29" s="663" t="s">
        <v>981</v>
      </c>
      <c r="C29" s="664" t="s">
        <v>984</v>
      </c>
      <c r="D29" s="654"/>
      <c r="E29" s="654">
        <v>0</v>
      </c>
      <c r="F29" s="672">
        <v>0</v>
      </c>
      <c r="G29" s="665">
        <v>86400</v>
      </c>
      <c r="H29" s="665">
        <v>159600</v>
      </c>
      <c r="I29" s="665">
        <v>149600</v>
      </c>
      <c r="J29" s="665">
        <v>261200</v>
      </c>
      <c r="K29" s="665">
        <v>261200</v>
      </c>
      <c r="L29" s="665">
        <v>261200</v>
      </c>
      <c r="M29" s="666">
        <v>261200</v>
      </c>
      <c r="N29" s="666">
        <v>261200</v>
      </c>
      <c r="O29" s="666">
        <v>261200</v>
      </c>
      <c r="P29" s="665">
        <v>260473</v>
      </c>
      <c r="Q29" s="666"/>
      <c r="R29" s="924"/>
    </row>
    <row r="30" spans="1:18" ht="16.5" thickBot="1" x14ac:dyDescent="0.3">
      <c r="A30" s="667"/>
      <c r="B30" s="668"/>
      <c r="C30" s="669" t="s">
        <v>974</v>
      </c>
      <c r="D30" s="673"/>
      <c r="E30" s="671">
        <f>(A29/3/2)*0.027</f>
        <v>10004.728499999999</v>
      </c>
      <c r="F30" s="671">
        <f>(E30+A29/2)*0.027</f>
        <v>30284.313169499997</v>
      </c>
      <c r="G30" s="670">
        <f>(A29-D29-E29)*0.027</f>
        <v>60028.370999999999</v>
      </c>
      <c r="H30" s="670">
        <f>(A29-D29-E29-G29)*0.027</f>
        <v>57695.570999999996</v>
      </c>
      <c r="I30" s="670">
        <f>(A29-D29-E29-G29-H29)*0.027</f>
        <v>53386.370999999999</v>
      </c>
      <c r="J30" s="670">
        <f>(A29-D29-E29-G29-H29-I29)*0.027</f>
        <v>49347.171000000002</v>
      </c>
      <c r="K30" s="670">
        <f>(A29-D29-E29-G29-H29-I29-J29)*0.027</f>
        <v>42294.771000000001</v>
      </c>
      <c r="L30" s="670">
        <f>(A29-D29-E29-G29-H29-I29-J29-K29)*0.027</f>
        <v>35242.370999999999</v>
      </c>
      <c r="M30" s="671">
        <f>(A29-D29-E29-G29-H29-I29-J29-K29-L29)*0.027</f>
        <v>28189.971000000001</v>
      </c>
      <c r="N30" s="671">
        <f>(A29-D29-E29-G29-H29-I29-J29-K29-L29-M29)*0.027</f>
        <v>21137.571</v>
      </c>
      <c r="O30" s="671">
        <f>(A29-D29-E29-G29-H29-I29-J29-K29-L29-M29-N29)*0.027</f>
        <v>14085.171</v>
      </c>
      <c r="P30" s="670">
        <f>(A29-D29-E29-G29-H29-I29-J29-K29-L29-M29-N29-O29)*0.027</f>
        <v>7032.7709999999997</v>
      </c>
      <c r="Q30" s="671"/>
      <c r="R30" s="674"/>
    </row>
    <row r="31" spans="1:18" ht="15.75" x14ac:dyDescent="0.25">
      <c r="A31" s="651">
        <v>7000000</v>
      </c>
      <c r="B31" s="652" t="s">
        <v>985</v>
      </c>
      <c r="C31" s="617" t="s">
        <v>986</v>
      </c>
      <c r="D31" s="654"/>
      <c r="E31" s="654"/>
      <c r="F31" s="654"/>
      <c r="G31" s="654"/>
      <c r="H31" s="654">
        <v>350000</v>
      </c>
      <c r="I31" s="654">
        <v>350000</v>
      </c>
      <c r="J31" s="654">
        <v>350000</v>
      </c>
      <c r="K31" s="654">
        <v>350000</v>
      </c>
      <c r="L31" s="654">
        <v>350000</v>
      </c>
      <c r="M31" s="654">
        <v>350000</v>
      </c>
      <c r="N31" s="654">
        <v>350000</v>
      </c>
      <c r="O31" s="653">
        <v>350000</v>
      </c>
      <c r="P31" s="654">
        <v>350000</v>
      </c>
      <c r="Q31" s="654">
        <v>350000</v>
      </c>
      <c r="R31" s="754">
        <f>3850000-350000-350000-350000+350000+350000</f>
        <v>3500000</v>
      </c>
    </row>
    <row r="32" spans="1:18" ht="16.5" thickBot="1" x14ac:dyDescent="0.3">
      <c r="A32" s="676"/>
      <c r="B32" s="677"/>
      <c r="C32" s="678" t="s">
        <v>978</v>
      </c>
      <c r="D32" s="679"/>
      <c r="E32" s="679"/>
      <c r="F32" s="679">
        <f>(A31/3/2)*0.027</f>
        <v>31500</v>
      </c>
      <c r="G32" s="679">
        <f>(A31-F31)*0.027</f>
        <v>189000</v>
      </c>
      <c r="H32" s="679">
        <f>(A31-F31-G31)*0.027</f>
        <v>189000</v>
      </c>
      <c r="I32" s="679">
        <f>(A31-F31-G31-H31)*0.027</f>
        <v>179550</v>
      </c>
      <c r="J32" s="679">
        <f>(A31-F31-G31-H31-I31)*0.027</f>
        <v>170100</v>
      </c>
      <c r="K32" s="679">
        <f>(A31-F31-G31-H31-I31-J31)*0.027</f>
        <v>160650</v>
      </c>
      <c r="L32" s="679">
        <f>(A31-F31-G31-H31-I31-J31-K31)*0.027</f>
        <v>151200</v>
      </c>
      <c r="M32" s="679">
        <f>(A31-F31-G31-H31-I31-J31-K31-L31)*0.027</f>
        <v>141750</v>
      </c>
      <c r="N32" s="679">
        <f>(A31-F31-G31-H31-I31-J31-K31-L31-M31)*0.027</f>
        <v>132300</v>
      </c>
      <c r="O32" s="680">
        <f>(A31-F31-G31-H31-I31-J31-K31-L31-M31-N31)*0.027</f>
        <v>122850</v>
      </c>
      <c r="P32" s="679">
        <f>SUM(A31-F31-G31-H31-I31-J31-K31-L31-M31-N31-O31)*0.027</f>
        <v>113400</v>
      </c>
      <c r="Q32" s="679">
        <f>SUM(A31-F31-G31-H31-I31-J31-K31-L31-M31-N31-O31-P31)*0.027</f>
        <v>103950</v>
      </c>
      <c r="R32" s="926">
        <f>519750-94500-85050+189000+179550</f>
        <v>708750</v>
      </c>
    </row>
    <row r="33" spans="1:18" s="684" customFormat="1" ht="67.5" customHeight="1" x14ac:dyDescent="0.25">
      <c r="A33" s="651">
        <f>2469793+1151439</f>
        <v>3621232</v>
      </c>
      <c r="B33" s="652" t="s">
        <v>972</v>
      </c>
      <c r="C33" s="617" t="s">
        <v>987</v>
      </c>
      <c r="D33" s="681">
        <v>0</v>
      </c>
      <c r="E33" s="682">
        <v>0</v>
      </c>
      <c r="F33" s="683">
        <v>0</v>
      </c>
      <c r="G33" s="683">
        <f t="shared" ref="G33:O33" si="11">247000+123000</f>
        <v>370000</v>
      </c>
      <c r="H33" s="683">
        <f t="shared" si="11"/>
        <v>370000</v>
      </c>
      <c r="I33" s="683">
        <f t="shared" si="11"/>
        <v>370000</v>
      </c>
      <c r="J33" s="683">
        <f t="shared" si="11"/>
        <v>370000</v>
      </c>
      <c r="K33" s="683">
        <f t="shared" si="11"/>
        <v>370000</v>
      </c>
      <c r="L33" s="683">
        <f t="shared" si="11"/>
        <v>370000</v>
      </c>
      <c r="M33" s="683">
        <f t="shared" si="11"/>
        <v>370000</v>
      </c>
      <c r="N33" s="683">
        <f t="shared" si="11"/>
        <v>370000</v>
      </c>
      <c r="O33" s="683">
        <f t="shared" si="11"/>
        <v>370000</v>
      </c>
      <c r="P33" s="682">
        <f>246793+44439</f>
        <v>291232</v>
      </c>
      <c r="Q33" s="682"/>
      <c r="R33" s="927"/>
    </row>
    <row r="34" spans="1:18" s="684" customFormat="1" ht="16.5" thickBot="1" x14ac:dyDescent="0.3">
      <c r="A34" s="655"/>
      <c r="B34" s="685"/>
      <c r="C34" s="657" t="s">
        <v>974</v>
      </c>
      <c r="D34" s="680">
        <f>(A33/3/2)*0.027</f>
        <v>16295.543999999998</v>
      </c>
      <c r="E34" s="680">
        <f>(D34+(A33/3)*2/2)*0.027</f>
        <v>33031.067687999996</v>
      </c>
      <c r="F34" s="680">
        <f>(E34+(A33/2))*0.027</f>
        <v>49778.470827575999</v>
      </c>
      <c r="G34" s="659">
        <f>(A33-E33-F33)*0.027</f>
        <v>97773.263999999996</v>
      </c>
      <c r="H34" s="659">
        <f>(A33-E33-F33-G33)*0.027</f>
        <v>87783.263999999996</v>
      </c>
      <c r="I34" s="659">
        <f>(A33-E33-F33-G33-H33)*0.027</f>
        <v>77793.263999999996</v>
      </c>
      <c r="J34" s="660">
        <f>(A33-E33-F33-G33-H33-I33)*0.027</f>
        <v>67803.263999999996</v>
      </c>
      <c r="K34" s="659">
        <v>94069</v>
      </c>
      <c r="L34" s="660">
        <f>(A33-E33-F33-G33-H33-I33-J33-K33)*0.027</f>
        <v>47823.264000000003</v>
      </c>
      <c r="M34" s="659">
        <f>(A33-E33-F33-G33-H33-I33-J33-K33-L33)*0.027</f>
        <v>37833.264000000003</v>
      </c>
      <c r="N34" s="660">
        <f>(A33-E33-F33-G33-H33-I33-J33-K33-L33-M33)*0.027</f>
        <v>27843.263999999999</v>
      </c>
      <c r="O34" s="659">
        <f>(A33-D33-E33-F33-G33-H33-I33-J33-K33-L33-M33-N33)*0.027</f>
        <v>17853.263999999999</v>
      </c>
      <c r="P34" s="660">
        <f>(A33-G33-H33-I33-J33-K33-L33-M33-N33-O33)*0.027</f>
        <v>7863.2640000000001</v>
      </c>
      <c r="Q34" s="660"/>
      <c r="R34" s="928"/>
    </row>
    <row r="35" spans="1:18" s="684" customFormat="1" ht="31.5" x14ac:dyDescent="0.25">
      <c r="A35" s="651">
        <f>21000000+12000000+3775324+62896000-62896000</f>
        <v>36775324</v>
      </c>
      <c r="B35" s="652" t="s">
        <v>988</v>
      </c>
      <c r="C35" s="617" t="s">
        <v>989</v>
      </c>
      <c r="D35" s="753"/>
      <c r="E35" s="653">
        <v>1500000</v>
      </c>
      <c r="F35" s="653">
        <v>2325600</v>
      </c>
      <c r="G35" s="653">
        <v>2769100</v>
      </c>
      <c r="H35" s="653">
        <v>2474200</v>
      </c>
      <c r="I35" s="653">
        <v>2550600</v>
      </c>
      <c r="J35" s="653">
        <v>2550600</v>
      </c>
      <c r="K35" s="653">
        <v>2550600</v>
      </c>
      <c r="L35" s="653">
        <v>2550600</v>
      </c>
      <c r="M35" s="653">
        <v>2500600</v>
      </c>
      <c r="N35" s="653">
        <v>2500600</v>
      </c>
      <c r="O35" s="653">
        <v>2500600</v>
      </c>
      <c r="P35" s="653">
        <v>2500600</v>
      </c>
      <c r="Q35" s="653">
        <v>2500600</v>
      </c>
      <c r="R35" s="754">
        <f>2500600+2500424</f>
        <v>5001024</v>
      </c>
    </row>
    <row r="36" spans="1:18" s="684" customFormat="1" ht="18" customHeight="1" thickBot="1" x14ac:dyDescent="0.3">
      <c r="A36" s="667"/>
      <c r="B36" s="668"/>
      <c r="C36" s="668"/>
      <c r="D36" s="755"/>
      <c r="E36" s="670">
        <f>(A35)*0.027</f>
        <v>992933.74800000002</v>
      </c>
      <c r="F36" s="671">
        <f>(A35-E35)*0.027</f>
        <v>952433.74800000002</v>
      </c>
      <c r="G36" s="670">
        <f>(A35-E35-F35)*0.027</f>
        <v>889642.54799999995</v>
      </c>
      <c r="H36" s="670">
        <f>(A35-E35-F35-G35)*0.027</f>
        <v>814876.848</v>
      </c>
      <c r="I36" s="670">
        <f>(A35-E35-F35-G35-H35)*0.027</f>
        <v>748073.44799999997</v>
      </c>
      <c r="J36" s="670">
        <f>(A35-E35-F35-G35-H35-I35)*0.027</f>
        <v>679207.24800000002</v>
      </c>
      <c r="K36" s="670">
        <f>(A35-E35-F35-G35-H35-I35-J35)*0.027</f>
        <v>610341.04799999995</v>
      </c>
      <c r="L36" s="671">
        <f>(A35-E35-F35-G35-H35-I35-J35-K35)*0.027</f>
        <v>541474.848</v>
      </c>
      <c r="M36" s="671">
        <f>(A35-E35-F35-G35-H35-I35-J35-K35-L35)*0.027</f>
        <v>472608.64799999999</v>
      </c>
      <c r="N36" s="671">
        <f>(A35-E35-F35-G35-H35-I35-J35-K35-L35-M35)*0.027</f>
        <v>405092.44799999997</v>
      </c>
      <c r="O36" s="671">
        <f>(A35-E35-F35-G35-H35-I35-J35-K35-L35-M35-N35)*0.027</f>
        <v>337576.24800000002</v>
      </c>
      <c r="P36" s="671">
        <f>(A35-E35-F35-G35-H35-I35-J35-K35-L35-M35-N35-O35)*0.027</f>
        <v>270060.04800000001</v>
      </c>
      <c r="Q36" s="671">
        <f>(A35-E35-F35-G35-H35-I35-J35-K35-L35-M35-N35-O35-P35)*0.027</f>
        <v>202543.848</v>
      </c>
      <c r="R36" s="674">
        <f>135028+67511</f>
        <v>202539</v>
      </c>
    </row>
    <row r="37" spans="1:18" ht="22.5" customHeight="1" thickBot="1" x14ac:dyDescent="0.3">
      <c r="A37" s="686">
        <f>SUM(A38:A83)</f>
        <v>63153547.289999999</v>
      </c>
      <c r="B37" s="687"/>
      <c r="C37" s="688" t="s">
        <v>990</v>
      </c>
      <c r="D37" s="689">
        <f t="shared" ref="D37:R37" si="12">SUM(D38:D83)</f>
        <v>6488997</v>
      </c>
      <c r="E37" s="689">
        <f t="shared" si="12"/>
        <v>6351218</v>
      </c>
      <c r="F37" s="689">
        <f t="shared" si="12"/>
        <v>6959966</v>
      </c>
      <c r="G37" s="689">
        <f t="shared" si="12"/>
        <v>6232612</v>
      </c>
      <c r="H37" s="689">
        <f t="shared" si="12"/>
        <v>6091773</v>
      </c>
      <c r="I37" s="689">
        <f t="shared" si="12"/>
        <v>3603027</v>
      </c>
      <c r="J37" s="689">
        <f t="shared" si="12"/>
        <v>2738977</v>
      </c>
      <c r="K37" s="689">
        <f t="shared" si="12"/>
        <v>2292278.29</v>
      </c>
      <c r="L37" s="689">
        <f t="shared" si="12"/>
        <v>2110808</v>
      </c>
      <c r="M37" s="689">
        <f t="shared" si="12"/>
        <v>1736782</v>
      </c>
      <c r="N37" s="689">
        <f t="shared" si="12"/>
        <v>1597594</v>
      </c>
      <c r="O37" s="689">
        <f t="shared" si="12"/>
        <v>1389162</v>
      </c>
      <c r="P37" s="689">
        <f t="shared" si="12"/>
        <v>1058999</v>
      </c>
      <c r="Q37" s="689">
        <f t="shared" si="12"/>
        <v>1106163</v>
      </c>
      <c r="R37" s="690">
        <f t="shared" si="12"/>
        <v>551199</v>
      </c>
    </row>
    <row r="38" spans="1:18" s="684" customFormat="1" ht="50.25" customHeight="1" x14ac:dyDescent="0.25">
      <c r="A38" s="691">
        <v>2148174</v>
      </c>
      <c r="B38" s="692" t="s">
        <v>991</v>
      </c>
      <c r="C38" s="692" t="s">
        <v>992</v>
      </c>
      <c r="D38" s="653">
        <v>241889</v>
      </c>
      <c r="E38" s="693">
        <v>241888</v>
      </c>
      <c r="F38" s="694">
        <v>170377</v>
      </c>
      <c r="G38" s="693"/>
      <c r="H38" s="694"/>
      <c r="I38" s="694"/>
      <c r="J38" s="654"/>
      <c r="K38" s="654"/>
      <c r="L38" s="654"/>
      <c r="M38" s="654"/>
      <c r="N38" s="654"/>
      <c r="O38" s="653"/>
      <c r="P38" s="654"/>
      <c r="Q38" s="654"/>
      <c r="R38" s="754"/>
    </row>
    <row r="39" spans="1:18" s="684" customFormat="1" ht="16.5" thickBot="1" x14ac:dyDescent="0.3">
      <c r="A39" s="695"/>
      <c r="B39" s="696"/>
      <c r="C39" s="697" t="s">
        <v>993</v>
      </c>
      <c r="D39" s="698">
        <v>11991</v>
      </c>
      <c r="E39" s="699">
        <v>7557</v>
      </c>
      <c r="F39" s="699">
        <v>3123</v>
      </c>
      <c r="G39" s="700"/>
      <c r="H39" s="699"/>
      <c r="I39" s="699"/>
      <c r="J39" s="679"/>
      <c r="K39" s="679"/>
      <c r="L39" s="679"/>
      <c r="M39" s="679"/>
      <c r="N39" s="679"/>
      <c r="O39" s="680"/>
      <c r="P39" s="679"/>
      <c r="Q39" s="679"/>
      <c r="R39" s="926"/>
    </row>
    <row r="40" spans="1:18" s="684" customFormat="1" ht="47.25" x14ac:dyDescent="0.25">
      <c r="A40" s="691">
        <v>1244225</v>
      </c>
      <c r="B40" s="692" t="s">
        <v>994</v>
      </c>
      <c r="C40" s="692" t="s">
        <v>995</v>
      </c>
      <c r="D40" s="694">
        <v>100668</v>
      </c>
      <c r="E40" s="694">
        <v>82989</v>
      </c>
      <c r="F40" s="694">
        <v>16668</v>
      </c>
      <c r="G40" s="693"/>
      <c r="H40" s="694"/>
      <c r="I40" s="694"/>
      <c r="J40" s="654"/>
      <c r="K40" s="654"/>
      <c r="L40" s="654"/>
      <c r="M40" s="654"/>
      <c r="N40" s="654"/>
      <c r="O40" s="653"/>
      <c r="P40" s="654"/>
      <c r="Q40" s="654"/>
      <c r="R40" s="754"/>
    </row>
    <row r="41" spans="1:18" s="684" customFormat="1" ht="16.5" thickBot="1" x14ac:dyDescent="0.3">
      <c r="A41" s="695"/>
      <c r="B41" s="696"/>
      <c r="C41" s="697" t="s">
        <v>996</v>
      </c>
      <c r="D41" s="699">
        <v>5409</v>
      </c>
      <c r="E41" s="699">
        <v>2691</v>
      </c>
      <c r="F41" s="699">
        <v>450</v>
      </c>
      <c r="G41" s="700"/>
      <c r="H41" s="699"/>
      <c r="I41" s="699"/>
      <c r="J41" s="679"/>
      <c r="K41" s="679"/>
      <c r="L41" s="679"/>
      <c r="M41" s="679"/>
      <c r="N41" s="679"/>
      <c r="O41" s="680"/>
      <c r="P41" s="679"/>
      <c r="Q41" s="679"/>
      <c r="R41" s="926"/>
    </row>
    <row r="42" spans="1:18" s="684" customFormat="1" ht="51" customHeight="1" x14ac:dyDescent="0.25">
      <c r="A42" s="651">
        <v>12083954</v>
      </c>
      <c r="B42" s="652" t="s">
        <v>997</v>
      </c>
      <c r="C42" s="652" t="s">
        <v>998</v>
      </c>
      <c r="D42" s="694">
        <v>669388</v>
      </c>
      <c r="E42" s="694">
        <v>669388</v>
      </c>
      <c r="F42" s="694">
        <v>669388</v>
      </c>
      <c r="G42" s="694">
        <v>669388</v>
      </c>
      <c r="H42" s="694">
        <v>669388</v>
      </c>
      <c r="I42" s="694">
        <v>669388</v>
      </c>
      <c r="J42" s="694">
        <v>669388</v>
      </c>
      <c r="K42" s="694">
        <v>669388</v>
      </c>
      <c r="L42" s="694">
        <v>669388</v>
      </c>
      <c r="M42" s="694">
        <v>669388</v>
      </c>
      <c r="N42" s="693">
        <v>669388</v>
      </c>
      <c r="O42" s="694">
        <v>669388</v>
      </c>
      <c r="P42" s="693">
        <v>669388</v>
      </c>
      <c r="Q42" s="654">
        <f>2056851-669388-669388</f>
        <v>718075</v>
      </c>
      <c r="R42" s="754"/>
    </row>
    <row r="43" spans="1:18" s="684" customFormat="1" ht="16.5" thickBot="1" x14ac:dyDescent="0.3">
      <c r="A43" s="676"/>
      <c r="B43" s="677">
        <v>2016</v>
      </c>
      <c r="C43" s="701" t="s">
        <v>999</v>
      </c>
      <c r="D43" s="680">
        <v>254343</v>
      </c>
      <c r="E43" s="680">
        <v>236269</v>
      </c>
      <c r="F43" s="680">
        <v>218196</v>
      </c>
      <c r="G43" s="680">
        <v>200122</v>
      </c>
      <c r="H43" s="680">
        <v>182049</v>
      </c>
      <c r="I43" s="680">
        <v>163976</v>
      </c>
      <c r="J43" s="680">
        <v>145902</v>
      </c>
      <c r="K43" s="680">
        <v>127829</v>
      </c>
      <c r="L43" s="680">
        <v>109755</v>
      </c>
      <c r="M43" s="680">
        <v>91682</v>
      </c>
      <c r="N43" s="679">
        <v>73608</v>
      </c>
      <c r="O43" s="680">
        <v>55535</v>
      </c>
      <c r="P43" s="679">
        <v>37461</v>
      </c>
      <c r="Q43" s="679">
        <f>137587-55535-37461</f>
        <v>44591</v>
      </c>
      <c r="R43" s="926"/>
    </row>
    <row r="44" spans="1:18" s="684" customFormat="1" ht="15.75" x14ac:dyDescent="0.25">
      <c r="A44" s="691">
        <v>2985430</v>
      </c>
      <c r="B44" s="692" t="s">
        <v>1000</v>
      </c>
      <c r="C44" s="692" t="s">
        <v>1001</v>
      </c>
      <c r="D44" s="694">
        <v>284577</v>
      </c>
      <c r="E44" s="694">
        <v>376289</v>
      </c>
      <c r="F44" s="653">
        <v>562083</v>
      </c>
      <c r="G44" s="654">
        <v>27516</v>
      </c>
      <c r="H44" s="653">
        <v>27509</v>
      </c>
      <c r="I44" s="653"/>
      <c r="J44" s="654"/>
      <c r="K44" s="654"/>
      <c r="L44" s="654"/>
      <c r="M44" s="654"/>
      <c r="N44" s="654"/>
      <c r="O44" s="653"/>
      <c r="P44" s="654"/>
      <c r="Q44" s="654"/>
      <c r="R44" s="754"/>
    </row>
    <row r="45" spans="1:18" s="684" customFormat="1" ht="18" customHeight="1" thickBot="1" x14ac:dyDescent="0.3">
      <c r="A45" s="695"/>
      <c r="B45" s="702"/>
      <c r="C45" s="697" t="s">
        <v>1002</v>
      </c>
      <c r="D45" s="699">
        <v>34505</v>
      </c>
      <c r="E45" s="699">
        <v>26822</v>
      </c>
      <c r="F45" s="680">
        <v>16662</v>
      </c>
      <c r="G45" s="679">
        <v>1486</v>
      </c>
      <c r="H45" s="680">
        <v>743</v>
      </c>
      <c r="I45" s="680"/>
      <c r="J45" s="679"/>
      <c r="K45" s="679"/>
      <c r="L45" s="679"/>
      <c r="M45" s="679"/>
      <c r="N45" s="679"/>
      <c r="O45" s="680"/>
      <c r="P45" s="679"/>
      <c r="Q45" s="679"/>
      <c r="R45" s="926"/>
    </row>
    <row r="46" spans="1:18" s="684" customFormat="1" ht="63" x14ac:dyDescent="0.25">
      <c r="A46" s="651">
        <v>2178272</v>
      </c>
      <c r="B46" s="652" t="s">
        <v>1003</v>
      </c>
      <c r="C46" s="652" t="s">
        <v>1004</v>
      </c>
      <c r="D46" s="653">
        <v>242540</v>
      </c>
      <c r="E46" s="653">
        <v>262540</v>
      </c>
      <c r="F46" s="653">
        <v>207540</v>
      </c>
      <c r="G46" s="654">
        <v>209457</v>
      </c>
      <c r="H46" s="653">
        <v>189171</v>
      </c>
      <c r="I46" s="653">
        <v>33517</v>
      </c>
      <c r="J46" s="654"/>
      <c r="K46" s="654"/>
      <c r="L46" s="654"/>
      <c r="M46" s="654"/>
      <c r="N46" s="654"/>
      <c r="O46" s="653"/>
      <c r="P46" s="654"/>
      <c r="Q46" s="654"/>
      <c r="R46" s="754"/>
    </row>
    <row r="47" spans="1:18" s="684" customFormat="1" ht="16.5" thickBot="1" x14ac:dyDescent="0.3">
      <c r="A47" s="676"/>
      <c r="B47" s="677"/>
      <c r="C47" s="701" t="s">
        <v>974</v>
      </c>
      <c r="D47" s="680">
        <v>30909</v>
      </c>
      <c r="E47" s="680">
        <v>24360</v>
      </c>
      <c r="F47" s="680">
        <v>17271</v>
      </c>
      <c r="G47" s="679">
        <v>11668</v>
      </c>
      <c r="H47" s="679">
        <v>6013</v>
      </c>
      <c r="I47" s="679">
        <v>905</v>
      </c>
      <c r="J47" s="679"/>
      <c r="K47" s="679"/>
      <c r="L47" s="679"/>
      <c r="M47" s="679"/>
      <c r="N47" s="679"/>
      <c r="O47" s="680"/>
      <c r="P47" s="679"/>
      <c r="Q47" s="679"/>
      <c r="R47" s="926"/>
    </row>
    <row r="48" spans="1:18" s="684" customFormat="1" ht="47.25" x14ac:dyDescent="0.25">
      <c r="A48" s="651">
        <v>4986010</v>
      </c>
      <c r="B48" s="652" t="s">
        <v>1005</v>
      </c>
      <c r="C48" s="652" t="s">
        <v>1006</v>
      </c>
      <c r="D48" s="653">
        <v>500500</v>
      </c>
      <c r="E48" s="653">
        <v>550500</v>
      </c>
      <c r="F48" s="653">
        <v>600500</v>
      </c>
      <c r="G48" s="654">
        <v>600500</v>
      </c>
      <c r="H48" s="653">
        <v>532510</v>
      </c>
      <c r="I48" s="653"/>
      <c r="J48" s="654"/>
      <c r="K48" s="654"/>
      <c r="L48" s="654"/>
      <c r="M48" s="654"/>
      <c r="N48" s="654"/>
      <c r="O48" s="653"/>
      <c r="P48" s="654"/>
      <c r="Q48" s="654"/>
      <c r="R48" s="754"/>
    </row>
    <row r="49" spans="1:18" s="684" customFormat="1" ht="16.5" thickBot="1" x14ac:dyDescent="0.3">
      <c r="A49" s="676"/>
      <c r="B49" s="677">
        <v>2016</v>
      </c>
      <c r="C49" s="701" t="s">
        <v>974</v>
      </c>
      <c r="D49" s="680">
        <v>75182</v>
      </c>
      <c r="E49" s="680">
        <v>61668</v>
      </c>
      <c r="F49" s="680">
        <v>46805</v>
      </c>
      <c r="G49" s="680">
        <v>30591</v>
      </c>
      <c r="H49" s="680">
        <v>14378</v>
      </c>
      <c r="I49" s="680"/>
      <c r="J49" s="679"/>
      <c r="K49" s="679"/>
      <c r="L49" s="679"/>
      <c r="M49" s="679"/>
      <c r="N49" s="679"/>
      <c r="O49" s="680"/>
      <c r="P49" s="679"/>
      <c r="Q49" s="679"/>
      <c r="R49" s="926"/>
    </row>
    <row r="50" spans="1:18" s="684" customFormat="1" ht="31.5" x14ac:dyDescent="0.25">
      <c r="A50" s="651">
        <v>5369974</v>
      </c>
      <c r="B50" s="692" t="s">
        <v>1005</v>
      </c>
      <c r="C50" s="692" t="s">
        <v>1007</v>
      </c>
      <c r="D50" s="694">
        <v>650000</v>
      </c>
      <c r="E50" s="694">
        <v>650000</v>
      </c>
      <c r="F50" s="694">
        <v>650000</v>
      </c>
      <c r="G50" s="694">
        <v>700000</v>
      </c>
      <c r="H50" s="693">
        <v>769974</v>
      </c>
      <c r="I50" s="694"/>
      <c r="J50" s="654"/>
      <c r="K50" s="654"/>
      <c r="L50" s="654"/>
      <c r="M50" s="654"/>
      <c r="N50" s="654"/>
      <c r="O50" s="653"/>
      <c r="P50" s="654"/>
      <c r="Q50" s="654"/>
      <c r="R50" s="754"/>
    </row>
    <row r="51" spans="1:18" s="684" customFormat="1" ht="16.5" customHeight="1" thickBot="1" x14ac:dyDescent="0.3">
      <c r="A51" s="676"/>
      <c r="B51" s="702"/>
      <c r="C51" s="703" t="s">
        <v>1008</v>
      </c>
      <c r="D51" s="699">
        <v>92339</v>
      </c>
      <c r="E51" s="699">
        <v>74789</v>
      </c>
      <c r="F51" s="699">
        <v>57239</v>
      </c>
      <c r="G51" s="700">
        <v>39689</v>
      </c>
      <c r="H51" s="699">
        <v>20789</v>
      </c>
      <c r="I51" s="699"/>
      <c r="J51" s="679"/>
      <c r="K51" s="679"/>
      <c r="L51" s="679"/>
      <c r="M51" s="679"/>
      <c r="N51" s="679"/>
      <c r="O51" s="680"/>
      <c r="P51" s="679"/>
      <c r="Q51" s="679"/>
      <c r="R51" s="926"/>
    </row>
    <row r="52" spans="1:18" s="704" customFormat="1" ht="31.5" x14ac:dyDescent="0.25">
      <c r="A52" s="651">
        <f>3549134-88557+189120</f>
        <v>3649697</v>
      </c>
      <c r="B52" s="652" t="s">
        <v>1005</v>
      </c>
      <c r="C52" s="652" t="s">
        <v>1009</v>
      </c>
      <c r="D52" s="653">
        <f>300000-163982</f>
        <v>136018</v>
      </c>
      <c r="E52" s="653">
        <f>300000</f>
        <v>300000</v>
      </c>
      <c r="F52" s="653">
        <f>300000</f>
        <v>300000</v>
      </c>
      <c r="G52" s="654">
        <v>520000</v>
      </c>
      <c r="H52" s="653">
        <v>540577</v>
      </c>
      <c r="I52" s="694"/>
      <c r="J52" s="693"/>
      <c r="K52" s="693"/>
      <c r="L52" s="693"/>
      <c r="M52" s="693"/>
      <c r="N52" s="693"/>
      <c r="O52" s="694"/>
      <c r="P52" s="693"/>
      <c r="Q52" s="693"/>
      <c r="R52" s="754"/>
    </row>
    <row r="53" spans="1:18" s="704" customFormat="1" ht="16.5" thickBot="1" x14ac:dyDescent="0.3">
      <c r="A53" s="676"/>
      <c r="B53" s="677"/>
      <c r="C53" s="701" t="s">
        <v>974</v>
      </c>
      <c r="D53" s="680">
        <v>40408</v>
      </c>
      <c r="E53" s="680">
        <v>32308</v>
      </c>
      <c r="F53" s="680">
        <v>24208</v>
      </c>
      <c r="G53" s="679">
        <v>16108</v>
      </c>
      <c r="H53" s="680">
        <v>7468</v>
      </c>
      <c r="I53" s="680"/>
      <c r="J53" s="700"/>
      <c r="K53" s="700"/>
      <c r="L53" s="700"/>
      <c r="M53" s="700"/>
      <c r="N53" s="700"/>
      <c r="O53" s="699"/>
      <c r="P53" s="700"/>
      <c r="Q53" s="700"/>
      <c r="R53" s="926"/>
    </row>
    <row r="54" spans="1:18" s="704" customFormat="1" ht="31.5" x14ac:dyDescent="0.25">
      <c r="A54" s="662">
        <v>2404762</v>
      </c>
      <c r="B54" s="663">
        <v>2015</v>
      </c>
      <c r="C54" s="652" t="s">
        <v>1010</v>
      </c>
      <c r="D54" s="665">
        <v>243000</v>
      </c>
      <c r="E54" s="665">
        <v>243000</v>
      </c>
      <c r="F54" s="665">
        <v>243000</v>
      </c>
      <c r="G54" s="665">
        <v>243000</v>
      </c>
      <c r="H54" s="665">
        <v>243000</v>
      </c>
      <c r="I54" s="665">
        <v>241762</v>
      </c>
      <c r="J54" s="705"/>
      <c r="K54" s="705"/>
      <c r="L54" s="705"/>
      <c r="M54" s="705"/>
      <c r="N54" s="705"/>
      <c r="O54" s="706"/>
      <c r="P54" s="705"/>
      <c r="Q54" s="705"/>
      <c r="R54" s="923"/>
    </row>
    <row r="55" spans="1:18" s="704" customFormat="1" ht="16.5" thickBot="1" x14ac:dyDescent="0.3">
      <c r="A55" s="667"/>
      <c r="B55" s="668"/>
      <c r="C55" s="701" t="s">
        <v>1008</v>
      </c>
      <c r="D55" s="670">
        <v>39333</v>
      </c>
      <c r="E55" s="670">
        <v>32772</v>
      </c>
      <c r="F55" s="670">
        <v>26211</v>
      </c>
      <c r="G55" s="671">
        <v>19650</v>
      </c>
      <c r="H55" s="670">
        <v>13089</v>
      </c>
      <c r="I55" s="670">
        <v>6528</v>
      </c>
      <c r="J55" s="698"/>
      <c r="K55" s="698"/>
      <c r="L55" s="698"/>
      <c r="M55" s="698"/>
      <c r="N55" s="698"/>
      <c r="O55" s="707"/>
      <c r="P55" s="698"/>
      <c r="Q55" s="698"/>
      <c r="R55" s="674"/>
    </row>
    <row r="56" spans="1:18" s="704" customFormat="1" ht="47.25" x14ac:dyDescent="0.25">
      <c r="A56" s="651">
        <v>5274194</v>
      </c>
      <c r="B56" s="652" t="s">
        <v>1011</v>
      </c>
      <c r="C56" s="708" t="s">
        <v>1012</v>
      </c>
      <c r="D56" s="654">
        <v>546041</v>
      </c>
      <c r="E56" s="654">
        <v>546041</v>
      </c>
      <c r="F56" s="654">
        <v>546041</v>
      </c>
      <c r="G56" s="654">
        <v>546041</v>
      </c>
      <c r="H56" s="654">
        <v>546041</v>
      </c>
      <c r="I56" s="654">
        <v>546041</v>
      </c>
      <c r="J56" s="654">
        <v>321875</v>
      </c>
      <c r="K56" s="653"/>
      <c r="L56" s="654"/>
      <c r="M56" s="653"/>
      <c r="N56" s="654"/>
      <c r="O56" s="653"/>
      <c r="P56" s="654"/>
      <c r="Q56" s="654"/>
      <c r="R56" s="754"/>
    </row>
    <row r="57" spans="1:18" s="704" customFormat="1" ht="16.5" thickBot="1" x14ac:dyDescent="0.3">
      <c r="A57" s="676"/>
      <c r="B57" s="677"/>
      <c r="C57" s="709" t="s">
        <v>974</v>
      </c>
      <c r="D57" s="679">
        <v>103202</v>
      </c>
      <c r="E57" s="679">
        <v>88459</v>
      </c>
      <c r="F57" s="679">
        <v>73716</v>
      </c>
      <c r="G57" s="679">
        <v>58972</v>
      </c>
      <c r="H57" s="679">
        <v>44229</v>
      </c>
      <c r="I57" s="679">
        <v>29486</v>
      </c>
      <c r="J57" s="679">
        <v>14743</v>
      </c>
      <c r="K57" s="680"/>
      <c r="L57" s="679"/>
      <c r="M57" s="680"/>
      <c r="N57" s="679"/>
      <c r="O57" s="680"/>
      <c r="P57" s="679"/>
      <c r="Q57" s="679"/>
      <c r="R57" s="926"/>
    </row>
    <row r="58" spans="1:18" s="704" customFormat="1" ht="31.5" x14ac:dyDescent="0.25">
      <c r="A58" s="651">
        <v>1156633</v>
      </c>
      <c r="B58" s="652">
        <v>2016</v>
      </c>
      <c r="C58" s="652" t="s">
        <v>1013</v>
      </c>
      <c r="D58" s="653">
        <v>121216</v>
      </c>
      <c r="E58" s="653">
        <v>121216</v>
      </c>
      <c r="F58" s="653">
        <v>121216</v>
      </c>
      <c r="G58" s="653">
        <v>121216</v>
      </c>
      <c r="H58" s="653">
        <v>121216</v>
      </c>
      <c r="I58" s="653">
        <v>93452</v>
      </c>
      <c r="J58" s="653">
        <v>93453</v>
      </c>
      <c r="K58" s="653"/>
      <c r="L58" s="654"/>
      <c r="M58" s="653"/>
      <c r="N58" s="654"/>
      <c r="O58" s="653"/>
      <c r="P58" s="654"/>
      <c r="Q58" s="654"/>
      <c r="R58" s="754"/>
    </row>
    <row r="59" spans="1:18" s="704" customFormat="1" ht="16.5" thickBot="1" x14ac:dyDescent="0.3">
      <c r="A59" s="676"/>
      <c r="B59" s="677"/>
      <c r="C59" s="701" t="s">
        <v>974</v>
      </c>
      <c r="D59" s="680">
        <v>21411</v>
      </c>
      <c r="E59" s="680">
        <v>18138</v>
      </c>
      <c r="F59" s="680">
        <v>14865</v>
      </c>
      <c r="G59" s="680">
        <v>11592</v>
      </c>
      <c r="H59" s="680">
        <v>8319</v>
      </c>
      <c r="I59" s="680">
        <v>5046</v>
      </c>
      <c r="J59" s="680">
        <v>2523</v>
      </c>
      <c r="K59" s="680"/>
      <c r="L59" s="679"/>
      <c r="M59" s="680"/>
      <c r="N59" s="679"/>
      <c r="O59" s="680"/>
      <c r="P59" s="679"/>
      <c r="Q59" s="679"/>
      <c r="R59" s="926"/>
    </row>
    <row r="60" spans="1:18" s="684" customFormat="1" ht="39" customHeight="1" x14ac:dyDescent="0.25">
      <c r="A60" s="651">
        <v>722842.29</v>
      </c>
      <c r="B60" s="652">
        <v>2017</v>
      </c>
      <c r="C60" s="652" t="s">
        <v>1014</v>
      </c>
      <c r="D60" s="653">
        <v>70000</v>
      </c>
      <c r="E60" s="653">
        <v>70000</v>
      </c>
      <c r="F60" s="653">
        <v>74000</v>
      </c>
      <c r="G60" s="653">
        <v>75000</v>
      </c>
      <c r="H60" s="653">
        <v>75000</v>
      </c>
      <c r="I60" s="653">
        <v>75000</v>
      </c>
      <c r="J60" s="653">
        <v>75000</v>
      </c>
      <c r="K60" s="653">
        <v>63842.29</v>
      </c>
      <c r="L60" s="653"/>
      <c r="M60" s="653"/>
      <c r="N60" s="654"/>
      <c r="O60" s="653"/>
      <c r="P60" s="654"/>
      <c r="Q60" s="654"/>
      <c r="R60" s="754"/>
    </row>
    <row r="61" spans="1:18" s="684" customFormat="1" ht="17.25" customHeight="1" thickBot="1" x14ac:dyDescent="0.3">
      <c r="A61" s="676"/>
      <c r="B61" s="677"/>
      <c r="C61" s="701" t="s">
        <v>974</v>
      </c>
      <c r="D61" s="680">
        <v>15602</v>
      </c>
      <c r="E61" s="680">
        <v>13712</v>
      </c>
      <c r="F61" s="680">
        <v>11822</v>
      </c>
      <c r="G61" s="680">
        <v>9824</v>
      </c>
      <c r="H61" s="680">
        <v>7799</v>
      </c>
      <c r="I61" s="680">
        <v>5774</v>
      </c>
      <c r="J61" s="680">
        <v>3749</v>
      </c>
      <c r="K61" s="680">
        <v>1724</v>
      </c>
      <c r="L61" s="679"/>
      <c r="M61" s="679"/>
      <c r="N61" s="679"/>
      <c r="O61" s="680"/>
      <c r="P61" s="679"/>
      <c r="Q61" s="679"/>
      <c r="R61" s="926"/>
    </row>
    <row r="62" spans="1:18" s="684" customFormat="1" ht="36" customHeight="1" x14ac:dyDescent="0.25">
      <c r="A62" s="651">
        <v>1950509</v>
      </c>
      <c r="B62" s="652">
        <v>2018</v>
      </c>
      <c r="C62" s="617" t="s">
        <v>1015</v>
      </c>
      <c r="D62" s="654">
        <v>200000</v>
      </c>
      <c r="E62" s="654">
        <v>110000</v>
      </c>
      <c r="F62" s="654">
        <v>200000</v>
      </c>
      <c r="G62" s="654">
        <v>200000</v>
      </c>
      <c r="H62" s="654">
        <v>200000</v>
      </c>
      <c r="I62" s="654">
        <v>200000</v>
      </c>
      <c r="J62" s="654">
        <v>200000</v>
      </c>
      <c r="K62" s="654">
        <v>250000</v>
      </c>
      <c r="L62" s="654">
        <v>190509</v>
      </c>
      <c r="M62" s="654"/>
      <c r="N62" s="654"/>
      <c r="O62" s="653"/>
      <c r="P62" s="654"/>
      <c r="Q62" s="654"/>
      <c r="R62" s="754"/>
    </row>
    <row r="63" spans="1:18" s="684" customFormat="1" ht="17.25" customHeight="1" thickBot="1" x14ac:dyDescent="0.3">
      <c r="A63" s="667"/>
      <c r="B63" s="668"/>
      <c r="C63" s="678" t="s">
        <v>974</v>
      </c>
      <c r="D63" s="671">
        <v>48979</v>
      </c>
      <c r="E63" s="671">
        <v>43579</v>
      </c>
      <c r="F63" s="671">
        <v>40610</v>
      </c>
      <c r="G63" s="671">
        <v>35209</v>
      </c>
      <c r="H63" s="671">
        <v>29809</v>
      </c>
      <c r="I63" s="671">
        <v>24409</v>
      </c>
      <c r="J63" s="671">
        <v>19009</v>
      </c>
      <c r="K63" s="671">
        <v>13610</v>
      </c>
      <c r="L63" s="671">
        <v>6860</v>
      </c>
      <c r="M63" s="671"/>
      <c r="N63" s="671"/>
      <c r="O63" s="670"/>
      <c r="P63" s="671"/>
      <c r="Q63" s="671"/>
      <c r="R63" s="674"/>
    </row>
    <row r="64" spans="1:18" s="684" customFormat="1" ht="81.75" customHeight="1" x14ac:dyDescent="0.25">
      <c r="A64" s="651">
        <f>831574+674172</f>
        <v>1505746</v>
      </c>
      <c r="B64" s="652">
        <v>2018</v>
      </c>
      <c r="C64" s="617" t="s">
        <v>1016</v>
      </c>
      <c r="D64" s="653">
        <v>839590</v>
      </c>
      <c r="E64" s="653">
        <v>198692</v>
      </c>
      <c r="F64" s="653">
        <f>435981-435981</f>
        <v>0</v>
      </c>
      <c r="G64" s="653"/>
      <c r="H64" s="653"/>
      <c r="I64" s="653"/>
      <c r="J64" s="653"/>
      <c r="K64" s="653"/>
      <c r="L64" s="654"/>
      <c r="M64" s="653"/>
      <c r="N64" s="654"/>
      <c r="O64" s="653"/>
      <c r="P64" s="654"/>
      <c r="Q64" s="654"/>
      <c r="R64" s="754"/>
    </row>
    <row r="65" spans="1:18" s="684" customFormat="1" ht="17.25" customHeight="1" thickBot="1" x14ac:dyDescent="0.3">
      <c r="A65" s="667"/>
      <c r="B65" s="668"/>
      <c r="C65" s="710" t="s">
        <v>974</v>
      </c>
      <c r="D65" s="670">
        <v>28033</v>
      </c>
      <c r="E65" s="670">
        <v>5365</v>
      </c>
      <c r="F65" s="670">
        <f>11771-11771</f>
        <v>0</v>
      </c>
      <c r="G65" s="670"/>
      <c r="H65" s="670"/>
      <c r="I65" s="670"/>
      <c r="J65" s="670"/>
      <c r="K65" s="670"/>
      <c r="L65" s="671"/>
      <c r="M65" s="670"/>
      <c r="N65" s="671"/>
      <c r="O65" s="670"/>
      <c r="P65" s="671"/>
      <c r="Q65" s="671"/>
      <c r="R65" s="674"/>
    </row>
    <row r="66" spans="1:18" s="684" customFormat="1" ht="32.25" customHeight="1" x14ac:dyDescent="0.25">
      <c r="A66" s="651">
        <v>1010523</v>
      </c>
      <c r="B66" s="652" t="s">
        <v>1017</v>
      </c>
      <c r="C66" s="617" t="s">
        <v>1018</v>
      </c>
      <c r="D66" s="653">
        <v>101456</v>
      </c>
      <c r="E66" s="653">
        <v>101456</v>
      </c>
      <c r="F66" s="653">
        <v>101455</v>
      </c>
      <c r="G66" s="653">
        <v>101455</v>
      </c>
      <c r="H66" s="653">
        <v>101455</v>
      </c>
      <c r="I66" s="653">
        <v>101455</v>
      </c>
      <c r="J66" s="653">
        <v>135274</v>
      </c>
      <c r="K66" s="653">
        <v>135273</v>
      </c>
      <c r="L66" s="654">
        <v>131244</v>
      </c>
      <c r="M66" s="653"/>
      <c r="N66" s="654"/>
      <c r="O66" s="653"/>
      <c r="P66" s="654"/>
      <c r="Q66" s="654"/>
      <c r="R66" s="754"/>
    </row>
    <row r="67" spans="1:18" s="684" customFormat="1" ht="17.25" customHeight="1" thickBot="1" x14ac:dyDescent="0.3">
      <c r="A67" s="655"/>
      <c r="B67" s="656"/>
      <c r="C67" s="657" t="s">
        <v>974</v>
      </c>
      <c r="D67" s="711">
        <v>27393</v>
      </c>
      <c r="E67" s="711">
        <v>24654</v>
      </c>
      <c r="F67" s="711">
        <v>21914</v>
      </c>
      <c r="G67" s="711">
        <v>19175</v>
      </c>
      <c r="H67" s="711">
        <v>16436</v>
      </c>
      <c r="I67" s="711">
        <v>13696</v>
      </c>
      <c r="J67" s="711">
        <v>10957</v>
      </c>
      <c r="K67" s="711">
        <v>7305</v>
      </c>
      <c r="L67" s="661">
        <v>3544</v>
      </c>
      <c r="M67" s="711"/>
      <c r="N67" s="661"/>
      <c r="O67" s="711"/>
      <c r="P67" s="661"/>
      <c r="Q67" s="661"/>
      <c r="R67" s="923"/>
    </row>
    <row r="68" spans="1:18" ht="47.25" x14ac:dyDescent="0.25">
      <c r="A68" s="712">
        <v>450058</v>
      </c>
      <c r="B68" s="713">
        <v>2019</v>
      </c>
      <c r="C68" s="664" t="s">
        <v>1019</v>
      </c>
      <c r="D68" s="714">
        <v>90012</v>
      </c>
      <c r="E68" s="714">
        <v>90012</v>
      </c>
      <c r="F68" s="714">
        <v>90012</v>
      </c>
      <c r="G68" s="714">
        <v>90011</v>
      </c>
      <c r="H68" s="714">
        <v>90011</v>
      </c>
      <c r="I68" s="714"/>
      <c r="J68" s="714"/>
      <c r="K68" s="714"/>
      <c r="L68" s="714"/>
      <c r="M68" s="714"/>
      <c r="N68" s="714"/>
      <c r="O68" s="714"/>
      <c r="P68" s="714"/>
      <c r="Q68" s="714"/>
      <c r="R68" s="929"/>
    </row>
    <row r="69" spans="1:18" s="684" customFormat="1" ht="17.25" customHeight="1" thickBot="1" x14ac:dyDescent="0.3">
      <c r="A69" s="715"/>
      <c r="B69" s="668"/>
      <c r="C69" s="669" t="s">
        <v>974</v>
      </c>
      <c r="D69" s="671">
        <v>12152</v>
      </c>
      <c r="E69" s="671">
        <v>9721</v>
      </c>
      <c r="F69" s="671">
        <v>7291</v>
      </c>
      <c r="G69" s="671">
        <v>4861</v>
      </c>
      <c r="H69" s="671">
        <v>2430</v>
      </c>
      <c r="I69" s="671"/>
      <c r="J69" s="671"/>
      <c r="K69" s="671"/>
      <c r="L69" s="671"/>
      <c r="M69" s="671"/>
      <c r="N69" s="671"/>
      <c r="O69" s="671"/>
      <c r="P69" s="671"/>
      <c r="Q69" s="671"/>
      <c r="R69" s="674"/>
    </row>
    <row r="70" spans="1:18" s="684" customFormat="1" ht="49.5" customHeight="1" x14ac:dyDescent="0.25">
      <c r="A70" s="651">
        <f>534114+342953-261116+261116-40706</f>
        <v>836361</v>
      </c>
      <c r="B70" s="652" t="s">
        <v>1020</v>
      </c>
      <c r="C70" s="685" t="s">
        <v>1021</v>
      </c>
      <c r="D70" s="654">
        <f>66438+1+5073</f>
        <v>71512</v>
      </c>
      <c r="E70" s="653"/>
      <c r="F70" s="654">
        <f>87700-66438-5073</f>
        <v>16189</v>
      </c>
      <c r="G70" s="653">
        <v>87700</v>
      </c>
      <c r="H70" s="654">
        <v>87700</v>
      </c>
      <c r="I70" s="653">
        <v>87700</v>
      </c>
      <c r="J70" s="654">
        <v>87700</v>
      </c>
      <c r="K70" s="653">
        <v>87700</v>
      </c>
      <c r="L70" s="654">
        <v>87700</v>
      </c>
      <c r="M70" s="653">
        <v>87700</v>
      </c>
      <c r="N70" s="654">
        <v>87700</v>
      </c>
      <c r="O70" s="653">
        <f>87767-1-40706</f>
        <v>47060</v>
      </c>
      <c r="P70" s="654"/>
      <c r="Q70" s="654"/>
      <c r="R70" s="754"/>
    </row>
    <row r="71" spans="1:18" s="684" customFormat="1" ht="17.25" customHeight="1" thickBot="1" x14ac:dyDescent="0.3">
      <c r="A71" s="716"/>
      <c r="B71" s="677"/>
      <c r="C71" s="669" t="s">
        <v>974</v>
      </c>
      <c r="D71" s="679">
        <v>8000</v>
      </c>
      <c r="E71" s="680">
        <v>12056</v>
      </c>
      <c r="F71" s="679">
        <v>23681</v>
      </c>
      <c r="G71" s="680">
        <v>21313</v>
      </c>
      <c r="H71" s="679">
        <v>18945</v>
      </c>
      <c r="I71" s="680">
        <v>16577</v>
      </c>
      <c r="J71" s="679">
        <v>14209</v>
      </c>
      <c r="K71" s="680">
        <v>11841</v>
      </c>
      <c r="L71" s="679">
        <v>9473</v>
      </c>
      <c r="M71" s="680">
        <v>7106</v>
      </c>
      <c r="N71" s="679">
        <v>4738</v>
      </c>
      <c r="O71" s="680">
        <v>2639</v>
      </c>
      <c r="P71" s="679"/>
      <c r="Q71" s="679"/>
      <c r="R71" s="926"/>
    </row>
    <row r="72" spans="1:18" s="684" customFormat="1" ht="54" customHeight="1" x14ac:dyDescent="0.25">
      <c r="A72" s="651">
        <v>322175</v>
      </c>
      <c r="B72" s="652" t="s">
        <v>1020</v>
      </c>
      <c r="C72" s="617" t="s">
        <v>1022</v>
      </c>
      <c r="D72" s="654"/>
      <c r="E72" s="653"/>
      <c r="F72" s="654">
        <v>32200</v>
      </c>
      <c r="G72" s="653">
        <v>32200</v>
      </c>
      <c r="H72" s="654">
        <v>32200</v>
      </c>
      <c r="I72" s="653">
        <v>32200</v>
      </c>
      <c r="J72" s="654">
        <v>32200</v>
      </c>
      <c r="K72" s="653">
        <v>32200</v>
      </c>
      <c r="L72" s="654">
        <v>32200</v>
      </c>
      <c r="M72" s="653">
        <v>32200</v>
      </c>
      <c r="N72" s="654">
        <v>32300</v>
      </c>
      <c r="O72" s="653">
        <v>32275</v>
      </c>
      <c r="P72" s="654"/>
      <c r="Q72" s="654"/>
      <c r="R72" s="754"/>
    </row>
    <row r="73" spans="1:18" s="684" customFormat="1" ht="17.25" customHeight="1" thickBot="1" x14ac:dyDescent="0.3">
      <c r="A73" s="717"/>
      <c r="B73" s="656"/>
      <c r="C73" s="718" t="s">
        <v>978</v>
      </c>
      <c r="D73" s="661">
        <v>2939</v>
      </c>
      <c r="E73" s="711">
        <v>4429</v>
      </c>
      <c r="F73" s="661">
        <v>8699</v>
      </c>
      <c r="G73" s="711">
        <v>7829</v>
      </c>
      <c r="H73" s="661">
        <v>6960</v>
      </c>
      <c r="I73" s="711">
        <v>6091</v>
      </c>
      <c r="J73" s="661">
        <v>5221</v>
      </c>
      <c r="K73" s="711">
        <v>4352</v>
      </c>
      <c r="L73" s="661">
        <v>3482</v>
      </c>
      <c r="M73" s="711">
        <v>2613</v>
      </c>
      <c r="N73" s="661">
        <v>1744</v>
      </c>
      <c r="O73" s="711">
        <v>871</v>
      </c>
      <c r="P73" s="661"/>
      <c r="Q73" s="661"/>
      <c r="R73" s="923"/>
    </row>
    <row r="74" spans="1:18" s="684" customFormat="1" ht="47.25" x14ac:dyDescent="0.25">
      <c r="A74" s="651">
        <v>1289745</v>
      </c>
      <c r="B74" s="652" t="s">
        <v>1023</v>
      </c>
      <c r="C74" s="617" t="s">
        <v>1024</v>
      </c>
      <c r="D74" s="654"/>
      <c r="E74" s="654">
        <v>129000</v>
      </c>
      <c r="F74" s="654">
        <v>129000</v>
      </c>
      <c r="G74" s="654">
        <v>129000</v>
      </c>
      <c r="H74" s="654">
        <v>129000</v>
      </c>
      <c r="I74" s="654">
        <v>129000</v>
      </c>
      <c r="J74" s="654">
        <v>129000</v>
      </c>
      <c r="K74" s="654">
        <v>129000</v>
      </c>
      <c r="L74" s="654">
        <v>129000</v>
      </c>
      <c r="M74" s="654">
        <v>129000</v>
      </c>
      <c r="N74" s="654">
        <v>128745</v>
      </c>
      <c r="O74" s="654"/>
      <c r="P74" s="654"/>
      <c r="Q74" s="654"/>
      <c r="R74" s="754"/>
    </row>
    <row r="75" spans="1:18" s="684" customFormat="1" ht="16.5" thickBot="1" x14ac:dyDescent="0.3">
      <c r="A75" s="667"/>
      <c r="B75" s="668"/>
      <c r="C75" s="669" t="s">
        <v>978</v>
      </c>
      <c r="D75" s="671">
        <v>17412</v>
      </c>
      <c r="E75" s="671">
        <v>34823</v>
      </c>
      <c r="F75" s="671">
        <v>31340</v>
      </c>
      <c r="G75" s="671">
        <v>27857</v>
      </c>
      <c r="H75" s="671">
        <v>24374</v>
      </c>
      <c r="I75" s="671">
        <v>20891</v>
      </c>
      <c r="J75" s="671">
        <v>17408</v>
      </c>
      <c r="K75" s="671">
        <v>13925</v>
      </c>
      <c r="L75" s="671">
        <v>10442</v>
      </c>
      <c r="M75" s="671">
        <v>6959</v>
      </c>
      <c r="N75" s="671">
        <v>3476</v>
      </c>
      <c r="O75" s="671"/>
      <c r="P75" s="671"/>
      <c r="Q75" s="671"/>
      <c r="R75" s="674"/>
    </row>
    <row r="76" spans="1:18" s="684" customFormat="1" ht="47.25" x14ac:dyDescent="0.25">
      <c r="A76" s="662">
        <f>1135705+129698-159468-309289</f>
        <v>796646</v>
      </c>
      <c r="B76" s="663" t="s">
        <v>1023</v>
      </c>
      <c r="C76" s="664" t="s">
        <v>1025</v>
      </c>
      <c r="D76" s="665">
        <v>0</v>
      </c>
      <c r="E76" s="665">
        <v>159300</v>
      </c>
      <c r="F76" s="665">
        <v>159300</v>
      </c>
      <c r="G76" s="665">
        <v>159300</v>
      </c>
      <c r="H76" s="665">
        <v>159300</v>
      </c>
      <c r="I76" s="665">
        <v>159446</v>
      </c>
      <c r="J76" s="665"/>
      <c r="K76" s="666"/>
      <c r="L76" s="666"/>
      <c r="M76" s="666"/>
      <c r="N76" s="666"/>
      <c r="O76" s="665"/>
      <c r="P76" s="666"/>
      <c r="Q76" s="666"/>
      <c r="R76" s="924"/>
    </row>
    <row r="77" spans="1:18" s="684" customFormat="1" ht="16.5" thickBot="1" x14ac:dyDescent="0.3">
      <c r="A77" s="667"/>
      <c r="B77" s="668"/>
      <c r="C77" s="669" t="s">
        <v>974</v>
      </c>
      <c r="D77" s="671">
        <v>10755</v>
      </c>
      <c r="E77" s="671">
        <v>21509</v>
      </c>
      <c r="F77" s="671">
        <v>17208</v>
      </c>
      <c r="G77" s="671">
        <v>12907</v>
      </c>
      <c r="H77" s="671">
        <v>8606</v>
      </c>
      <c r="I77" s="671">
        <v>4305</v>
      </c>
      <c r="J77" s="671"/>
      <c r="K77" s="671"/>
      <c r="L77" s="671"/>
      <c r="M77" s="671"/>
      <c r="N77" s="671"/>
      <c r="O77" s="670"/>
      <c r="P77" s="671"/>
      <c r="Q77" s="671"/>
      <c r="R77" s="674"/>
    </row>
    <row r="78" spans="1:18" s="684" customFormat="1" ht="47.25" x14ac:dyDescent="0.25">
      <c r="A78" s="651">
        <f>816390-46604</f>
        <v>769786</v>
      </c>
      <c r="B78" s="652" t="s">
        <v>1023</v>
      </c>
      <c r="C78" s="664" t="s">
        <v>1026</v>
      </c>
      <c r="D78" s="654"/>
      <c r="E78" s="654">
        <v>154000</v>
      </c>
      <c r="F78" s="654">
        <v>154000</v>
      </c>
      <c r="G78" s="654">
        <v>154000</v>
      </c>
      <c r="H78" s="654">
        <v>154000</v>
      </c>
      <c r="I78" s="654">
        <v>153786</v>
      </c>
      <c r="J78" s="654"/>
      <c r="K78" s="654"/>
      <c r="L78" s="654"/>
      <c r="M78" s="654"/>
      <c r="N78" s="654"/>
      <c r="O78" s="654"/>
      <c r="P78" s="654"/>
      <c r="Q78" s="654"/>
      <c r="R78" s="754"/>
    </row>
    <row r="79" spans="1:18" s="684" customFormat="1" ht="16.5" thickBot="1" x14ac:dyDescent="0.3">
      <c r="A79" s="667"/>
      <c r="B79" s="668"/>
      <c r="C79" s="669" t="s">
        <v>974</v>
      </c>
      <c r="D79" s="671">
        <v>10392</v>
      </c>
      <c r="E79" s="671">
        <v>20784</v>
      </c>
      <c r="F79" s="671">
        <v>16626</v>
      </c>
      <c r="G79" s="671">
        <v>12468</v>
      </c>
      <c r="H79" s="671">
        <v>8310</v>
      </c>
      <c r="I79" s="671">
        <v>4152</v>
      </c>
      <c r="J79" s="671"/>
      <c r="K79" s="671"/>
      <c r="L79" s="671"/>
      <c r="M79" s="671"/>
      <c r="N79" s="671"/>
      <c r="O79" s="671"/>
      <c r="P79" s="671"/>
      <c r="Q79" s="671"/>
      <c r="R79" s="674"/>
    </row>
    <row r="80" spans="1:18" s="684" customFormat="1" ht="31.5" x14ac:dyDescent="0.25">
      <c r="A80" s="651">
        <v>3717631</v>
      </c>
      <c r="B80" s="652" t="s">
        <v>1020</v>
      </c>
      <c r="C80" s="617" t="s">
        <v>1027</v>
      </c>
      <c r="D80" s="654"/>
      <c r="E80" s="653"/>
      <c r="F80" s="654">
        <v>700000</v>
      </c>
      <c r="G80" s="653">
        <v>514000</v>
      </c>
      <c r="H80" s="654">
        <v>514000</v>
      </c>
      <c r="I80" s="653">
        <v>312000</v>
      </c>
      <c r="J80" s="654">
        <v>312000</v>
      </c>
      <c r="K80" s="653">
        <v>312000</v>
      </c>
      <c r="L80" s="654">
        <v>312000</v>
      </c>
      <c r="M80" s="653">
        <v>312000</v>
      </c>
      <c r="N80" s="654">
        <v>214839</v>
      </c>
      <c r="O80" s="653">
        <v>214792</v>
      </c>
      <c r="P80" s="654"/>
      <c r="Q80" s="654"/>
      <c r="R80" s="754"/>
    </row>
    <row r="81" spans="1:18" s="684" customFormat="1" ht="16.5" thickBot="1" x14ac:dyDescent="0.3">
      <c r="A81" s="655"/>
      <c r="B81" s="656"/>
      <c r="C81" s="669" t="s">
        <v>974</v>
      </c>
      <c r="D81" s="661">
        <v>33910</v>
      </c>
      <c r="E81" s="711">
        <v>51104</v>
      </c>
      <c r="F81" s="661">
        <v>100376</v>
      </c>
      <c r="G81" s="711">
        <v>81476</v>
      </c>
      <c r="H81" s="661">
        <v>67598</v>
      </c>
      <c r="I81" s="711">
        <v>53720</v>
      </c>
      <c r="J81" s="661">
        <v>45296</v>
      </c>
      <c r="K81" s="711">
        <v>36872</v>
      </c>
      <c r="L81" s="661">
        <v>28448</v>
      </c>
      <c r="M81" s="711">
        <v>20024</v>
      </c>
      <c r="N81" s="661">
        <v>11600</v>
      </c>
      <c r="O81" s="711">
        <v>5799</v>
      </c>
      <c r="P81" s="661"/>
      <c r="Q81" s="661"/>
      <c r="R81" s="923"/>
    </row>
    <row r="82" spans="1:18" s="704" customFormat="1" ht="31.5" x14ac:dyDescent="0.25">
      <c r="A82" s="662">
        <v>6300200</v>
      </c>
      <c r="B82" s="719">
        <v>2015</v>
      </c>
      <c r="C82" s="719" t="s">
        <v>1028</v>
      </c>
      <c r="D82" s="666">
        <v>320500</v>
      </c>
      <c r="E82" s="720">
        <v>320500</v>
      </c>
      <c r="F82" s="721">
        <v>320500</v>
      </c>
      <c r="G82" s="720">
        <v>320500</v>
      </c>
      <c r="H82" s="721">
        <v>320500</v>
      </c>
      <c r="I82" s="720">
        <v>320500</v>
      </c>
      <c r="J82" s="721">
        <v>320500</v>
      </c>
      <c r="K82" s="720">
        <v>320500</v>
      </c>
      <c r="L82" s="721">
        <v>320500</v>
      </c>
      <c r="M82" s="720">
        <v>320500</v>
      </c>
      <c r="N82" s="721">
        <v>320500</v>
      </c>
      <c r="O82" s="720">
        <v>320500</v>
      </c>
      <c r="P82" s="721">
        <v>320500</v>
      </c>
      <c r="Q82" s="721">
        <v>320500</v>
      </c>
      <c r="R82" s="924">
        <f>1492700-320500-320500-320500</f>
        <v>531200</v>
      </c>
    </row>
    <row r="83" spans="1:18" s="704" customFormat="1" ht="16.5" thickBot="1" x14ac:dyDescent="0.3">
      <c r="A83" s="722"/>
      <c r="B83" s="723"/>
      <c r="C83" s="703" t="s">
        <v>1008</v>
      </c>
      <c r="D83" s="707">
        <v>135491</v>
      </c>
      <c r="E83" s="707">
        <v>126838</v>
      </c>
      <c r="F83" s="707">
        <v>118184</v>
      </c>
      <c r="G83" s="698">
        <v>109531</v>
      </c>
      <c r="H83" s="707">
        <v>100877</v>
      </c>
      <c r="I83" s="707">
        <v>92224</v>
      </c>
      <c r="J83" s="671">
        <v>83570</v>
      </c>
      <c r="K83" s="671">
        <v>74917</v>
      </c>
      <c r="L83" s="671">
        <v>66263</v>
      </c>
      <c r="M83" s="671">
        <v>57610</v>
      </c>
      <c r="N83" s="671">
        <v>48956</v>
      </c>
      <c r="O83" s="670">
        <v>40303</v>
      </c>
      <c r="P83" s="671">
        <v>31650</v>
      </c>
      <c r="Q83" s="671">
        <v>22997</v>
      </c>
      <c r="R83" s="674">
        <f>114949-40303-31650-22997</f>
        <v>19999</v>
      </c>
    </row>
    <row r="84" spans="1:18" s="684" customFormat="1" ht="20.25" customHeight="1" thickBot="1" x14ac:dyDescent="0.3">
      <c r="A84" s="724">
        <f>SUM(A85:A96)</f>
        <v>15323947</v>
      </c>
      <c r="B84" s="725"/>
      <c r="C84" s="726" t="s">
        <v>1029</v>
      </c>
      <c r="D84" s="727">
        <f t="shared" ref="D84:R84" si="13">SUM(D85:D96)</f>
        <v>283989.00528170017</v>
      </c>
      <c r="E84" s="727">
        <f t="shared" si="13"/>
        <v>1157573</v>
      </c>
      <c r="F84" s="727">
        <f t="shared" si="13"/>
        <v>1156411</v>
      </c>
      <c r="G84" s="727">
        <f t="shared" si="13"/>
        <v>1135795</v>
      </c>
      <c r="H84" s="727">
        <f t="shared" si="13"/>
        <v>1115181</v>
      </c>
      <c r="I84" s="727">
        <f t="shared" si="13"/>
        <v>1094568</v>
      </c>
      <c r="J84" s="727">
        <f t="shared" si="13"/>
        <v>1073944</v>
      </c>
      <c r="K84" s="727">
        <f t="shared" si="13"/>
        <v>1053140</v>
      </c>
      <c r="L84" s="727">
        <f t="shared" si="13"/>
        <v>1009572</v>
      </c>
      <c r="M84" s="727">
        <f t="shared" si="13"/>
        <v>943598</v>
      </c>
      <c r="N84" s="727">
        <f t="shared" si="13"/>
        <v>924157</v>
      </c>
      <c r="O84" s="727">
        <f t="shared" si="13"/>
        <v>904716</v>
      </c>
      <c r="P84" s="727">
        <f t="shared" si="13"/>
        <v>885275</v>
      </c>
      <c r="Q84" s="727">
        <f t="shared" si="13"/>
        <v>865834</v>
      </c>
      <c r="R84" s="690">
        <f t="shared" si="13"/>
        <v>5146763</v>
      </c>
    </row>
    <row r="85" spans="1:18" s="684" customFormat="1" ht="16.5" thickBot="1" x14ac:dyDescent="0.3">
      <c r="A85" s="728">
        <v>1280192</v>
      </c>
      <c r="B85" s="729" t="s">
        <v>1030</v>
      </c>
      <c r="C85" s="729" t="s">
        <v>1031</v>
      </c>
      <c r="D85" s="730">
        <v>78672.005281700156</v>
      </c>
      <c r="E85" s="730">
        <v>77508</v>
      </c>
      <c r="F85" s="730">
        <v>76343</v>
      </c>
      <c r="G85" s="731">
        <v>75178</v>
      </c>
      <c r="H85" s="730">
        <v>74013</v>
      </c>
      <c r="I85" s="730">
        <v>72848</v>
      </c>
      <c r="J85" s="732">
        <v>71683</v>
      </c>
      <c r="K85" s="732">
        <v>70518</v>
      </c>
      <c r="L85" s="732">
        <v>46534</v>
      </c>
      <c r="M85" s="732"/>
      <c r="N85" s="732"/>
      <c r="O85" s="733"/>
      <c r="P85" s="732"/>
      <c r="Q85" s="732"/>
      <c r="R85" s="745"/>
    </row>
    <row r="86" spans="1:18" s="684" customFormat="1" ht="31.5" x14ac:dyDescent="0.25">
      <c r="A86" s="691">
        <v>1708</v>
      </c>
      <c r="B86" s="692">
        <v>2015</v>
      </c>
      <c r="C86" s="692" t="s">
        <v>1032</v>
      </c>
      <c r="D86" s="693">
        <v>171</v>
      </c>
      <c r="E86" s="693">
        <v>171</v>
      </c>
      <c r="F86" s="693">
        <v>171</v>
      </c>
      <c r="G86" s="693">
        <v>171</v>
      </c>
      <c r="H86" s="693">
        <v>171</v>
      </c>
      <c r="I86" s="693">
        <v>171</v>
      </c>
      <c r="J86" s="693">
        <v>171</v>
      </c>
      <c r="K86" s="654">
        <v>71</v>
      </c>
      <c r="L86" s="654"/>
      <c r="M86" s="654"/>
      <c r="N86" s="654"/>
      <c r="O86" s="653"/>
      <c r="P86" s="654"/>
      <c r="Q86" s="654"/>
      <c r="R86" s="754"/>
    </row>
    <row r="87" spans="1:18" s="684" customFormat="1" ht="16.5" thickBot="1" x14ac:dyDescent="0.3">
      <c r="A87" s="722"/>
      <c r="B87" s="723"/>
      <c r="C87" s="703" t="s">
        <v>1033</v>
      </c>
      <c r="D87" s="698">
        <v>30</v>
      </c>
      <c r="E87" s="698">
        <v>26</v>
      </c>
      <c r="F87" s="698">
        <v>22</v>
      </c>
      <c r="G87" s="698">
        <v>17</v>
      </c>
      <c r="H87" s="698">
        <v>13</v>
      </c>
      <c r="I87" s="698">
        <v>9</v>
      </c>
      <c r="J87" s="671">
        <v>4</v>
      </c>
      <c r="K87" s="671">
        <v>1</v>
      </c>
      <c r="L87" s="671"/>
      <c r="M87" s="671"/>
      <c r="N87" s="671"/>
      <c r="O87" s="670"/>
      <c r="P87" s="671"/>
      <c r="Q87" s="671"/>
      <c r="R87" s="674"/>
    </row>
    <row r="88" spans="1:18" s="684" customFormat="1" ht="31.5" x14ac:dyDescent="0.25">
      <c r="A88" s="651">
        <v>1707</v>
      </c>
      <c r="B88" s="734">
        <v>2015</v>
      </c>
      <c r="C88" s="617" t="s">
        <v>1034</v>
      </c>
      <c r="D88" s="681">
        <v>171</v>
      </c>
      <c r="E88" s="681">
        <v>171</v>
      </c>
      <c r="F88" s="681">
        <v>171</v>
      </c>
      <c r="G88" s="681">
        <v>171</v>
      </c>
      <c r="H88" s="681">
        <v>171</v>
      </c>
      <c r="I88" s="681">
        <v>171</v>
      </c>
      <c r="J88" s="681">
        <v>171</v>
      </c>
      <c r="K88" s="681">
        <v>71</v>
      </c>
      <c r="L88" s="735"/>
      <c r="M88" s="735"/>
      <c r="N88" s="735"/>
      <c r="O88" s="736"/>
      <c r="P88" s="735"/>
      <c r="Q88" s="735"/>
      <c r="R88" s="930"/>
    </row>
    <row r="89" spans="1:18" ht="17.25" customHeight="1" thickBot="1" x14ac:dyDescent="0.3">
      <c r="A89" s="722"/>
      <c r="B89" s="737"/>
      <c r="C89" s="703" t="s">
        <v>1035</v>
      </c>
      <c r="D89" s="698">
        <v>30</v>
      </c>
      <c r="E89" s="698">
        <v>26</v>
      </c>
      <c r="F89" s="698">
        <v>22</v>
      </c>
      <c r="G89" s="698">
        <v>17</v>
      </c>
      <c r="H89" s="698">
        <v>13</v>
      </c>
      <c r="I89" s="698">
        <v>9</v>
      </c>
      <c r="J89" s="671">
        <v>4</v>
      </c>
      <c r="K89" s="671">
        <v>1</v>
      </c>
      <c r="L89" s="671"/>
      <c r="M89" s="671"/>
      <c r="N89" s="671"/>
      <c r="O89" s="670"/>
      <c r="P89" s="671"/>
      <c r="Q89" s="671"/>
      <c r="R89" s="674"/>
    </row>
    <row r="90" spans="1:18" ht="47.25" x14ac:dyDescent="0.25">
      <c r="A90" s="691">
        <v>13860510</v>
      </c>
      <c r="B90" s="738" t="s">
        <v>1036</v>
      </c>
      <c r="C90" s="692" t="s">
        <v>1037</v>
      </c>
      <c r="D90" s="694"/>
      <c r="E90" s="694">
        <v>539992</v>
      </c>
      <c r="F90" s="694">
        <v>720028</v>
      </c>
      <c r="G90" s="694">
        <v>720028</v>
      </c>
      <c r="H90" s="694">
        <v>720028</v>
      </c>
      <c r="I90" s="694">
        <v>720028</v>
      </c>
      <c r="J90" s="694">
        <v>720028</v>
      </c>
      <c r="K90" s="694">
        <v>720028</v>
      </c>
      <c r="L90" s="694">
        <v>720028</v>
      </c>
      <c r="M90" s="694">
        <v>720028</v>
      </c>
      <c r="N90" s="694">
        <v>720028</v>
      </c>
      <c r="O90" s="694">
        <v>720028</v>
      </c>
      <c r="P90" s="693">
        <v>720028</v>
      </c>
      <c r="Q90" s="693">
        <v>720028</v>
      </c>
      <c r="R90" s="927">
        <f>A90-SUM(D90:Q90)</f>
        <v>4680182</v>
      </c>
    </row>
    <row r="91" spans="1:18" ht="17.25" customHeight="1" thickBot="1" x14ac:dyDescent="0.3">
      <c r="A91" s="695"/>
      <c r="B91" s="739"/>
      <c r="C91" s="701" t="s">
        <v>974</v>
      </c>
      <c r="D91" s="699">
        <v>190530</v>
      </c>
      <c r="E91" s="699">
        <v>374234</v>
      </c>
      <c r="F91" s="699">
        <v>359654</v>
      </c>
      <c r="G91" s="700">
        <v>340213</v>
      </c>
      <c r="H91" s="699">
        <v>320772</v>
      </c>
      <c r="I91" s="699">
        <v>301332</v>
      </c>
      <c r="J91" s="679">
        <v>281883</v>
      </c>
      <c r="K91" s="679">
        <v>262450</v>
      </c>
      <c r="L91" s="679">
        <v>243010</v>
      </c>
      <c r="M91" s="679">
        <v>223570</v>
      </c>
      <c r="N91" s="679">
        <v>204129</v>
      </c>
      <c r="O91" s="680">
        <v>184688</v>
      </c>
      <c r="P91" s="679">
        <v>165247</v>
      </c>
      <c r="Q91" s="679">
        <v>145806</v>
      </c>
      <c r="R91" s="926">
        <f>126365+106924+87484+68044+48603+29161</f>
        <v>466581</v>
      </c>
    </row>
    <row r="92" spans="1:18" ht="18" customHeight="1" thickBot="1" x14ac:dyDescent="0.3">
      <c r="A92" s="676"/>
      <c r="B92" s="702"/>
      <c r="C92" s="702" t="s">
        <v>1038</v>
      </c>
      <c r="D92" s="733"/>
      <c r="E92" s="680"/>
      <c r="F92" s="699"/>
      <c r="G92" s="700"/>
      <c r="H92" s="699"/>
      <c r="I92" s="699"/>
      <c r="J92" s="732"/>
      <c r="K92" s="732"/>
      <c r="L92" s="732"/>
      <c r="M92" s="732"/>
      <c r="N92" s="732"/>
      <c r="O92" s="733"/>
      <c r="P92" s="732"/>
      <c r="Q92" s="732"/>
      <c r="R92" s="745"/>
    </row>
    <row r="93" spans="1:18" ht="18" customHeight="1" x14ac:dyDescent="0.25">
      <c r="A93" s="651">
        <v>25174</v>
      </c>
      <c r="B93" s="692" t="s">
        <v>976</v>
      </c>
      <c r="C93" s="740" t="s">
        <v>1039</v>
      </c>
      <c r="D93" s="653">
        <v>14385</v>
      </c>
      <c r="E93" s="653">
        <v>10789</v>
      </c>
      <c r="F93" s="694"/>
      <c r="G93" s="693"/>
      <c r="H93" s="694"/>
      <c r="I93" s="694"/>
      <c r="J93" s="654"/>
      <c r="K93" s="654"/>
      <c r="L93" s="654"/>
      <c r="M93" s="654"/>
      <c r="N93" s="654"/>
      <c r="O93" s="653"/>
      <c r="P93" s="654"/>
      <c r="Q93" s="654"/>
      <c r="R93" s="754"/>
    </row>
    <row r="94" spans="1:18" ht="32.25" thickBot="1" x14ac:dyDescent="0.3">
      <c r="A94" s="667">
        <v>100000</v>
      </c>
      <c r="B94" s="723">
        <v>2021</v>
      </c>
      <c r="C94" s="741" t="s">
        <v>1040</v>
      </c>
      <c r="D94" s="670"/>
      <c r="E94" s="670">
        <v>100000</v>
      </c>
      <c r="F94" s="707"/>
      <c r="G94" s="698"/>
      <c r="H94" s="707"/>
      <c r="I94" s="707"/>
      <c r="J94" s="671"/>
      <c r="K94" s="671"/>
      <c r="L94" s="671"/>
      <c r="M94" s="671"/>
      <c r="N94" s="671"/>
      <c r="O94" s="670"/>
      <c r="P94" s="671"/>
      <c r="Q94" s="671"/>
      <c r="R94" s="674"/>
    </row>
    <row r="95" spans="1:18" ht="63.75" thickBot="1" x14ac:dyDescent="0.3">
      <c r="A95" s="931">
        <v>26801</v>
      </c>
      <c r="B95" s="729">
        <v>2021</v>
      </c>
      <c r="C95" s="932" t="s">
        <v>1041</v>
      </c>
      <c r="D95" s="733"/>
      <c r="E95" s="733">
        <v>26801</v>
      </c>
      <c r="F95" s="730"/>
      <c r="G95" s="730"/>
      <c r="H95" s="730"/>
      <c r="I95" s="730"/>
      <c r="J95" s="733"/>
      <c r="K95" s="733"/>
      <c r="L95" s="733"/>
      <c r="M95" s="733"/>
      <c r="N95" s="733"/>
      <c r="O95" s="733"/>
      <c r="P95" s="733"/>
      <c r="Q95" s="733"/>
      <c r="R95" s="745"/>
    </row>
    <row r="96" spans="1:18" ht="63.75" customHeight="1" thickBot="1" x14ac:dyDescent="0.3">
      <c r="A96" s="931">
        <v>27855</v>
      </c>
      <c r="B96" s="729">
        <v>2021</v>
      </c>
      <c r="C96" s="932" t="s">
        <v>1042</v>
      </c>
      <c r="D96" s="733"/>
      <c r="E96" s="733">
        <v>27855</v>
      </c>
      <c r="F96" s="730"/>
      <c r="G96" s="730"/>
      <c r="H96" s="730"/>
      <c r="I96" s="730"/>
      <c r="J96" s="733"/>
      <c r="K96" s="733"/>
      <c r="L96" s="733"/>
      <c r="M96" s="733"/>
      <c r="N96" s="733"/>
      <c r="O96" s="733"/>
      <c r="P96" s="733"/>
      <c r="Q96" s="733"/>
      <c r="R96" s="745"/>
    </row>
    <row r="97" spans="1:18" ht="16.5" thickBot="1" x14ac:dyDescent="0.3">
      <c r="A97" s="933">
        <f>SUM(A98:A99)</f>
        <v>14100000</v>
      </c>
      <c r="B97" s="934"/>
      <c r="C97" s="935" t="s">
        <v>1259</v>
      </c>
      <c r="D97" s="936">
        <f t="shared" ref="D97:R97" si="14">SUM(D98:D99)</f>
        <v>0</v>
      </c>
      <c r="E97" s="936">
        <f t="shared" si="14"/>
        <v>850700</v>
      </c>
      <c r="F97" s="936">
        <f t="shared" si="14"/>
        <v>838010</v>
      </c>
      <c r="G97" s="936">
        <f t="shared" si="14"/>
        <v>825320</v>
      </c>
      <c r="H97" s="936">
        <f t="shared" si="14"/>
        <v>812630</v>
      </c>
      <c r="I97" s="936">
        <f t="shared" si="14"/>
        <v>799940</v>
      </c>
      <c r="J97" s="936">
        <f t="shared" si="14"/>
        <v>787250</v>
      </c>
      <c r="K97" s="936">
        <f t="shared" si="14"/>
        <v>774560</v>
      </c>
      <c r="L97" s="936">
        <f t="shared" si="14"/>
        <v>761870</v>
      </c>
      <c r="M97" s="936">
        <f t="shared" si="14"/>
        <v>749180</v>
      </c>
      <c r="N97" s="936">
        <f t="shared" si="14"/>
        <v>736490</v>
      </c>
      <c r="O97" s="936">
        <f t="shared" si="14"/>
        <v>723800</v>
      </c>
      <c r="P97" s="936">
        <f t="shared" si="14"/>
        <v>711110</v>
      </c>
      <c r="Q97" s="936">
        <f t="shared" si="14"/>
        <v>698420</v>
      </c>
      <c r="R97" s="937">
        <f t="shared" si="14"/>
        <v>9931570</v>
      </c>
    </row>
    <row r="98" spans="1:18" ht="47.25" x14ac:dyDescent="0.25">
      <c r="A98" s="651">
        <v>14100000</v>
      </c>
      <c r="B98" s="652" t="s">
        <v>972</v>
      </c>
      <c r="C98" s="756" t="s">
        <v>1037</v>
      </c>
      <c r="D98" s="653"/>
      <c r="E98" s="653">
        <v>470000</v>
      </c>
      <c r="F98" s="653">
        <v>470000</v>
      </c>
      <c r="G98" s="654">
        <v>470000</v>
      </c>
      <c r="H98" s="653">
        <v>470000</v>
      </c>
      <c r="I98" s="653">
        <v>470000</v>
      </c>
      <c r="J98" s="654">
        <v>470000</v>
      </c>
      <c r="K98" s="654">
        <v>470000</v>
      </c>
      <c r="L98" s="654">
        <v>470000</v>
      </c>
      <c r="M98" s="654">
        <v>470000</v>
      </c>
      <c r="N98" s="654">
        <v>470000</v>
      </c>
      <c r="O98" s="653">
        <v>470000</v>
      </c>
      <c r="P98" s="654">
        <v>470000</v>
      </c>
      <c r="Q98" s="654">
        <v>470000</v>
      </c>
      <c r="R98" s="754">
        <f>470000+470000+470000+470000+470000+470000+470000+470000+470000+470000+470000+470000+470000+470000+470000+470000+470000</f>
        <v>7990000</v>
      </c>
    </row>
    <row r="99" spans="1:18" ht="16.5" thickBot="1" x14ac:dyDescent="0.3">
      <c r="A99" s="676"/>
      <c r="B99" s="677"/>
      <c r="C99" s="701" t="s">
        <v>974</v>
      </c>
      <c r="D99" s="680"/>
      <c r="E99" s="680">
        <f>(A98)*0.027</f>
        <v>380700</v>
      </c>
      <c r="F99" s="680">
        <f>(A98-E98)*0.027</f>
        <v>368010</v>
      </c>
      <c r="G99" s="679">
        <f>(A98-E98-F98)*0.027</f>
        <v>355320</v>
      </c>
      <c r="H99" s="680">
        <f>(A98-E98-F98-G98)*0.027</f>
        <v>342630</v>
      </c>
      <c r="I99" s="680">
        <f>(A98-E98-F98-G98-H98)*0.027</f>
        <v>329940</v>
      </c>
      <c r="J99" s="679">
        <f>(A98-E98-F98-G98-H98-I98)*0.027</f>
        <v>317250</v>
      </c>
      <c r="K99" s="679">
        <f>(A98-E98-F98-G98-H98-I98-J98)*0.027</f>
        <v>304560</v>
      </c>
      <c r="L99" s="679">
        <f>(A98-E98-F98-G98-H98-I98-J98-K98)*0.027</f>
        <v>291870</v>
      </c>
      <c r="M99" s="679">
        <f>(A98-E98-F98-G98-H98-I98-J98-K98-L98)*0.027</f>
        <v>279180</v>
      </c>
      <c r="N99" s="679">
        <f>(A98-E98-F98-G98-H98-I98-J98-K98-L98-M98)*0.027</f>
        <v>266490</v>
      </c>
      <c r="O99" s="680">
        <f>(A98-E98-F98-G98-H98-I98-J98-K98-L98-M98-N98)*0.027</f>
        <v>253800</v>
      </c>
      <c r="P99" s="679">
        <f>(A98-E98-F98-G98-H98-I98-J98-K98-L98-M98-N98-O98)*0.027</f>
        <v>241110</v>
      </c>
      <c r="Q99" s="679">
        <f>(A98-E98-F98-G98-H98-I98-J98-K98-L98-M98-N98-O98-P98)*0.027</f>
        <v>228420</v>
      </c>
      <c r="R99" s="926">
        <f>215730+203040+190350+177660+164970+152280+139590+126900+114210+101520+88830+76140+63450+50760+38070+25380+12690</f>
        <v>1941570</v>
      </c>
    </row>
    <row r="100" spans="1:18" ht="16.5" thickBot="1" x14ac:dyDescent="0.3">
      <c r="A100" s="742"/>
      <c r="B100" s="743"/>
      <c r="C100" s="744" t="s">
        <v>1043</v>
      </c>
      <c r="D100" s="679">
        <f t="shared" ref="D100:R100" si="15">SUM(D16+D37+D84+D97)</f>
        <v>6909373.5302817002</v>
      </c>
      <c r="E100" s="679">
        <f t="shared" si="15"/>
        <v>11088367.829675</v>
      </c>
      <c r="F100" s="679">
        <f t="shared" si="15"/>
        <v>12902074.561200252</v>
      </c>
      <c r="G100" s="679">
        <f t="shared" si="15"/>
        <v>14091660.184177499</v>
      </c>
      <c r="H100" s="679">
        <f t="shared" si="15"/>
        <v>14116166.204</v>
      </c>
      <c r="I100" s="679">
        <f t="shared" si="15"/>
        <v>11639448.804000001</v>
      </c>
      <c r="J100" s="679">
        <f t="shared" si="15"/>
        <v>10859324.604</v>
      </c>
      <c r="K100" s="679">
        <f t="shared" si="15"/>
        <v>10191178.631999999</v>
      </c>
      <c r="L100" s="679">
        <f t="shared" si="15"/>
        <v>9774158.7459999993</v>
      </c>
      <c r="M100" s="679">
        <f t="shared" si="15"/>
        <v>9260232.9460000005</v>
      </c>
      <c r="N100" s="679">
        <f t="shared" si="15"/>
        <v>8957639.4459999986</v>
      </c>
      <c r="O100" s="679">
        <f t="shared" si="15"/>
        <v>8585787.6459999997</v>
      </c>
      <c r="P100" s="679">
        <f t="shared" si="15"/>
        <v>7793597.1129999999</v>
      </c>
      <c r="Q100" s="679">
        <f t="shared" si="15"/>
        <v>6774388.29</v>
      </c>
      <c r="R100" s="926">
        <f t="shared" si="15"/>
        <v>28984012.611000001</v>
      </c>
    </row>
    <row r="101" spans="1:18" ht="15.75" x14ac:dyDescent="0.25">
      <c r="A101" s="746"/>
      <c r="B101" s="746"/>
      <c r="C101" s="746"/>
      <c r="D101" s="747"/>
      <c r="E101" s="747"/>
      <c r="F101" s="747"/>
      <c r="G101" s="747"/>
      <c r="H101" s="748"/>
      <c r="I101" s="748"/>
      <c r="J101" s="748"/>
      <c r="K101" s="748"/>
      <c r="L101" s="748"/>
      <c r="M101" s="748"/>
      <c r="N101" s="748"/>
      <c r="O101" s="749"/>
      <c r="P101" s="749"/>
      <c r="Q101" s="749"/>
      <c r="R101" s="749"/>
    </row>
    <row r="102" spans="1:18" ht="15.75" hidden="1" x14ac:dyDescent="0.25">
      <c r="A102" s="684"/>
      <c r="B102" s="684"/>
      <c r="C102" s="746" t="s">
        <v>1044</v>
      </c>
      <c r="D102" s="747">
        <f t="shared" ref="D102:R103" si="16">SUM(D38,D40,D42,D44,D46,D48,D50,D52,D54,D56,D58,D60,D62,D64,D66,D68,D70,D72,D74,D76,D78,D80,D82)</f>
        <v>5428907</v>
      </c>
      <c r="E102" s="747">
        <f t="shared" si="16"/>
        <v>5376811</v>
      </c>
      <c r="F102" s="747">
        <f t="shared" si="16"/>
        <v>6063469</v>
      </c>
      <c r="G102" s="747">
        <f t="shared" si="16"/>
        <v>5500284</v>
      </c>
      <c r="H102" s="747">
        <f t="shared" si="16"/>
        <v>5502552</v>
      </c>
      <c r="I102" s="747">
        <f t="shared" si="16"/>
        <v>3155247</v>
      </c>
      <c r="J102" s="747">
        <f t="shared" si="16"/>
        <v>2376390</v>
      </c>
      <c r="K102" s="747">
        <f t="shared" si="16"/>
        <v>1999903.29</v>
      </c>
      <c r="L102" s="747">
        <f t="shared" si="16"/>
        <v>1872541</v>
      </c>
      <c r="M102" s="747">
        <f t="shared" si="16"/>
        <v>1550788</v>
      </c>
      <c r="N102" s="747">
        <f t="shared" si="16"/>
        <v>1453472</v>
      </c>
      <c r="O102" s="747">
        <f t="shared" si="16"/>
        <v>1284015</v>
      </c>
      <c r="P102" s="747">
        <f t="shared" si="16"/>
        <v>989888</v>
      </c>
      <c r="Q102" s="747">
        <f t="shared" si="16"/>
        <v>1038575</v>
      </c>
      <c r="R102" s="747">
        <f t="shared" si="16"/>
        <v>531200</v>
      </c>
    </row>
    <row r="103" spans="1:18" ht="15.75" hidden="1" x14ac:dyDescent="0.25">
      <c r="A103" s="684"/>
      <c r="B103" s="684"/>
      <c r="C103" s="746" t="s">
        <v>1045</v>
      </c>
      <c r="D103" s="747">
        <f t="shared" si="16"/>
        <v>1060090</v>
      </c>
      <c r="E103" s="747">
        <f t="shared" si="16"/>
        <v>974407</v>
      </c>
      <c r="F103" s="747">
        <f t="shared" si="16"/>
        <v>896497</v>
      </c>
      <c r="G103" s="747">
        <f t="shared" si="16"/>
        <v>732328</v>
      </c>
      <c r="H103" s="747">
        <f t="shared" si="16"/>
        <v>589221</v>
      </c>
      <c r="I103" s="747">
        <f t="shared" si="16"/>
        <v>447780</v>
      </c>
      <c r="J103" s="747">
        <f t="shared" si="16"/>
        <v>362587</v>
      </c>
      <c r="K103" s="747">
        <f t="shared" si="16"/>
        <v>292375</v>
      </c>
      <c r="L103" s="747">
        <f t="shared" si="16"/>
        <v>238267</v>
      </c>
      <c r="M103" s="747">
        <f t="shared" si="16"/>
        <v>185994</v>
      </c>
      <c r="N103" s="747">
        <f t="shared" si="16"/>
        <v>144122</v>
      </c>
      <c r="O103" s="747">
        <f t="shared" si="16"/>
        <v>105147</v>
      </c>
      <c r="P103" s="747">
        <f t="shared" si="16"/>
        <v>69111</v>
      </c>
      <c r="Q103" s="747">
        <f t="shared" si="16"/>
        <v>67588</v>
      </c>
      <c r="R103" s="747">
        <f t="shared" si="16"/>
        <v>19999</v>
      </c>
    </row>
    <row r="104" spans="1:18" ht="15" customHeight="1" x14ac:dyDescent="0.25">
      <c r="A104" s="684"/>
      <c r="B104" s="684"/>
      <c r="C104" s="746"/>
      <c r="D104" s="746"/>
      <c r="E104" s="746"/>
      <c r="F104" s="746"/>
      <c r="G104" s="747"/>
      <c r="H104" s="746"/>
      <c r="I104" s="746"/>
      <c r="J104" s="746"/>
      <c r="K104" s="746"/>
      <c r="L104" s="746"/>
      <c r="M104" s="746"/>
      <c r="N104" s="746"/>
      <c r="O104" s="746"/>
      <c r="P104" s="746"/>
      <c r="Q104" s="746"/>
      <c r="R104" s="746"/>
    </row>
    <row r="105" spans="1:18" ht="15.75" hidden="1" x14ac:dyDescent="0.25">
      <c r="A105" s="684"/>
      <c r="B105" s="684"/>
      <c r="C105" s="746"/>
      <c r="D105" s="938"/>
      <c r="E105" s="637">
        <v>14100000</v>
      </c>
      <c r="F105" s="637"/>
      <c r="G105" s="747"/>
      <c r="H105" s="746"/>
      <c r="I105" s="746"/>
      <c r="J105" s="746"/>
      <c r="K105" s="746"/>
      <c r="L105" s="746"/>
      <c r="M105" s="746"/>
      <c r="N105" s="746"/>
      <c r="O105" s="746"/>
      <c r="P105" s="746"/>
      <c r="Q105" s="746"/>
      <c r="R105" s="746"/>
    </row>
    <row r="106" spans="1:18" ht="15.75" hidden="1" x14ac:dyDescent="0.25">
      <c r="A106" s="684"/>
      <c r="B106" s="684"/>
      <c r="C106" s="746"/>
      <c r="D106" s="939"/>
      <c r="E106" s="940"/>
      <c r="F106" s="940"/>
      <c r="G106" s="747"/>
      <c r="H106" s="746"/>
      <c r="I106" s="746"/>
      <c r="J106" s="746"/>
      <c r="K106" s="746"/>
      <c r="L106" s="746"/>
      <c r="M106" s="746"/>
      <c r="N106" s="746"/>
      <c r="O106" s="746"/>
      <c r="P106" s="746"/>
      <c r="Q106" s="746"/>
      <c r="R106" s="746"/>
    </row>
    <row r="107" spans="1:18" hidden="1" x14ac:dyDescent="0.25">
      <c r="A107" s="684"/>
      <c r="B107" s="684"/>
      <c r="C107" s="684">
        <v>1</v>
      </c>
      <c r="D107" s="941">
        <v>21</v>
      </c>
      <c r="E107" s="942">
        <v>470000</v>
      </c>
      <c r="F107" s="943">
        <f>E105*0.027</f>
        <v>380700</v>
      </c>
      <c r="G107" s="750"/>
      <c r="H107" s="684"/>
      <c r="I107" s="684"/>
      <c r="J107" s="684"/>
      <c r="K107" s="684"/>
      <c r="L107" s="684"/>
      <c r="M107" s="684"/>
      <c r="N107" s="684"/>
      <c r="O107" s="684"/>
      <c r="P107" s="684"/>
      <c r="Q107" s="684"/>
      <c r="R107" s="684"/>
    </row>
    <row r="108" spans="1:18" hidden="1" x14ac:dyDescent="0.25">
      <c r="A108" s="609"/>
      <c r="B108" s="609"/>
      <c r="C108" s="609">
        <v>2</v>
      </c>
      <c r="D108" s="944">
        <v>22</v>
      </c>
      <c r="E108" s="942">
        <v>470000</v>
      </c>
      <c r="F108" s="943">
        <f>(E105-E107)*0.027</f>
        <v>368010</v>
      </c>
      <c r="G108" s="609"/>
      <c r="H108" s="609"/>
      <c r="I108" s="609"/>
      <c r="J108" s="609"/>
      <c r="K108" s="609"/>
      <c r="L108" s="609"/>
      <c r="M108" s="609"/>
      <c r="N108" s="609"/>
      <c r="O108" s="609"/>
      <c r="P108" s="609"/>
      <c r="Q108" s="609"/>
      <c r="R108" s="609"/>
    </row>
    <row r="109" spans="1:18" hidden="1" x14ac:dyDescent="0.25">
      <c r="A109" s="609"/>
      <c r="B109" s="609"/>
      <c r="C109" s="609">
        <v>3</v>
      </c>
      <c r="D109" s="945">
        <v>23</v>
      </c>
      <c r="E109" s="942">
        <v>470000</v>
      </c>
      <c r="F109" s="946">
        <f>(E105-E107-E108)*0.027</f>
        <v>355320</v>
      </c>
      <c r="G109" s="751"/>
      <c r="H109" s="751"/>
      <c r="I109" s="751"/>
      <c r="J109" s="751"/>
      <c r="K109" s="751"/>
      <c r="L109" s="751"/>
      <c r="M109" s="751"/>
      <c r="N109" s="751"/>
      <c r="O109" s="751"/>
      <c r="P109" s="751"/>
      <c r="Q109" s="751"/>
      <c r="R109" s="751"/>
    </row>
    <row r="110" spans="1:18" hidden="1" x14ac:dyDescent="0.25">
      <c r="A110" s="609"/>
      <c r="B110" s="609"/>
      <c r="C110" s="609">
        <v>4</v>
      </c>
      <c r="D110" s="944">
        <v>24</v>
      </c>
      <c r="E110" s="942">
        <v>470000</v>
      </c>
      <c r="F110" s="946">
        <f>(E105-E107-E108-E109)*0.027</f>
        <v>342630</v>
      </c>
      <c r="G110" s="609"/>
      <c r="H110" s="751"/>
      <c r="I110" s="609"/>
      <c r="J110" s="609"/>
      <c r="K110" s="609"/>
      <c r="L110" s="609"/>
      <c r="M110" s="609"/>
      <c r="N110" s="609"/>
      <c r="O110" s="609"/>
      <c r="P110" s="609"/>
      <c r="Q110" s="609"/>
      <c r="R110" s="609"/>
    </row>
    <row r="111" spans="1:18" hidden="1" x14ac:dyDescent="0.25">
      <c r="A111" s="609"/>
      <c r="B111" s="609"/>
      <c r="C111" s="609">
        <v>5</v>
      </c>
      <c r="D111" s="945">
        <v>25</v>
      </c>
      <c r="E111" s="942">
        <v>470000</v>
      </c>
      <c r="F111" s="946">
        <f>(E105-E107-E108-E109-E110)*0.027</f>
        <v>329940</v>
      </c>
      <c r="G111" s="751"/>
      <c r="H111" s="751"/>
      <c r="I111" s="751"/>
      <c r="J111" s="751"/>
      <c r="K111" s="751"/>
      <c r="L111" s="751"/>
      <c r="M111" s="751"/>
      <c r="N111" s="751"/>
      <c r="O111" s="751"/>
      <c r="P111" s="751"/>
      <c r="Q111" s="751"/>
      <c r="R111" s="751"/>
    </row>
    <row r="112" spans="1:18" hidden="1" x14ac:dyDescent="0.25">
      <c r="A112" s="609"/>
      <c r="B112" s="609"/>
      <c r="C112" s="609">
        <v>6</v>
      </c>
      <c r="D112" s="944">
        <v>26</v>
      </c>
      <c r="E112" s="942">
        <v>470000</v>
      </c>
      <c r="F112" s="946">
        <f>(E105-E107-E108-E109-E110-E111)*0.027</f>
        <v>317250</v>
      </c>
      <c r="G112" s="609"/>
      <c r="H112" s="609"/>
      <c r="I112" s="752"/>
      <c r="J112" s="609"/>
      <c r="K112" s="609"/>
      <c r="L112" s="609"/>
      <c r="M112" s="609"/>
      <c r="N112" s="609"/>
      <c r="O112" s="609"/>
      <c r="P112" s="609"/>
      <c r="Q112" s="609"/>
      <c r="R112" s="609"/>
    </row>
    <row r="113" spans="1:18" hidden="1" x14ac:dyDescent="0.25">
      <c r="A113" s="609"/>
      <c r="B113" s="609"/>
      <c r="C113" s="609">
        <v>7</v>
      </c>
      <c r="D113" s="945">
        <v>27</v>
      </c>
      <c r="E113" s="942">
        <v>470000</v>
      </c>
      <c r="F113" s="946">
        <f>(E105-E107-E108-E109-E110-E111-E112)*0.027</f>
        <v>304560</v>
      </c>
      <c r="G113" s="751"/>
      <c r="H113" s="751"/>
      <c r="I113" s="751"/>
      <c r="J113" s="751"/>
      <c r="K113" s="751"/>
      <c r="L113" s="751"/>
      <c r="M113" s="751"/>
      <c r="N113" s="751"/>
      <c r="O113" s="751"/>
      <c r="P113" s="751"/>
      <c r="Q113" s="751"/>
      <c r="R113" s="751"/>
    </row>
    <row r="114" spans="1:18" hidden="1" x14ac:dyDescent="0.25">
      <c r="A114" s="609"/>
      <c r="B114" s="609"/>
      <c r="C114" s="609">
        <v>8</v>
      </c>
      <c r="D114" s="944">
        <v>28</v>
      </c>
      <c r="E114" s="942">
        <v>470000</v>
      </c>
      <c r="F114" s="946">
        <f>(E105-E107-E108-E109-E110-E111-E112-E113)*0.027</f>
        <v>291870</v>
      </c>
      <c r="G114" s="609"/>
      <c r="H114" s="609"/>
      <c r="I114" s="752"/>
      <c r="J114" s="609"/>
      <c r="K114" s="609"/>
      <c r="L114" s="609"/>
      <c r="M114" s="609"/>
      <c r="N114" s="609"/>
      <c r="O114" s="609"/>
      <c r="P114" s="609"/>
      <c r="Q114" s="609"/>
      <c r="R114" s="609"/>
    </row>
    <row r="115" spans="1:18" hidden="1" x14ac:dyDescent="0.25">
      <c r="A115" s="609"/>
      <c r="B115" s="609"/>
      <c r="C115" s="609">
        <v>9</v>
      </c>
      <c r="D115" s="944">
        <v>29</v>
      </c>
      <c r="E115" s="942">
        <v>470000</v>
      </c>
      <c r="F115" s="946">
        <f>(E105-E107-E108-E109-E110-E111-E112-E113-E114)*0.027</f>
        <v>279180</v>
      </c>
      <c r="G115" s="609"/>
      <c r="H115" s="609"/>
      <c r="I115" s="752"/>
      <c r="J115" s="609"/>
      <c r="K115" s="609"/>
      <c r="L115" s="609"/>
      <c r="M115" s="609"/>
      <c r="N115" s="609"/>
      <c r="O115" s="609"/>
      <c r="P115" s="609"/>
      <c r="Q115" s="609"/>
      <c r="R115" s="609"/>
    </row>
    <row r="116" spans="1:18" hidden="1" x14ac:dyDescent="0.25">
      <c r="A116" s="609"/>
      <c r="B116" s="609"/>
      <c r="C116" s="609">
        <v>10</v>
      </c>
      <c r="D116" s="944">
        <v>30</v>
      </c>
      <c r="E116" s="942">
        <v>470000</v>
      </c>
      <c r="F116" s="946">
        <f>(E105-E107-E108-E109-E110-E111-E112-E113-E114-E115)*0.027</f>
        <v>266490</v>
      </c>
      <c r="G116" s="609"/>
      <c r="H116" s="609"/>
      <c r="I116" s="752"/>
      <c r="J116" s="609"/>
      <c r="K116" s="609"/>
      <c r="L116" s="609"/>
      <c r="M116" s="609"/>
      <c r="N116" s="609"/>
      <c r="O116" s="609"/>
      <c r="P116" s="609"/>
      <c r="Q116" s="609"/>
      <c r="R116" s="609"/>
    </row>
    <row r="117" spans="1:18" hidden="1" x14ac:dyDescent="0.25">
      <c r="A117" s="609"/>
      <c r="B117" s="609"/>
      <c r="C117" s="609">
        <v>11</v>
      </c>
      <c r="D117" s="944">
        <v>31</v>
      </c>
      <c r="E117" s="942">
        <v>470000</v>
      </c>
      <c r="F117" s="946">
        <f>(E105-E107-E108-E109-E110-E111-E112-E113-E114-E115-E116)*0.027</f>
        <v>253800</v>
      </c>
      <c r="G117" s="609"/>
      <c r="H117" s="609"/>
      <c r="I117" s="752"/>
      <c r="J117" s="609"/>
      <c r="K117" s="609"/>
      <c r="L117" s="609"/>
      <c r="M117" s="609"/>
      <c r="N117" s="609"/>
      <c r="O117" s="609"/>
      <c r="P117" s="609"/>
      <c r="Q117" s="609"/>
      <c r="R117" s="609"/>
    </row>
    <row r="118" spans="1:18" hidden="1" x14ac:dyDescent="0.25">
      <c r="A118" s="609"/>
      <c r="B118" s="609"/>
      <c r="C118" s="609">
        <v>12</v>
      </c>
      <c r="D118" s="944">
        <v>32</v>
      </c>
      <c r="E118" s="942">
        <v>470000</v>
      </c>
      <c r="F118" s="946">
        <f>(E105-E107-E108-E109-E110-E111-E112-E113-E114-E115-E116-E117)*0.027</f>
        <v>241110</v>
      </c>
      <c r="G118" s="609"/>
      <c r="H118" s="609"/>
      <c r="I118" s="752"/>
      <c r="J118" s="609"/>
      <c r="K118" s="609"/>
      <c r="L118" s="609"/>
      <c r="M118" s="609"/>
      <c r="N118" s="609"/>
      <c r="O118" s="609"/>
      <c r="P118" s="609"/>
      <c r="Q118" s="609"/>
      <c r="R118" s="609"/>
    </row>
    <row r="119" spans="1:18" hidden="1" x14ac:dyDescent="0.25">
      <c r="A119" s="609"/>
      <c r="B119" s="609"/>
      <c r="C119" s="609">
        <v>13</v>
      </c>
      <c r="D119" s="944">
        <v>33</v>
      </c>
      <c r="E119" s="942">
        <v>470000</v>
      </c>
      <c r="F119" s="946">
        <f>(E105-E107-E108-E109-E110-E111-E112-E113-E114-E115-E116-E117-E118)*0.027</f>
        <v>228420</v>
      </c>
      <c r="G119" s="609"/>
      <c r="H119" s="609"/>
      <c r="I119" s="752"/>
      <c r="J119" s="609"/>
      <c r="K119" s="609"/>
      <c r="L119" s="609"/>
      <c r="M119" s="609"/>
      <c r="N119" s="609"/>
      <c r="O119" s="609"/>
      <c r="P119" s="609"/>
      <c r="Q119" s="609"/>
      <c r="R119" s="609"/>
    </row>
    <row r="120" spans="1:18" hidden="1" x14ac:dyDescent="0.25">
      <c r="A120" s="609"/>
      <c r="B120" s="609"/>
      <c r="C120" s="609">
        <v>14</v>
      </c>
      <c r="D120" s="944">
        <v>34</v>
      </c>
      <c r="E120" s="942">
        <v>470000</v>
      </c>
      <c r="F120" s="946">
        <f>(E105-E107-E108-E109-E110-E111-E112-E113-E114-E115-E116-E117-E118-E119)*0.027</f>
        <v>215730</v>
      </c>
      <c r="G120" s="609"/>
      <c r="H120" s="609"/>
      <c r="I120" s="752"/>
      <c r="J120" s="609"/>
      <c r="K120" s="609"/>
      <c r="L120" s="609"/>
      <c r="M120" s="609"/>
      <c r="N120" s="609"/>
      <c r="O120" s="609"/>
      <c r="P120" s="609"/>
      <c r="Q120" s="609"/>
      <c r="R120" s="609"/>
    </row>
    <row r="121" spans="1:18" hidden="1" x14ac:dyDescent="0.25">
      <c r="A121" s="609"/>
      <c r="B121" s="609"/>
      <c r="C121" s="609">
        <v>15</v>
      </c>
      <c r="D121" s="944">
        <v>35</v>
      </c>
      <c r="E121" s="942">
        <v>470000</v>
      </c>
      <c r="F121" s="946">
        <f>(E105-E107-E108-E109-E110-E111-E112-E113-E114-E115-E116-E117-E118-E119-E120)*0.027</f>
        <v>203040</v>
      </c>
      <c r="G121" s="609"/>
      <c r="H121" s="609"/>
      <c r="I121" s="609"/>
      <c r="J121" s="609"/>
      <c r="K121" s="609"/>
      <c r="L121" s="609"/>
      <c r="M121" s="609"/>
      <c r="N121" s="609"/>
      <c r="O121" s="609"/>
      <c r="P121" s="609"/>
      <c r="Q121" s="609"/>
      <c r="R121" s="609"/>
    </row>
    <row r="122" spans="1:18" hidden="1" x14ac:dyDescent="0.25">
      <c r="A122" s="609"/>
      <c r="B122" s="609"/>
      <c r="C122" s="609">
        <v>16</v>
      </c>
      <c r="D122" s="944">
        <v>36</v>
      </c>
      <c r="E122" s="942">
        <v>470000</v>
      </c>
      <c r="F122" s="946">
        <f>(E105-E107-E108-E109-E110-E111-E112-E113-E114-E115-E116-E117-E118-E119-E120-E121)*0.027</f>
        <v>190350</v>
      </c>
      <c r="G122" s="609"/>
      <c r="H122" s="609"/>
      <c r="I122" s="609"/>
      <c r="J122" s="609"/>
      <c r="K122" s="609"/>
      <c r="L122" s="609"/>
      <c r="M122" s="609"/>
      <c r="N122" s="609"/>
      <c r="O122" s="609"/>
      <c r="P122" s="609"/>
      <c r="Q122" s="609"/>
      <c r="R122" s="609"/>
    </row>
    <row r="123" spans="1:18" hidden="1" x14ac:dyDescent="0.25">
      <c r="A123" s="609"/>
      <c r="B123" s="609"/>
      <c r="C123" s="609">
        <v>17</v>
      </c>
      <c r="D123" s="944">
        <v>37</v>
      </c>
      <c r="E123" s="942">
        <v>470000</v>
      </c>
      <c r="F123" s="946">
        <f>(E105-E107-E108-E109-E110-E111-E112-E113-E114-E115-E116-E117-E118-E119-E120-E121-E122)*0.027</f>
        <v>177660</v>
      </c>
      <c r="G123" s="609"/>
      <c r="H123" s="609"/>
      <c r="I123" s="609"/>
      <c r="J123" s="609"/>
      <c r="K123" s="609"/>
      <c r="L123" s="609"/>
      <c r="M123" s="609"/>
      <c r="N123" s="609"/>
      <c r="O123" s="609"/>
      <c r="P123" s="609"/>
      <c r="Q123" s="609"/>
      <c r="R123" s="609"/>
    </row>
    <row r="124" spans="1:18" hidden="1" x14ac:dyDescent="0.25">
      <c r="A124" s="609"/>
      <c r="B124" s="609"/>
      <c r="C124" s="609">
        <v>18</v>
      </c>
      <c r="D124" s="944">
        <v>38</v>
      </c>
      <c r="E124" s="942">
        <v>470000</v>
      </c>
      <c r="F124" s="946">
        <f>(E105-E107-E108-E109-E110-E111-E112-E113-E114-E115-E116-E117-E118-E119-E120-E121-E122-E123)*0.027</f>
        <v>164970</v>
      </c>
      <c r="G124" s="609"/>
      <c r="H124" s="609"/>
      <c r="I124" s="609"/>
      <c r="J124" s="609"/>
      <c r="K124" s="609"/>
      <c r="L124" s="609"/>
      <c r="M124" s="609"/>
      <c r="N124" s="609"/>
      <c r="O124" s="609"/>
      <c r="P124" s="609"/>
      <c r="Q124" s="609"/>
      <c r="R124" s="609"/>
    </row>
    <row r="125" spans="1:18" hidden="1" x14ac:dyDescent="0.25">
      <c r="A125" s="609"/>
      <c r="B125" s="609"/>
      <c r="C125" s="609">
        <v>19</v>
      </c>
      <c r="D125" s="944">
        <v>39</v>
      </c>
      <c r="E125" s="942">
        <v>470000</v>
      </c>
      <c r="F125" s="946">
        <f>(E105-E107-E108-E109-E110-E111-E112-E113-E114-E115-E116-E117-E118-E119-E120-E121-E122-E123-E124)*0.027</f>
        <v>152280</v>
      </c>
      <c r="G125" s="609"/>
      <c r="H125" s="609"/>
      <c r="I125" s="609"/>
      <c r="J125" s="609"/>
      <c r="K125" s="609"/>
      <c r="L125" s="609"/>
      <c r="M125" s="609"/>
      <c r="N125" s="609"/>
      <c r="O125" s="609"/>
      <c r="P125" s="609"/>
      <c r="Q125" s="609"/>
      <c r="R125" s="609"/>
    </row>
    <row r="126" spans="1:18" hidden="1" x14ac:dyDescent="0.25">
      <c r="A126" s="609"/>
      <c r="B126" s="609"/>
      <c r="C126" s="609">
        <v>20</v>
      </c>
      <c r="D126" s="944">
        <v>40</v>
      </c>
      <c r="E126" s="947">
        <v>470000</v>
      </c>
      <c r="F126" s="946">
        <f>(E105-E107-E108-E109-E110-E111-E112-E113-E114-E115-E116-E117-E118-E119-E120-E121-E122-E123-E124-E125)*0.027</f>
        <v>139590</v>
      </c>
      <c r="G126" s="609"/>
      <c r="H126" s="609"/>
      <c r="I126" s="609"/>
      <c r="J126" s="609"/>
      <c r="K126" s="609"/>
      <c r="L126" s="609"/>
      <c r="M126" s="609"/>
      <c r="N126" s="609"/>
      <c r="O126" s="609"/>
      <c r="P126" s="609"/>
      <c r="Q126" s="609"/>
      <c r="R126" s="609"/>
    </row>
    <row r="127" spans="1:18" hidden="1" x14ac:dyDescent="0.25">
      <c r="A127" s="609"/>
      <c r="B127" s="609"/>
      <c r="C127" s="609">
        <v>21</v>
      </c>
      <c r="D127" s="944">
        <v>41</v>
      </c>
      <c r="E127" s="947">
        <v>470000</v>
      </c>
      <c r="F127" s="946">
        <f>(E105-E107-E108-E109-E110-E111-E112-E113-E114-E115-E116-E117-E118-E119-E120-E121-E122-E123-E124-E125-E126)*0.027</f>
        <v>126900</v>
      </c>
      <c r="G127" s="609"/>
      <c r="H127" s="609"/>
      <c r="I127" s="609"/>
      <c r="J127" s="609"/>
      <c r="K127" s="609"/>
      <c r="L127" s="609"/>
      <c r="M127" s="609"/>
      <c r="N127" s="609"/>
      <c r="O127" s="609"/>
      <c r="P127" s="609"/>
      <c r="Q127" s="609"/>
      <c r="R127" s="609"/>
    </row>
    <row r="128" spans="1:18" hidden="1" x14ac:dyDescent="0.25">
      <c r="A128" s="609"/>
      <c r="B128" s="609"/>
      <c r="C128" s="609">
        <v>22</v>
      </c>
      <c r="D128" s="944">
        <v>42</v>
      </c>
      <c r="E128" s="947">
        <v>470000</v>
      </c>
      <c r="F128" s="946">
        <f>(E105-E107-E108-E109-E110-E111-E112-E113-E114-E115-E116-E117-E118-E119-E120-E121-E122-E123-E124-E125-E126-E127)*0.027</f>
        <v>114210</v>
      </c>
      <c r="G128" s="609"/>
      <c r="H128" s="609"/>
      <c r="I128" s="609"/>
      <c r="J128" s="609"/>
      <c r="K128" s="609"/>
      <c r="L128" s="609"/>
      <c r="M128" s="609"/>
      <c r="N128" s="609"/>
      <c r="O128" s="609"/>
      <c r="P128" s="609"/>
      <c r="Q128" s="609"/>
      <c r="R128" s="609"/>
    </row>
    <row r="129" spans="3:6" hidden="1" x14ac:dyDescent="0.25">
      <c r="C129" s="609">
        <v>23</v>
      </c>
      <c r="D129" s="944">
        <v>43</v>
      </c>
      <c r="E129" s="947">
        <v>470000</v>
      </c>
      <c r="F129" s="946">
        <f>(E105-E107-E108-E109-E110-E111-E112-E113-E114-E115-E116-E117-E118-E119-E120-E121-E122-E123-E124-E125-E126-E127-E128)*0.027</f>
        <v>101520</v>
      </c>
    </row>
    <row r="130" spans="3:6" hidden="1" x14ac:dyDescent="0.25">
      <c r="C130" s="609">
        <v>24</v>
      </c>
      <c r="D130" s="944">
        <v>44</v>
      </c>
      <c r="E130" s="947">
        <v>470000</v>
      </c>
      <c r="F130" s="946">
        <f>(E105-E107-E108-E109-E110-E111-E112-E113-E114-E115-E116-E117-E118-E119-E120-E121-E122-E123-E124-E125-E126-E127-E128-E129)*0.027</f>
        <v>88830</v>
      </c>
    </row>
    <row r="131" spans="3:6" hidden="1" x14ac:dyDescent="0.25">
      <c r="C131" s="609">
        <v>25</v>
      </c>
      <c r="D131" s="944">
        <v>45</v>
      </c>
      <c r="E131" s="947">
        <v>470000</v>
      </c>
      <c r="F131" s="946">
        <f>(E105-E107-E108-E109-E110-E111-E112-E113-E114-E115-E116-E117-E118-E119-E120-E121-E122-E123-E124-E125-E126-E127-E128-E129-E130)*0.027</f>
        <v>76140</v>
      </c>
    </row>
    <row r="132" spans="3:6" hidden="1" x14ac:dyDescent="0.25">
      <c r="C132" s="609">
        <v>26</v>
      </c>
      <c r="D132" s="944">
        <v>46</v>
      </c>
      <c r="E132" s="947">
        <v>470000</v>
      </c>
      <c r="F132" s="946">
        <f>(E105-E107-E108-E109-E110-E111-E112-E113-E114-E115-E116-E117-E118-E119-E120-E121-E122-E123-E124-E125-E126-E127-E128-E129-E130-E131)*0.027</f>
        <v>63450</v>
      </c>
    </row>
    <row r="133" spans="3:6" hidden="1" x14ac:dyDescent="0.25">
      <c r="C133" s="609">
        <v>27</v>
      </c>
      <c r="D133" s="944">
        <v>47</v>
      </c>
      <c r="E133" s="947">
        <v>470000</v>
      </c>
      <c r="F133" s="946">
        <f>(E105-E107-E108-E109-E110-E111-E112-E113-E114-E115-E116-E117-E118-E119-E120-E121-E122-E123-E124-E125-E126-E127-E128-E129-E130-E131-E132)*0.027</f>
        <v>50760</v>
      </c>
    </row>
    <row r="134" spans="3:6" hidden="1" x14ac:dyDescent="0.25">
      <c r="C134" s="609">
        <v>28</v>
      </c>
      <c r="D134" s="944">
        <v>48</v>
      </c>
      <c r="E134" s="947">
        <v>470000</v>
      </c>
      <c r="F134" s="946">
        <f>(E105-E107-E108-E109-E110-E111-E112-E113-E114-E115-E116-E117-E118-E119-E120-E121-E122-E123-E124-E125-E126-E127-E128-E129-E130-E131-E132-E133)*0.027</f>
        <v>38070</v>
      </c>
    </row>
    <row r="135" spans="3:6" hidden="1" x14ac:dyDescent="0.25">
      <c r="C135" s="609">
        <v>29</v>
      </c>
      <c r="D135" s="944">
        <v>49</v>
      </c>
      <c r="E135" s="947">
        <v>470000</v>
      </c>
      <c r="F135" s="946">
        <f>(E105-E107-E108-E109-E110-E111-E112-E113-E114-E115-E116-E117-E118-E119-E120-E121-E122-E123-E124-E125-E126-E127-E128-E129-E130-E131-E132-E133-E134)*0.027</f>
        <v>25380</v>
      </c>
    </row>
    <row r="136" spans="3:6" hidden="1" x14ac:dyDescent="0.25">
      <c r="C136" s="609">
        <v>30</v>
      </c>
      <c r="D136" s="944">
        <v>50</v>
      </c>
      <c r="E136" s="947">
        <v>470000</v>
      </c>
      <c r="F136" s="946">
        <f>(E105-E107-E108-E109-E110-E111-E112-E113-E114-E115-E116-E117-E118-E119-E120-E121-E122-E123-E124-E125-E126-E127-E128-E129-E130-E131-E132-E133-E134-E135)*0.027</f>
        <v>12690</v>
      </c>
    </row>
    <row r="137" spans="3:6" hidden="1" x14ac:dyDescent="0.25">
      <c r="C137" s="609"/>
      <c r="D137" s="948"/>
      <c r="E137" s="949">
        <f>SUM(E107:E136)</f>
        <v>14100000</v>
      </c>
      <c r="F137" s="949">
        <f>SUM(F107:F136)</f>
        <v>5900850</v>
      </c>
    </row>
    <row r="138" spans="3:6" hidden="1" x14ac:dyDescent="0.25">
      <c r="C138" s="609"/>
      <c r="D138" s="944"/>
      <c r="E138" s="944"/>
      <c r="F138" s="944"/>
    </row>
    <row r="139" spans="3:6" hidden="1" x14ac:dyDescent="0.25">
      <c r="C139" s="609"/>
      <c r="D139" s="944"/>
      <c r="E139" s="945">
        <f>SUM(E137-E105)</f>
        <v>0</v>
      </c>
      <c r="F139" s="944"/>
    </row>
    <row r="140" spans="3:6" x14ac:dyDescent="0.25">
      <c r="C140" s="609"/>
      <c r="D140" s="609"/>
      <c r="E140" s="609"/>
      <c r="F140" s="609"/>
    </row>
  </sheetData>
  <sheetProtection algorithmName="SHA-512" hashValue="o+CFxZ6wI3F1cY9Ca1j29zQsXLfMJojYYfQOznQ/98xUmAcYlvN719pdtkMC8GBiUnV4a/e9M6Xnvow2f/nhFg==" saltValue="zQ5l4D+F8iHwluwH1myMBg==" spinCount="100000" sheet="1" objects="1" scenarios="1"/>
  <mergeCells count="3">
    <mergeCell ref="A5:R5"/>
    <mergeCell ref="C11:C12"/>
    <mergeCell ref="C13:C14"/>
  </mergeCells>
  <pageMargins left="0.19685039370078741" right="0.11811023622047245" top="0.59055118110236227" bottom="0.39370078740157483" header="0.23622047244094491" footer="0.23622047244094491"/>
  <pageSetup paperSize="9" scale="50" fitToWidth="0" fitToHeight="0" orientation="landscape" r:id="rId1"/>
  <headerFooter differentFirst="1">
    <oddHeader xml:space="preserve">&amp;R&amp;"Times New Roman,Regular"
</oddHeader>
    <oddFooter>&amp;L&amp;"Times New Roman,Regular"&amp;8&amp;D;&amp;T&amp;R&amp;"Times New Roman,Regular"&amp;8&amp;P(&amp;N)</oddFooter>
    <firstHeader>&amp;R&amp;"Times New Roman,Regular"&amp;9  19&amp;K000000.pielikums Jūrmalas pilsētas domes
2020.gada 23.jūlija saistošajiem noteikumiem Nr.18
(protokols Nr.10, 20.punkts)</first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L85"/>
  <sheetViews>
    <sheetView view="pageLayout" zoomScaleNormal="100" workbookViewId="0">
      <selection activeCell="L10" sqref="L10"/>
    </sheetView>
  </sheetViews>
  <sheetFormatPr defaultRowHeight="12" outlineLevelCol="1" x14ac:dyDescent="0.2"/>
  <cols>
    <col min="1" max="1" width="6.140625" style="356" customWidth="1"/>
    <col min="2" max="2" width="20.85546875" style="356" customWidth="1"/>
    <col min="3" max="3" width="12.5703125" style="356" customWidth="1"/>
    <col min="4" max="4" width="12.28515625" style="356" customWidth="1"/>
    <col min="5" max="5" width="13.85546875" style="356" hidden="1" customWidth="1" outlineLevel="1"/>
    <col min="6" max="6" width="9.7109375" style="356" hidden="1" customWidth="1" outlineLevel="1"/>
    <col min="7" max="7" width="15.28515625" style="356" customWidth="1" collapsed="1"/>
    <col min="8" max="8" width="28.5703125" style="356" hidden="1" customWidth="1" outlineLevel="1"/>
    <col min="9" max="9" width="19.140625" style="356" customWidth="1" collapsed="1"/>
    <col min="10" max="16384" width="9.140625" style="356"/>
  </cols>
  <sheetData>
    <row r="1" spans="1:10" x14ac:dyDescent="0.2">
      <c r="I1" s="304" t="s">
        <v>1116</v>
      </c>
    </row>
    <row r="2" spans="1:10" x14ac:dyDescent="0.2">
      <c r="I2" s="304" t="s">
        <v>336</v>
      </c>
    </row>
    <row r="3" spans="1:10" x14ac:dyDescent="0.2">
      <c r="A3" s="1038" t="s">
        <v>337</v>
      </c>
      <c r="B3" s="1038"/>
      <c r="C3" s="357" t="s">
        <v>3</v>
      </c>
      <c r="D3" s="357"/>
      <c r="E3" s="357"/>
      <c r="F3" s="357"/>
      <c r="G3" s="357"/>
      <c r="H3" s="357"/>
      <c r="I3" s="357"/>
    </row>
    <row r="4" spans="1:10" x14ac:dyDescent="0.2">
      <c r="A4" s="1038" t="s">
        <v>790</v>
      </c>
      <c r="B4" s="1038"/>
      <c r="C4" s="389">
        <v>90000056357</v>
      </c>
      <c r="D4" s="357"/>
      <c r="E4" s="357"/>
      <c r="F4" s="357"/>
      <c r="G4" s="357"/>
      <c r="H4" s="357"/>
      <c r="I4" s="357"/>
    </row>
    <row r="5" spans="1:10" x14ac:dyDescent="0.2">
      <c r="A5" s="389"/>
      <c r="B5" s="389"/>
      <c r="C5" s="389"/>
      <c r="D5" s="357"/>
      <c r="E5" s="357"/>
      <c r="F5" s="357"/>
      <c r="G5" s="357"/>
      <c r="H5" s="357"/>
      <c r="I5" s="357"/>
    </row>
    <row r="6" spans="1:10" ht="15.75" x14ac:dyDescent="0.25">
      <c r="A6" s="1051" t="s">
        <v>649</v>
      </c>
      <c r="B6" s="1051"/>
      <c r="C6" s="1051"/>
      <c r="D6" s="1051"/>
      <c r="E6" s="1051"/>
      <c r="F6" s="1051"/>
      <c r="G6" s="1051"/>
      <c r="H6" s="1051"/>
      <c r="I6" s="1051"/>
    </row>
    <row r="7" spans="1:10" ht="13.5" customHeight="1" x14ac:dyDescent="0.25">
      <c r="A7" s="358"/>
      <c r="B7" s="358"/>
      <c r="C7" s="358"/>
      <c r="D7" s="358"/>
      <c r="E7" s="358"/>
      <c r="F7" s="358"/>
      <c r="G7" s="358"/>
      <c r="H7" s="358"/>
      <c r="I7" s="358"/>
    </row>
    <row r="8" spans="1:10" ht="15.75" x14ac:dyDescent="0.2">
      <c r="A8" s="492" t="s">
        <v>1049</v>
      </c>
      <c r="B8" s="492"/>
      <c r="C8" s="757" t="s">
        <v>1050</v>
      </c>
      <c r="D8" s="492"/>
      <c r="E8" s="492"/>
      <c r="F8" s="492"/>
      <c r="G8" s="492"/>
      <c r="H8" s="492"/>
      <c r="I8" s="492"/>
    </row>
    <row r="9" spans="1:10" x14ac:dyDescent="0.2">
      <c r="A9" s="492" t="s">
        <v>342</v>
      </c>
      <c r="B9" s="492"/>
      <c r="C9" s="492" t="s">
        <v>1047</v>
      </c>
      <c r="D9" s="492"/>
      <c r="E9" s="492"/>
      <c r="F9" s="492"/>
      <c r="G9" s="492"/>
      <c r="H9" s="492"/>
      <c r="I9" s="492"/>
    </row>
    <row r="10" spans="1:10" ht="12.75" x14ac:dyDescent="0.2">
      <c r="A10" s="492" t="s">
        <v>343</v>
      </c>
      <c r="B10" s="492"/>
      <c r="C10" s="758" t="s">
        <v>328</v>
      </c>
      <c r="D10" s="492"/>
      <c r="E10" s="492"/>
      <c r="F10" s="492"/>
      <c r="G10" s="492"/>
      <c r="H10" s="492"/>
      <c r="I10" s="492"/>
      <c r="J10" s="505"/>
    </row>
    <row r="11" spans="1:10" ht="48" x14ac:dyDescent="0.2">
      <c r="A11" s="482" t="s">
        <v>344</v>
      </c>
      <c r="B11" s="1088" t="s">
        <v>345</v>
      </c>
      <c r="C11" s="1089"/>
      <c r="D11" s="759" t="s">
        <v>346</v>
      </c>
      <c r="E11" s="313" t="s">
        <v>347</v>
      </c>
      <c r="F11" s="313" t="s">
        <v>348</v>
      </c>
      <c r="G11" s="313" t="s">
        <v>349</v>
      </c>
      <c r="H11" s="313" t="s">
        <v>36</v>
      </c>
      <c r="I11" s="482" t="s">
        <v>350</v>
      </c>
    </row>
    <row r="12" spans="1:10" ht="12.75" customHeight="1" x14ac:dyDescent="0.2">
      <c r="A12" s="1090" t="s">
        <v>535</v>
      </c>
      <c r="B12" s="1091"/>
      <c r="C12" s="1092"/>
      <c r="D12" s="760"/>
      <c r="E12" s="760">
        <f>SUM(E13:E45)</f>
        <v>687596</v>
      </c>
      <c r="F12" s="760">
        <f t="shared" ref="F12:G12" si="0">SUM(F13:F45)</f>
        <v>0</v>
      </c>
      <c r="G12" s="760">
        <f t="shared" si="0"/>
        <v>687596</v>
      </c>
      <c r="H12" s="760"/>
      <c r="I12" s="760"/>
    </row>
    <row r="13" spans="1:10" s="764" customFormat="1" ht="16.5" customHeight="1" x14ac:dyDescent="0.25">
      <c r="A13" s="1066">
        <v>1</v>
      </c>
      <c r="B13" s="1060" t="s">
        <v>1051</v>
      </c>
      <c r="C13" s="1061"/>
      <c r="D13" s="761">
        <v>2275</v>
      </c>
      <c r="E13" s="330">
        <v>1381</v>
      </c>
      <c r="F13" s="762"/>
      <c r="G13" s="763">
        <f t="shared" ref="G13:G45" si="1">E13+F13</f>
        <v>1381</v>
      </c>
      <c r="H13" s="330"/>
      <c r="I13" s="1076" t="s">
        <v>1052</v>
      </c>
    </row>
    <row r="14" spans="1:10" s="764" customFormat="1" ht="16.5" customHeight="1" x14ac:dyDescent="0.25">
      <c r="A14" s="1067"/>
      <c r="B14" s="1062"/>
      <c r="C14" s="1063"/>
      <c r="D14" s="761">
        <v>1150</v>
      </c>
      <c r="E14" s="330">
        <v>2132</v>
      </c>
      <c r="F14" s="762"/>
      <c r="G14" s="763">
        <f t="shared" si="1"/>
        <v>2132</v>
      </c>
      <c r="H14" s="330"/>
      <c r="I14" s="1077"/>
    </row>
    <row r="15" spans="1:10" s="764" customFormat="1" ht="16.5" customHeight="1" x14ac:dyDescent="0.25">
      <c r="A15" s="1067"/>
      <c r="B15" s="1062"/>
      <c r="C15" s="1063"/>
      <c r="D15" s="761">
        <v>1210</v>
      </c>
      <c r="E15" s="330">
        <v>107</v>
      </c>
      <c r="F15" s="762"/>
      <c r="G15" s="763">
        <f t="shared" si="1"/>
        <v>107</v>
      </c>
      <c r="H15" s="330"/>
      <c r="I15" s="1077"/>
    </row>
    <row r="16" spans="1:10" s="764" customFormat="1" ht="16.5" customHeight="1" x14ac:dyDescent="0.25">
      <c r="A16" s="1067"/>
      <c r="B16" s="1062"/>
      <c r="C16" s="1063"/>
      <c r="D16" s="761">
        <v>2264</v>
      </c>
      <c r="E16" s="330">
        <v>343</v>
      </c>
      <c r="F16" s="762"/>
      <c r="G16" s="763">
        <f t="shared" si="1"/>
        <v>343</v>
      </c>
      <c r="H16" s="330"/>
      <c r="I16" s="1077"/>
    </row>
    <row r="17" spans="1:9" s="764" customFormat="1" ht="16.5" customHeight="1" x14ac:dyDescent="0.25">
      <c r="A17" s="1067"/>
      <c r="B17" s="1062"/>
      <c r="C17" s="1063"/>
      <c r="D17" s="761">
        <v>2314</v>
      </c>
      <c r="E17" s="330">
        <v>319</v>
      </c>
      <c r="F17" s="762"/>
      <c r="G17" s="763">
        <f t="shared" si="1"/>
        <v>319</v>
      </c>
      <c r="H17" s="330"/>
      <c r="I17" s="1077"/>
    </row>
    <row r="18" spans="1:9" s="764" customFormat="1" ht="16.5" customHeight="1" x14ac:dyDescent="0.25">
      <c r="A18" s="1067"/>
      <c r="B18" s="1062"/>
      <c r="C18" s="1063"/>
      <c r="D18" s="761">
        <v>2239</v>
      </c>
      <c r="E18" s="330">
        <v>50</v>
      </c>
      <c r="F18" s="762"/>
      <c r="G18" s="763">
        <f t="shared" si="1"/>
        <v>50</v>
      </c>
      <c r="H18" s="330"/>
      <c r="I18" s="1077"/>
    </row>
    <row r="19" spans="1:9" s="764" customFormat="1" ht="16.5" customHeight="1" x14ac:dyDescent="0.25">
      <c r="A19" s="1068"/>
      <c r="B19" s="1064"/>
      <c r="C19" s="1065"/>
      <c r="D19" s="761">
        <v>2231</v>
      </c>
      <c r="E19" s="330">
        <v>50</v>
      </c>
      <c r="F19" s="762"/>
      <c r="G19" s="763">
        <f t="shared" si="1"/>
        <v>50</v>
      </c>
      <c r="H19" s="330"/>
      <c r="I19" s="1078"/>
    </row>
    <row r="20" spans="1:9" s="303" customFormat="1" ht="23.25" customHeight="1" x14ac:dyDescent="0.2">
      <c r="A20" s="1079">
        <v>2</v>
      </c>
      <c r="B20" s="1080" t="s">
        <v>1053</v>
      </c>
      <c r="C20" s="1081"/>
      <c r="D20" s="765">
        <v>2275</v>
      </c>
      <c r="E20" s="334">
        <v>5</v>
      </c>
      <c r="F20" s="766"/>
      <c r="G20" s="763">
        <f t="shared" si="1"/>
        <v>5</v>
      </c>
      <c r="H20" s="334"/>
      <c r="I20" s="1075" t="s">
        <v>1054</v>
      </c>
    </row>
    <row r="21" spans="1:9" s="303" customFormat="1" ht="23.25" customHeight="1" x14ac:dyDescent="0.2">
      <c r="A21" s="1079"/>
      <c r="B21" s="1082"/>
      <c r="C21" s="1083"/>
      <c r="D21" s="765">
        <v>3261</v>
      </c>
      <c r="E21" s="334">
        <v>5000</v>
      </c>
      <c r="F21" s="766"/>
      <c r="G21" s="763">
        <f t="shared" si="1"/>
        <v>5000</v>
      </c>
      <c r="H21" s="334"/>
      <c r="I21" s="1075"/>
    </row>
    <row r="22" spans="1:9" s="303" customFormat="1" ht="23.25" customHeight="1" x14ac:dyDescent="0.2">
      <c r="A22" s="1079"/>
      <c r="B22" s="1082"/>
      <c r="C22" s="1083"/>
      <c r="D22" s="765">
        <v>3262</v>
      </c>
      <c r="E22" s="330">
        <v>47117</v>
      </c>
      <c r="F22" s="766"/>
      <c r="G22" s="763">
        <f t="shared" si="1"/>
        <v>47117</v>
      </c>
      <c r="H22" s="334"/>
      <c r="I22" s="1075"/>
    </row>
    <row r="23" spans="1:9" s="303" customFormat="1" ht="23.25" customHeight="1" x14ac:dyDescent="0.2">
      <c r="A23" s="1079"/>
      <c r="B23" s="1084"/>
      <c r="C23" s="1085"/>
      <c r="D23" s="765">
        <v>3263</v>
      </c>
      <c r="E23" s="330">
        <v>77216</v>
      </c>
      <c r="F23" s="766"/>
      <c r="G23" s="763">
        <f t="shared" si="1"/>
        <v>77216</v>
      </c>
      <c r="H23" s="334"/>
      <c r="I23" s="1075"/>
    </row>
    <row r="24" spans="1:9" s="303" customFormat="1" ht="48" x14ac:dyDescent="0.2">
      <c r="A24" s="767">
        <v>3</v>
      </c>
      <c r="B24" s="1086" t="s">
        <v>1055</v>
      </c>
      <c r="C24" s="1087"/>
      <c r="D24" s="765">
        <v>3263</v>
      </c>
      <c r="E24" s="334">
        <v>17277</v>
      </c>
      <c r="F24" s="766"/>
      <c r="G24" s="763">
        <f t="shared" si="1"/>
        <v>17277</v>
      </c>
      <c r="H24" s="334"/>
      <c r="I24" s="768" t="s">
        <v>1056</v>
      </c>
    </row>
    <row r="25" spans="1:9" s="303" customFormat="1" ht="70.5" customHeight="1" x14ac:dyDescent="0.2">
      <c r="A25" s="767">
        <v>4</v>
      </c>
      <c r="B25" s="1084" t="s">
        <v>1057</v>
      </c>
      <c r="C25" s="1085"/>
      <c r="D25" s="765">
        <v>3263</v>
      </c>
      <c r="E25" s="334">
        <v>27016</v>
      </c>
      <c r="F25" s="766"/>
      <c r="G25" s="763">
        <f t="shared" si="1"/>
        <v>27016</v>
      </c>
      <c r="H25" s="334"/>
      <c r="I25" s="768" t="s">
        <v>1058</v>
      </c>
    </row>
    <row r="26" spans="1:9" s="303" customFormat="1" ht="24" customHeight="1" x14ac:dyDescent="0.2">
      <c r="A26" s="1059">
        <v>5</v>
      </c>
      <c r="B26" s="1062" t="s">
        <v>1059</v>
      </c>
      <c r="C26" s="1063"/>
      <c r="D26" s="765">
        <v>2262</v>
      </c>
      <c r="E26" s="769">
        <v>650</v>
      </c>
      <c r="F26" s="770"/>
      <c r="G26" s="763">
        <f t="shared" si="1"/>
        <v>650</v>
      </c>
      <c r="H26" s="769"/>
      <c r="I26" s="1075" t="s">
        <v>1060</v>
      </c>
    </row>
    <row r="27" spans="1:9" s="303" customFormat="1" ht="24" customHeight="1" x14ac:dyDescent="0.2">
      <c r="A27" s="1059"/>
      <c r="B27" s="1064"/>
      <c r="C27" s="1065"/>
      <c r="D27" s="765">
        <v>2275</v>
      </c>
      <c r="E27" s="771">
        <v>540</v>
      </c>
      <c r="F27" s="772"/>
      <c r="G27" s="763">
        <f t="shared" si="1"/>
        <v>540</v>
      </c>
      <c r="H27" s="771"/>
      <c r="I27" s="1075"/>
    </row>
    <row r="28" spans="1:9" s="303" customFormat="1" ht="35.25" customHeight="1" x14ac:dyDescent="0.2">
      <c r="A28" s="354">
        <v>6</v>
      </c>
      <c r="B28" s="1060" t="s">
        <v>1061</v>
      </c>
      <c r="C28" s="1061"/>
      <c r="D28" s="761">
        <v>2231</v>
      </c>
      <c r="E28" s="771">
        <v>50815</v>
      </c>
      <c r="F28" s="773"/>
      <c r="G28" s="763">
        <f t="shared" si="1"/>
        <v>50815</v>
      </c>
      <c r="H28" s="774"/>
      <c r="I28" s="775" t="s">
        <v>1062</v>
      </c>
    </row>
    <row r="29" spans="1:9" s="303" customFormat="1" ht="69.75" customHeight="1" x14ac:dyDescent="0.2">
      <c r="A29" s="1066">
        <v>7</v>
      </c>
      <c r="B29" s="1060" t="s">
        <v>1063</v>
      </c>
      <c r="C29" s="1061"/>
      <c r="D29" s="761">
        <v>2231</v>
      </c>
      <c r="E29" s="771">
        <v>235000</v>
      </c>
      <c r="F29" s="776">
        <v>-3619</v>
      </c>
      <c r="G29" s="763">
        <f t="shared" si="1"/>
        <v>231381</v>
      </c>
      <c r="H29" s="1069" t="s">
        <v>1048</v>
      </c>
      <c r="I29" s="1071" t="s">
        <v>1064</v>
      </c>
    </row>
    <row r="30" spans="1:9" s="303" customFormat="1" ht="15" customHeight="1" x14ac:dyDescent="0.2">
      <c r="A30" s="1067"/>
      <c r="B30" s="1062"/>
      <c r="C30" s="1063"/>
      <c r="D30" s="761">
        <v>1150</v>
      </c>
      <c r="E30" s="771"/>
      <c r="F30" s="776">
        <v>3446</v>
      </c>
      <c r="G30" s="763">
        <f t="shared" si="1"/>
        <v>3446</v>
      </c>
      <c r="H30" s="1069"/>
      <c r="I30" s="1072"/>
    </row>
    <row r="31" spans="1:9" s="303" customFormat="1" ht="15" customHeight="1" x14ac:dyDescent="0.2">
      <c r="A31" s="1068"/>
      <c r="B31" s="1064"/>
      <c r="C31" s="1065"/>
      <c r="D31" s="761">
        <v>1210</v>
      </c>
      <c r="E31" s="771"/>
      <c r="F31" s="776">
        <v>173</v>
      </c>
      <c r="G31" s="763">
        <f t="shared" si="1"/>
        <v>173</v>
      </c>
      <c r="H31" s="1070"/>
      <c r="I31" s="1073"/>
    </row>
    <row r="32" spans="1:9" s="303" customFormat="1" ht="39" customHeight="1" x14ac:dyDescent="0.2">
      <c r="A32" s="1074">
        <v>8</v>
      </c>
      <c r="B32" s="1060" t="s">
        <v>1065</v>
      </c>
      <c r="C32" s="1061"/>
      <c r="D32" s="765">
        <v>6422</v>
      </c>
      <c r="E32" s="334">
        <v>4158</v>
      </c>
      <c r="F32" s="766"/>
      <c r="G32" s="763">
        <f t="shared" si="1"/>
        <v>4158</v>
      </c>
      <c r="H32" s="334"/>
      <c r="I32" s="1075" t="s">
        <v>1066</v>
      </c>
    </row>
    <row r="33" spans="1:9" s="303" customFormat="1" ht="33" customHeight="1" x14ac:dyDescent="0.2">
      <c r="A33" s="1074"/>
      <c r="B33" s="1064"/>
      <c r="C33" s="1065"/>
      <c r="D33" s="761">
        <v>2231</v>
      </c>
      <c r="E33" s="334">
        <v>20000</v>
      </c>
      <c r="F33" s="330"/>
      <c r="G33" s="763">
        <f t="shared" si="1"/>
        <v>20000</v>
      </c>
      <c r="H33" s="334"/>
      <c r="I33" s="1075"/>
    </row>
    <row r="34" spans="1:9" s="303" customFormat="1" ht="60.75" customHeight="1" x14ac:dyDescent="0.2">
      <c r="A34" s="777">
        <v>9</v>
      </c>
      <c r="B34" s="1055" t="s">
        <v>1067</v>
      </c>
      <c r="C34" s="1056"/>
      <c r="D34" s="761">
        <v>2231</v>
      </c>
      <c r="E34" s="334">
        <v>50000</v>
      </c>
      <c r="F34" s="330"/>
      <c r="G34" s="763">
        <f t="shared" si="1"/>
        <v>50000</v>
      </c>
      <c r="H34" s="334"/>
      <c r="I34" s="768" t="s">
        <v>1068</v>
      </c>
    </row>
    <row r="35" spans="1:9" s="303" customFormat="1" ht="75.75" customHeight="1" x14ac:dyDescent="0.2">
      <c r="A35" s="355">
        <v>10</v>
      </c>
      <c r="B35" s="1055" t="s">
        <v>1069</v>
      </c>
      <c r="C35" s="1056"/>
      <c r="D35" s="761">
        <v>2231</v>
      </c>
      <c r="E35" s="334">
        <v>25000</v>
      </c>
      <c r="F35" s="778"/>
      <c r="G35" s="763">
        <f t="shared" si="1"/>
        <v>25000</v>
      </c>
      <c r="H35" s="779"/>
      <c r="I35" s="780" t="s">
        <v>1070</v>
      </c>
    </row>
    <row r="36" spans="1:9" s="303" customFormat="1" ht="18" customHeight="1" x14ac:dyDescent="0.2">
      <c r="A36" s="1059">
        <v>11</v>
      </c>
      <c r="B36" s="1060" t="s">
        <v>1071</v>
      </c>
      <c r="C36" s="1061"/>
      <c r="D36" s="765">
        <v>2261</v>
      </c>
      <c r="E36" s="334">
        <v>651</v>
      </c>
      <c r="F36" s="766"/>
      <c r="G36" s="763">
        <f t="shared" si="1"/>
        <v>651</v>
      </c>
      <c r="H36" s="334"/>
      <c r="I36" s="1071" t="s">
        <v>1072</v>
      </c>
    </row>
    <row r="37" spans="1:9" s="303" customFormat="1" ht="18.75" customHeight="1" x14ac:dyDescent="0.2">
      <c r="A37" s="1059"/>
      <c r="B37" s="1064"/>
      <c r="C37" s="1065"/>
      <c r="D37" s="765">
        <v>6423</v>
      </c>
      <c r="E37" s="334">
        <v>849</v>
      </c>
      <c r="F37" s="766"/>
      <c r="G37" s="763">
        <f t="shared" si="1"/>
        <v>849</v>
      </c>
      <c r="H37" s="334"/>
      <c r="I37" s="1073"/>
    </row>
    <row r="38" spans="1:9" s="303" customFormat="1" ht="29.25" customHeight="1" x14ac:dyDescent="0.2">
      <c r="A38" s="320">
        <v>12</v>
      </c>
      <c r="B38" s="1055" t="s">
        <v>1073</v>
      </c>
      <c r="C38" s="1056"/>
      <c r="D38" s="761">
        <v>6422</v>
      </c>
      <c r="E38" s="334">
        <v>10000</v>
      </c>
      <c r="F38" s="330"/>
      <c r="G38" s="763">
        <f t="shared" si="1"/>
        <v>10000</v>
      </c>
      <c r="H38" s="334"/>
      <c r="I38" s="767" t="s">
        <v>1074</v>
      </c>
    </row>
    <row r="39" spans="1:9" s="303" customFormat="1" ht="24.75" customHeight="1" x14ac:dyDescent="0.2">
      <c r="A39" s="320">
        <v>13</v>
      </c>
      <c r="B39" s="1055" t="s">
        <v>1075</v>
      </c>
      <c r="C39" s="1056"/>
      <c r="D39" s="765">
        <v>5240</v>
      </c>
      <c r="E39" s="334">
        <v>105289</v>
      </c>
      <c r="F39" s="766"/>
      <c r="G39" s="763">
        <f t="shared" si="1"/>
        <v>105289</v>
      </c>
      <c r="H39" s="334"/>
      <c r="I39" s="767" t="s">
        <v>1074</v>
      </c>
    </row>
    <row r="40" spans="1:9" s="303" customFormat="1" ht="38.25" customHeight="1" x14ac:dyDescent="0.2">
      <c r="A40" s="320">
        <v>14</v>
      </c>
      <c r="B40" s="1055" t="s">
        <v>1076</v>
      </c>
      <c r="C40" s="1056"/>
      <c r="D40" s="761">
        <v>2231</v>
      </c>
      <c r="E40" s="781">
        <v>0</v>
      </c>
      <c r="F40" s="782"/>
      <c r="G40" s="763">
        <f t="shared" si="1"/>
        <v>0</v>
      </c>
      <c r="H40" s="781"/>
      <c r="I40" s="320" t="s">
        <v>1077</v>
      </c>
    </row>
    <row r="41" spans="1:9" s="303" customFormat="1" ht="18.75" customHeight="1" x14ac:dyDescent="0.2">
      <c r="A41" s="1059">
        <v>15</v>
      </c>
      <c r="B41" s="1060" t="s">
        <v>1078</v>
      </c>
      <c r="C41" s="1061"/>
      <c r="D41" s="765">
        <v>1150</v>
      </c>
      <c r="E41" s="334">
        <v>201</v>
      </c>
      <c r="F41" s="334"/>
      <c r="G41" s="763">
        <f t="shared" si="1"/>
        <v>201</v>
      </c>
      <c r="H41" s="334"/>
      <c r="I41" s="1059" t="s">
        <v>1079</v>
      </c>
    </row>
    <row r="42" spans="1:9" s="303" customFormat="1" ht="18.75" customHeight="1" x14ac:dyDescent="0.2">
      <c r="A42" s="1059"/>
      <c r="B42" s="1062"/>
      <c r="C42" s="1063"/>
      <c r="D42" s="765">
        <v>1210</v>
      </c>
      <c r="E42" s="334">
        <v>49</v>
      </c>
      <c r="F42" s="334"/>
      <c r="G42" s="763">
        <f t="shared" si="1"/>
        <v>49</v>
      </c>
      <c r="H42" s="334"/>
      <c r="I42" s="1059"/>
    </row>
    <row r="43" spans="1:9" s="303" customFormat="1" ht="18.75" customHeight="1" x14ac:dyDescent="0.2">
      <c r="A43" s="1059"/>
      <c r="B43" s="1062"/>
      <c r="C43" s="1063"/>
      <c r="D43" s="761">
        <v>2233</v>
      </c>
      <c r="E43" s="330">
        <v>363</v>
      </c>
      <c r="F43" s="330"/>
      <c r="G43" s="763">
        <f t="shared" si="1"/>
        <v>363</v>
      </c>
      <c r="H43" s="330"/>
      <c r="I43" s="1059"/>
    </row>
    <row r="44" spans="1:9" ht="18.75" customHeight="1" x14ac:dyDescent="0.2">
      <c r="A44" s="1059"/>
      <c r="B44" s="1064"/>
      <c r="C44" s="1065"/>
      <c r="D44" s="783">
        <v>2239</v>
      </c>
      <c r="E44" s="784">
        <f>400+436+182</f>
        <v>1018</v>
      </c>
      <c r="F44" s="784"/>
      <c r="G44" s="763">
        <f t="shared" si="1"/>
        <v>1018</v>
      </c>
      <c r="H44" s="784"/>
      <c r="I44" s="1059"/>
    </row>
    <row r="45" spans="1:9" ht="24" x14ac:dyDescent="0.2">
      <c r="A45" s="320">
        <v>16</v>
      </c>
      <c r="B45" s="1055" t="s">
        <v>1080</v>
      </c>
      <c r="C45" s="1056"/>
      <c r="D45" s="761">
        <v>3263</v>
      </c>
      <c r="E45" s="781">
        <v>5000</v>
      </c>
      <c r="F45" s="766"/>
      <c r="G45" s="763">
        <f t="shared" si="1"/>
        <v>5000</v>
      </c>
      <c r="H45" s="781"/>
      <c r="I45" s="320" t="s">
        <v>1081</v>
      </c>
    </row>
    <row r="47" spans="1:9" x14ac:dyDescent="0.2">
      <c r="A47" s="521" t="s">
        <v>477</v>
      </c>
      <c r="B47" s="521"/>
      <c r="C47" s="521"/>
      <c r="D47" s="521"/>
      <c r="E47" s="521"/>
      <c r="F47" s="521"/>
      <c r="G47" s="521"/>
      <c r="H47" s="521"/>
      <c r="I47" s="521"/>
    </row>
    <row r="48" spans="1:9" x14ac:dyDescent="0.2">
      <c r="A48" s="521" t="s">
        <v>478</v>
      </c>
      <c r="B48" s="521"/>
      <c r="C48" s="521"/>
      <c r="D48" s="521"/>
      <c r="E48" s="521"/>
      <c r="F48" s="521"/>
      <c r="G48" s="521"/>
      <c r="H48" s="521"/>
      <c r="I48" s="521"/>
    </row>
    <row r="49" spans="1:9" x14ac:dyDescent="0.2">
      <c r="A49" s="785" t="s">
        <v>1082</v>
      </c>
      <c r="B49" s="521"/>
      <c r="C49" s="521"/>
      <c r="D49" s="521"/>
      <c r="E49" s="521"/>
      <c r="F49" s="521"/>
      <c r="G49" s="521"/>
      <c r="H49" s="521"/>
      <c r="I49" s="521"/>
    </row>
    <row r="50" spans="1:9" x14ac:dyDescent="0.2">
      <c r="A50" s="521" t="s">
        <v>1083</v>
      </c>
      <c r="B50" s="521"/>
      <c r="C50" s="521"/>
      <c r="D50" s="786"/>
      <c r="E50" s="786"/>
      <c r="F50" s="786"/>
      <c r="G50" s="786"/>
      <c r="H50" s="786"/>
      <c r="I50" s="521"/>
    </row>
    <row r="51" spans="1:9" x14ac:dyDescent="0.2">
      <c r="A51" s="764"/>
      <c r="B51" s="764" t="s">
        <v>1084</v>
      </c>
      <c r="C51" s="764"/>
      <c r="D51" s="787"/>
      <c r="E51" s="787"/>
      <c r="F51" s="787"/>
      <c r="G51" s="787"/>
      <c r="H51" s="787"/>
      <c r="I51" s="764"/>
    </row>
    <row r="52" spans="1:9" x14ac:dyDescent="0.2">
      <c r="A52" s="764" t="s">
        <v>1085</v>
      </c>
      <c r="B52" s="764"/>
      <c r="C52" s="764"/>
      <c r="D52" s="764"/>
      <c r="E52" s="764"/>
      <c r="F52" s="764"/>
      <c r="G52" s="764"/>
      <c r="H52" s="764"/>
      <c r="I52" s="764"/>
    </row>
    <row r="53" spans="1:9" x14ac:dyDescent="0.2">
      <c r="A53" s="764"/>
      <c r="B53" s="764" t="s">
        <v>1086</v>
      </c>
      <c r="C53" s="764"/>
      <c r="D53" s="764"/>
      <c r="E53" s="764"/>
      <c r="F53" s="764"/>
      <c r="G53" s="764"/>
      <c r="H53" s="764"/>
      <c r="I53" s="764"/>
    </row>
    <row r="54" spans="1:9" x14ac:dyDescent="0.2">
      <c r="A54" s="764"/>
      <c r="B54" s="764" t="s">
        <v>1087</v>
      </c>
      <c r="C54" s="764"/>
      <c r="D54" s="764"/>
      <c r="E54" s="764"/>
      <c r="F54" s="764"/>
      <c r="G54" s="764"/>
      <c r="H54" s="764"/>
      <c r="I54" s="764"/>
    </row>
    <row r="55" spans="1:9" x14ac:dyDescent="0.2">
      <c r="A55" s="764" t="s">
        <v>1088</v>
      </c>
      <c r="B55" s="764"/>
      <c r="C55" s="764"/>
      <c r="D55" s="764"/>
      <c r="E55" s="764"/>
      <c r="F55" s="764"/>
      <c r="G55" s="764"/>
      <c r="H55" s="764"/>
      <c r="I55" s="764"/>
    </row>
    <row r="56" spans="1:9" x14ac:dyDescent="0.2">
      <c r="A56" s="764"/>
      <c r="B56" s="764" t="s">
        <v>1089</v>
      </c>
      <c r="C56" s="764"/>
      <c r="D56" s="764"/>
      <c r="E56" s="764"/>
      <c r="F56" s="764"/>
      <c r="G56" s="764"/>
      <c r="H56" s="764"/>
      <c r="I56" s="764"/>
    </row>
    <row r="57" spans="1:9" x14ac:dyDescent="0.2">
      <c r="A57" s="764"/>
      <c r="B57" s="764" t="s">
        <v>1090</v>
      </c>
      <c r="C57" s="764"/>
      <c r="D57" s="764"/>
      <c r="E57" s="764"/>
      <c r="F57" s="764"/>
      <c r="G57" s="764"/>
      <c r="H57" s="764"/>
      <c r="I57" s="764"/>
    </row>
    <row r="58" spans="1:9" x14ac:dyDescent="0.2">
      <c r="A58" s="764"/>
      <c r="B58" s="764" t="s">
        <v>1091</v>
      </c>
      <c r="C58" s="764"/>
      <c r="D58" s="764"/>
      <c r="E58" s="764"/>
      <c r="F58" s="764"/>
      <c r="G58" s="764"/>
      <c r="H58" s="764"/>
      <c r="I58" s="764"/>
    </row>
    <row r="59" spans="1:9" x14ac:dyDescent="0.2">
      <c r="A59" s="764"/>
      <c r="B59" s="764" t="s">
        <v>1092</v>
      </c>
      <c r="C59" s="764"/>
      <c r="D59" s="764"/>
      <c r="E59" s="764"/>
      <c r="F59" s="764"/>
      <c r="G59" s="764"/>
      <c r="H59" s="764"/>
      <c r="I59" s="764"/>
    </row>
    <row r="60" spans="1:9" x14ac:dyDescent="0.2">
      <c r="A60" s="764"/>
      <c r="B60" s="764"/>
      <c r="C60" s="764"/>
      <c r="D60" s="764"/>
      <c r="E60" s="764"/>
      <c r="F60" s="764"/>
      <c r="G60" s="764"/>
      <c r="H60" s="764"/>
      <c r="I60" s="764"/>
    </row>
    <row r="61" spans="1:9" x14ac:dyDescent="0.2">
      <c r="A61" s="1057" t="s">
        <v>1093</v>
      </c>
      <c r="B61" s="1057"/>
      <c r="C61" s="1057"/>
      <c r="D61" s="1057"/>
      <c r="E61" s="1057"/>
      <c r="F61" s="1057"/>
      <c r="G61" s="1057"/>
      <c r="H61" s="1057"/>
      <c r="I61" s="1057"/>
    </row>
    <row r="62" spans="1:9" x14ac:dyDescent="0.2">
      <c r="A62" s="764" t="s">
        <v>1094</v>
      </c>
      <c r="B62" s="764"/>
      <c r="C62" s="764"/>
      <c r="D62" s="764"/>
      <c r="E62" s="764"/>
      <c r="F62" s="764"/>
      <c r="G62" s="764"/>
      <c r="H62" s="764"/>
      <c r="I62" s="764"/>
    </row>
    <row r="63" spans="1:9" x14ac:dyDescent="0.2">
      <c r="A63" s="764"/>
      <c r="B63" s="764" t="s">
        <v>1095</v>
      </c>
      <c r="C63" s="764"/>
      <c r="D63" s="764"/>
      <c r="E63" s="764"/>
      <c r="F63" s="764"/>
      <c r="G63" s="764"/>
      <c r="H63" s="764"/>
      <c r="I63" s="764"/>
    </row>
    <row r="64" spans="1:9" x14ac:dyDescent="0.2">
      <c r="A64" s="764"/>
      <c r="B64" s="764" t="s">
        <v>1096</v>
      </c>
      <c r="C64" s="764"/>
      <c r="D64" s="764"/>
      <c r="E64" s="764"/>
      <c r="F64" s="764"/>
      <c r="G64" s="764"/>
      <c r="H64" s="764"/>
      <c r="I64" s="764"/>
    </row>
    <row r="65" spans="1:12" x14ac:dyDescent="0.2">
      <c r="A65" s="764" t="s">
        <v>1097</v>
      </c>
      <c r="B65" s="764"/>
      <c r="C65" s="764"/>
      <c r="D65" s="764"/>
      <c r="E65" s="764"/>
      <c r="F65" s="764"/>
      <c r="G65" s="764"/>
      <c r="H65" s="764"/>
      <c r="I65" s="764"/>
    </row>
    <row r="66" spans="1:12" x14ac:dyDescent="0.2">
      <c r="A66" s="764"/>
      <c r="B66" s="764" t="s">
        <v>1098</v>
      </c>
      <c r="C66" s="764"/>
      <c r="D66" s="764"/>
      <c r="E66" s="764"/>
      <c r="F66" s="764"/>
      <c r="G66" s="764"/>
      <c r="H66" s="764"/>
      <c r="I66" s="764"/>
    </row>
    <row r="67" spans="1:12" ht="22.5" customHeight="1" x14ac:dyDescent="0.2">
      <c r="A67" s="764"/>
      <c r="B67" s="1058" t="s">
        <v>1099</v>
      </c>
      <c r="C67" s="1058"/>
      <c r="D67" s="1058"/>
      <c r="E67" s="1058"/>
      <c r="F67" s="1058"/>
      <c r="G67" s="1058"/>
      <c r="H67" s="1058"/>
      <c r="I67" s="1058"/>
      <c r="J67" s="1058"/>
      <c r="K67" s="1058"/>
      <c r="L67" s="1058"/>
    </row>
    <row r="68" spans="1:12" x14ac:dyDescent="0.2">
      <c r="A68" s="764"/>
      <c r="B68" s="764" t="s">
        <v>1100</v>
      </c>
      <c r="C68" s="764"/>
      <c r="D68" s="764"/>
      <c r="E68" s="764"/>
      <c r="F68" s="764"/>
      <c r="G68" s="764"/>
      <c r="H68" s="764"/>
      <c r="I68" s="764"/>
    </row>
    <row r="69" spans="1:12" x14ac:dyDescent="0.2">
      <c r="A69" s="764" t="s">
        <v>1101</v>
      </c>
      <c r="B69" s="764"/>
      <c r="C69" s="764"/>
      <c r="D69" s="764"/>
      <c r="E69" s="764"/>
      <c r="F69" s="764"/>
      <c r="G69" s="764"/>
      <c r="H69" s="764"/>
      <c r="I69" s="764"/>
    </row>
    <row r="70" spans="1:12" x14ac:dyDescent="0.2">
      <c r="A70" s="764"/>
      <c r="B70" s="764" t="s">
        <v>1102</v>
      </c>
      <c r="C70" s="764"/>
      <c r="D70" s="764"/>
      <c r="E70" s="764"/>
      <c r="F70" s="764"/>
      <c r="G70" s="764"/>
      <c r="H70" s="764"/>
      <c r="I70" s="764"/>
    </row>
    <row r="71" spans="1:12" x14ac:dyDescent="0.2">
      <c r="A71" s="764"/>
      <c r="B71" s="764" t="s">
        <v>1103</v>
      </c>
      <c r="C71" s="764"/>
      <c r="D71" s="764"/>
      <c r="E71" s="764"/>
      <c r="F71" s="764"/>
      <c r="G71" s="764"/>
      <c r="H71" s="764"/>
      <c r="I71" s="764"/>
    </row>
    <row r="72" spans="1:12" ht="25.5" customHeight="1" x14ac:dyDescent="0.2">
      <c r="A72" s="764"/>
      <c r="B72" s="1058" t="s">
        <v>1104</v>
      </c>
      <c r="C72" s="1058"/>
      <c r="D72" s="1058"/>
      <c r="E72" s="1058"/>
      <c r="F72" s="1058"/>
      <c r="G72" s="1058"/>
      <c r="H72" s="1058"/>
      <c r="I72" s="1058"/>
      <c r="J72" s="1058"/>
      <c r="K72" s="1058"/>
      <c r="L72" s="1058"/>
    </row>
    <row r="73" spans="1:12" x14ac:dyDescent="0.2">
      <c r="A73" s="764"/>
      <c r="B73" s="764" t="s">
        <v>1105</v>
      </c>
      <c r="C73" s="764"/>
      <c r="D73" s="764"/>
      <c r="E73" s="764"/>
      <c r="F73" s="764"/>
      <c r="G73" s="764"/>
      <c r="H73" s="764"/>
      <c r="I73" s="764"/>
    </row>
    <row r="74" spans="1:12" x14ac:dyDescent="0.2">
      <c r="A74" s="764" t="s">
        <v>1106</v>
      </c>
      <c r="B74" s="764"/>
      <c r="C74" s="764"/>
      <c r="D74" s="764"/>
      <c r="E74" s="764"/>
      <c r="F74" s="764"/>
      <c r="G74" s="764"/>
      <c r="H74" s="764"/>
      <c r="I74" s="764"/>
    </row>
    <row r="75" spans="1:12" ht="25.5" customHeight="1" x14ac:dyDescent="0.2">
      <c r="A75" s="764"/>
      <c r="B75" s="1058" t="s">
        <v>1107</v>
      </c>
      <c r="C75" s="1058"/>
      <c r="D75" s="1058"/>
      <c r="E75" s="1058"/>
      <c r="F75" s="1058"/>
      <c r="G75" s="1058"/>
      <c r="H75" s="1058"/>
      <c r="I75" s="1058"/>
      <c r="J75" s="1058"/>
      <c r="K75" s="1058"/>
      <c r="L75" s="1058"/>
    </row>
    <row r="76" spans="1:12" x14ac:dyDescent="0.2">
      <c r="A76" s="764"/>
      <c r="B76" s="764" t="s">
        <v>1108</v>
      </c>
      <c r="C76" s="764"/>
      <c r="D76" s="764"/>
      <c r="E76" s="764"/>
      <c r="F76" s="764"/>
      <c r="G76" s="764"/>
      <c r="H76" s="764"/>
      <c r="I76" s="764"/>
    </row>
    <row r="77" spans="1:12" x14ac:dyDescent="0.2">
      <c r="A77" s="764" t="s">
        <v>1109</v>
      </c>
      <c r="B77" s="764"/>
      <c r="C77" s="764"/>
      <c r="D77" s="764"/>
      <c r="E77" s="764"/>
      <c r="F77" s="764"/>
      <c r="G77" s="764"/>
      <c r="H77" s="764"/>
      <c r="I77" s="764"/>
    </row>
    <row r="78" spans="1:12" x14ac:dyDescent="0.2">
      <c r="A78" s="764"/>
      <c r="B78" s="764" t="s">
        <v>1110</v>
      </c>
      <c r="C78" s="764"/>
      <c r="D78" s="764"/>
      <c r="E78" s="764"/>
      <c r="F78" s="764"/>
      <c r="G78" s="764"/>
      <c r="H78" s="764"/>
      <c r="I78" s="764"/>
    </row>
    <row r="79" spans="1:12" x14ac:dyDescent="0.2">
      <c r="A79" s="764"/>
      <c r="B79" s="764" t="s">
        <v>1111</v>
      </c>
      <c r="C79" s="764"/>
      <c r="D79" s="764"/>
      <c r="E79" s="764"/>
      <c r="F79" s="764"/>
      <c r="G79" s="764"/>
      <c r="H79" s="764"/>
      <c r="I79" s="764"/>
    </row>
    <row r="80" spans="1:12" x14ac:dyDescent="0.2">
      <c r="A80" s="764"/>
      <c r="B80" s="764" t="s">
        <v>1112</v>
      </c>
      <c r="C80" s="764"/>
      <c r="D80" s="764"/>
      <c r="E80" s="764"/>
      <c r="F80" s="764"/>
      <c r="G80" s="764"/>
      <c r="H80" s="764"/>
      <c r="I80" s="764"/>
    </row>
    <row r="81" spans="1:9" x14ac:dyDescent="0.2">
      <c r="A81" s="764"/>
      <c r="B81" s="764"/>
      <c r="C81" s="764"/>
      <c r="D81" s="764"/>
      <c r="E81" s="764"/>
      <c r="F81" s="764"/>
      <c r="G81" s="764"/>
      <c r="H81" s="764"/>
      <c r="I81" s="764"/>
    </row>
    <row r="82" spans="1:9" x14ac:dyDescent="0.2">
      <c r="A82" s="788" t="s">
        <v>1113</v>
      </c>
      <c r="B82" s="521"/>
      <c r="C82" s="521"/>
      <c r="D82" s="521"/>
      <c r="E82" s="521"/>
      <c r="F82" s="521"/>
      <c r="G82" s="521"/>
      <c r="H82" s="521"/>
      <c r="I82" s="521"/>
    </row>
    <row r="83" spans="1:9" x14ac:dyDescent="0.2">
      <c r="A83" s="303"/>
      <c r="B83" s="303" t="s">
        <v>1114</v>
      </c>
      <c r="C83" s="303"/>
      <c r="D83" s="303"/>
      <c r="E83" s="303"/>
      <c r="F83" s="303"/>
      <c r="G83" s="303"/>
      <c r="H83" s="303"/>
      <c r="I83" s="303"/>
    </row>
    <row r="84" spans="1:9" x14ac:dyDescent="0.2">
      <c r="A84" s="303"/>
      <c r="B84" s="303" t="s">
        <v>1115</v>
      </c>
      <c r="C84" s="303"/>
      <c r="D84" s="303"/>
      <c r="E84" s="303"/>
      <c r="F84" s="303"/>
      <c r="G84" s="303"/>
      <c r="H84" s="303"/>
      <c r="I84" s="303"/>
    </row>
    <row r="85" spans="1:9" x14ac:dyDescent="0.2">
      <c r="A85" s="303"/>
      <c r="B85" s="303"/>
      <c r="C85" s="303"/>
      <c r="D85" s="303"/>
      <c r="E85" s="303"/>
      <c r="F85" s="303"/>
      <c r="G85" s="303"/>
      <c r="H85" s="303"/>
      <c r="I85" s="303"/>
    </row>
  </sheetData>
  <sheetProtection algorithmName="SHA-512" hashValue="GOO24G+1IW4x+Oo1wIQn1VEGacVclL/dGvqF1qXBEYMXLvLV2RhoOxr+sYhsffohSzrKd/V8elTQYZt3aboucA==" saltValue="LLEMxY3tsYeaIIiebWoDnQ==" spinCount="100000" sheet="1" objects="1" scenarios="1"/>
  <mergeCells count="40">
    <mergeCell ref="A3:B3"/>
    <mergeCell ref="A4:B4"/>
    <mergeCell ref="A6:I6"/>
    <mergeCell ref="B11:C11"/>
    <mergeCell ref="A12:C12"/>
    <mergeCell ref="A26:A27"/>
    <mergeCell ref="B26:C27"/>
    <mergeCell ref="I26:I27"/>
    <mergeCell ref="A13:A19"/>
    <mergeCell ref="B13:C19"/>
    <mergeCell ref="I13:I19"/>
    <mergeCell ref="A20:A23"/>
    <mergeCell ref="B20:C23"/>
    <mergeCell ref="I20:I23"/>
    <mergeCell ref="B24:C24"/>
    <mergeCell ref="B25:C25"/>
    <mergeCell ref="B35:C35"/>
    <mergeCell ref="A36:A37"/>
    <mergeCell ref="B36:C37"/>
    <mergeCell ref="I29:I31"/>
    <mergeCell ref="A32:A33"/>
    <mergeCell ref="B32:C33"/>
    <mergeCell ref="I32:I33"/>
    <mergeCell ref="I36:I37"/>
    <mergeCell ref="B28:C28"/>
    <mergeCell ref="A29:A31"/>
    <mergeCell ref="B29:C31"/>
    <mergeCell ref="H29:H31"/>
    <mergeCell ref="B34:C34"/>
    <mergeCell ref="B38:C38"/>
    <mergeCell ref="A61:I61"/>
    <mergeCell ref="B67:L67"/>
    <mergeCell ref="B72:L72"/>
    <mergeCell ref="B75:L75"/>
    <mergeCell ref="B39:C39"/>
    <mergeCell ref="B40:C40"/>
    <mergeCell ref="A41:A44"/>
    <mergeCell ref="B41:C44"/>
    <mergeCell ref="I41:I44"/>
    <mergeCell ref="B45:C45"/>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20.pielikums Jūrmalas pilsētas domes
2020.gada 23.jūlija saistošajiem noteikumiem Nr.18
(protokols Nr.10, 20.punkts)
 </firstHeader>
    <firstFooter>&amp;L&amp;9&amp;D; &amp;T&amp;R&amp;9&amp;P (&amp;N)</first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L72"/>
  <sheetViews>
    <sheetView view="pageLayout" zoomScaleNormal="100" workbookViewId="0">
      <selection activeCell="B60" sqref="B60"/>
    </sheetView>
  </sheetViews>
  <sheetFormatPr defaultRowHeight="12" outlineLevelCol="1" x14ac:dyDescent="0.2"/>
  <cols>
    <col min="1" max="1" width="6.140625" style="356" customWidth="1"/>
    <col min="2" max="2" width="26.140625" style="356" customWidth="1"/>
    <col min="3" max="3" width="12.5703125" style="356" customWidth="1"/>
    <col min="4" max="4" width="10.5703125" style="356" customWidth="1"/>
    <col min="5" max="5" width="11.42578125" style="356" hidden="1" customWidth="1" outlineLevel="1"/>
    <col min="6" max="6" width="9.7109375" style="356" hidden="1" customWidth="1" outlineLevel="1"/>
    <col min="7" max="7" width="13" style="356" customWidth="1" collapsed="1"/>
    <col min="8" max="8" width="24.5703125" style="356" hidden="1" customWidth="1" outlineLevel="1"/>
    <col min="9" max="9" width="19.140625" style="356" customWidth="1" collapsed="1"/>
    <col min="10" max="16384" width="9.140625" style="356"/>
  </cols>
  <sheetData>
    <row r="1" spans="1:10" x14ac:dyDescent="0.2">
      <c r="I1" s="304" t="s">
        <v>957</v>
      </c>
    </row>
    <row r="2" spans="1:10" x14ac:dyDescent="0.2">
      <c r="I2" s="304" t="s">
        <v>336</v>
      </c>
    </row>
    <row r="3" spans="1:10" x14ac:dyDescent="0.2">
      <c r="A3" s="1038" t="s">
        <v>337</v>
      </c>
      <c r="B3" s="1038"/>
      <c r="C3" s="357" t="s">
        <v>3</v>
      </c>
      <c r="D3" s="357"/>
      <c r="E3" s="357"/>
      <c r="F3" s="357"/>
      <c r="G3" s="357"/>
      <c r="H3" s="357"/>
      <c r="I3" s="357"/>
    </row>
    <row r="4" spans="1:10" x14ac:dyDescent="0.2">
      <c r="A4" s="1038" t="s">
        <v>790</v>
      </c>
      <c r="B4" s="1038"/>
      <c r="C4" s="389">
        <v>90000056357</v>
      </c>
      <c r="D4" s="357"/>
      <c r="E4" s="357"/>
      <c r="F4" s="357"/>
      <c r="G4" s="357"/>
      <c r="H4" s="357"/>
      <c r="I4" s="357"/>
    </row>
    <row r="5" spans="1:10" x14ac:dyDescent="0.2">
      <c r="A5" s="389"/>
      <c r="B5" s="389"/>
      <c r="C5" s="389"/>
      <c r="D5" s="357"/>
      <c r="E5" s="357"/>
      <c r="F5" s="357"/>
      <c r="G5" s="357"/>
      <c r="H5" s="357"/>
      <c r="I5" s="357"/>
    </row>
    <row r="6" spans="1:10" ht="15.75" x14ac:dyDescent="0.25">
      <c r="A6" s="1051" t="s">
        <v>649</v>
      </c>
      <c r="B6" s="1051"/>
      <c r="C6" s="1051"/>
      <c r="D6" s="1051"/>
      <c r="E6" s="1051"/>
      <c r="F6" s="1051"/>
      <c r="G6" s="1051"/>
      <c r="H6" s="1051"/>
      <c r="I6" s="1051"/>
    </row>
    <row r="7" spans="1:10" ht="9.75" customHeight="1" x14ac:dyDescent="0.25">
      <c r="A7" s="358"/>
      <c r="B7" s="358"/>
      <c r="C7" s="358"/>
      <c r="D7" s="358"/>
      <c r="E7" s="358"/>
      <c r="F7" s="358"/>
      <c r="G7" s="358"/>
      <c r="H7" s="358"/>
      <c r="I7" s="358"/>
    </row>
    <row r="8" spans="1:10" ht="15.75" x14ac:dyDescent="0.25">
      <c r="A8" s="357" t="s">
        <v>341</v>
      </c>
      <c r="B8" s="357"/>
      <c r="C8" s="596" t="s">
        <v>912</v>
      </c>
      <c r="D8" s="389"/>
      <c r="E8" s="357"/>
      <c r="F8" s="357"/>
      <c r="G8" s="357"/>
      <c r="H8" s="357"/>
      <c r="I8" s="357"/>
    </row>
    <row r="9" spans="1:10" x14ac:dyDescent="0.2">
      <c r="A9" s="357" t="s">
        <v>342</v>
      </c>
      <c r="B9" s="357"/>
      <c r="C9" s="389" t="s">
        <v>913</v>
      </c>
      <c r="D9" s="389"/>
      <c r="E9" s="357"/>
      <c r="F9" s="357"/>
      <c r="G9" s="357"/>
      <c r="H9" s="357"/>
      <c r="I9" s="357"/>
    </row>
    <row r="10" spans="1:10" ht="12.75" x14ac:dyDescent="0.2">
      <c r="A10" s="357" t="s">
        <v>343</v>
      </c>
      <c r="B10" s="357"/>
      <c r="C10" s="597" t="s">
        <v>914</v>
      </c>
      <c r="D10" s="357"/>
      <c r="E10" s="357"/>
      <c r="F10" s="357"/>
      <c r="G10" s="357"/>
      <c r="H10" s="357"/>
      <c r="I10" s="357"/>
      <c r="J10" s="505"/>
    </row>
    <row r="11" spans="1:10" ht="54" customHeight="1" x14ac:dyDescent="0.2">
      <c r="A11" s="482" t="s">
        <v>344</v>
      </c>
      <c r="B11" s="1040" t="s">
        <v>345</v>
      </c>
      <c r="C11" s="1040"/>
      <c r="D11" s="482" t="s">
        <v>346</v>
      </c>
      <c r="E11" s="313" t="s">
        <v>347</v>
      </c>
      <c r="F11" s="313" t="s">
        <v>348</v>
      </c>
      <c r="G11" s="313" t="s">
        <v>349</v>
      </c>
      <c r="H11" s="313" t="s">
        <v>36</v>
      </c>
      <c r="I11" s="482" t="s">
        <v>350</v>
      </c>
    </row>
    <row r="12" spans="1:10" ht="12.75" customHeight="1" x14ac:dyDescent="0.2">
      <c r="A12" s="1041" t="s">
        <v>535</v>
      </c>
      <c r="B12" s="1041"/>
      <c r="C12" s="1041"/>
      <c r="D12" s="359"/>
      <c r="E12" s="359">
        <f>SUM(E13:E14)</f>
        <v>187245</v>
      </c>
      <c r="F12" s="359">
        <f>SUM(F13:F14)</f>
        <v>0</v>
      </c>
      <c r="G12" s="359">
        <f>SUM(G13:G14)</f>
        <v>187245</v>
      </c>
      <c r="H12" s="359"/>
      <c r="I12" s="359"/>
    </row>
    <row r="13" spans="1:10" ht="25.5" customHeight="1" x14ac:dyDescent="0.2">
      <c r="A13" s="470">
        <v>1</v>
      </c>
      <c r="B13" s="1039" t="s">
        <v>915</v>
      </c>
      <c r="C13" s="1039"/>
      <c r="D13" s="392">
        <v>5110</v>
      </c>
      <c r="E13" s="370">
        <f>55588+83382</f>
        <v>138970</v>
      </c>
      <c r="F13" s="370"/>
      <c r="G13" s="370">
        <f>E13+F13</f>
        <v>138970</v>
      </c>
      <c r="H13" s="370"/>
      <c r="I13" s="371" t="s">
        <v>916</v>
      </c>
    </row>
    <row r="14" spans="1:10" ht="24.75" customHeight="1" x14ac:dyDescent="0.2">
      <c r="A14" s="470">
        <v>2</v>
      </c>
      <c r="B14" s="1039" t="s">
        <v>917</v>
      </c>
      <c r="C14" s="1039"/>
      <c r="D14" s="392">
        <v>5110</v>
      </c>
      <c r="E14" s="370">
        <v>48275</v>
      </c>
      <c r="F14" s="370"/>
      <c r="G14" s="370">
        <f t="shared" ref="G14" si="0">E14+F14</f>
        <v>48275</v>
      </c>
      <c r="H14" s="370"/>
      <c r="I14" s="371" t="s">
        <v>916</v>
      </c>
    </row>
    <row r="15" spans="1:10" x14ac:dyDescent="0.2">
      <c r="A15" s="490"/>
      <c r="B15" s="490"/>
      <c r="C15" s="490"/>
      <c r="D15" s="490"/>
      <c r="E15" s="490"/>
      <c r="F15" s="490"/>
      <c r="G15" s="490"/>
      <c r="H15" s="490"/>
      <c r="I15" s="490"/>
    </row>
    <row r="16" spans="1:10" x14ac:dyDescent="0.2">
      <c r="A16" s="357" t="s">
        <v>342</v>
      </c>
      <c r="B16" s="357"/>
      <c r="C16" s="357" t="s">
        <v>918</v>
      </c>
      <c r="D16" s="357"/>
      <c r="E16" s="357"/>
      <c r="F16" s="357"/>
      <c r="G16" s="357"/>
      <c r="H16" s="357"/>
      <c r="I16" s="357"/>
    </row>
    <row r="17" spans="1:9" x14ac:dyDescent="0.2">
      <c r="A17" s="357" t="s">
        <v>343</v>
      </c>
      <c r="B17" s="357"/>
      <c r="C17" s="597" t="s">
        <v>820</v>
      </c>
      <c r="D17" s="357"/>
      <c r="E17" s="357"/>
      <c r="F17" s="357"/>
      <c r="G17" s="357"/>
      <c r="H17" s="357"/>
      <c r="I17" s="357"/>
    </row>
    <row r="18" spans="1:9" ht="48" x14ac:dyDescent="0.2">
      <c r="A18" s="482" t="s">
        <v>344</v>
      </c>
      <c r="B18" s="1040" t="s">
        <v>345</v>
      </c>
      <c r="C18" s="1040"/>
      <c r="D18" s="482" t="s">
        <v>346</v>
      </c>
      <c r="E18" s="482" t="s">
        <v>821</v>
      </c>
      <c r="F18" s="482"/>
      <c r="G18" s="482"/>
      <c r="H18" s="482"/>
      <c r="I18" s="482" t="s">
        <v>350</v>
      </c>
    </row>
    <row r="19" spans="1:9" ht="15" customHeight="1" x14ac:dyDescent="0.2">
      <c r="A19" s="1041" t="s">
        <v>535</v>
      </c>
      <c r="B19" s="1041"/>
      <c r="C19" s="1041"/>
      <c r="D19" s="359"/>
      <c r="E19" s="359">
        <f>SUM(E20:E30)</f>
        <v>267600</v>
      </c>
      <c r="F19" s="359">
        <f t="shared" ref="F19:G19" si="1">SUM(F20:F30)</f>
        <v>0</v>
      </c>
      <c r="G19" s="359">
        <f t="shared" si="1"/>
        <v>267600</v>
      </c>
      <c r="H19" s="359"/>
      <c r="I19" s="359"/>
    </row>
    <row r="20" spans="1:9" ht="24.75" customHeight="1" x14ac:dyDescent="0.2">
      <c r="A20" s="470">
        <v>1</v>
      </c>
      <c r="B20" s="1039" t="s">
        <v>919</v>
      </c>
      <c r="C20" s="1039"/>
      <c r="D20" s="509">
        <v>2239</v>
      </c>
      <c r="E20" s="487">
        <v>38500</v>
      </c>
      <c r="F20" s="487"/>
      <c r="G20" s="487">
        <f>E20+F20</f>
        <v>38500</v>
      </c>
      <c r="H20" s="487"/>
      <c r="I20" s="371" t="s">
        <v>920</v>
      </c>
    </row>
    <row r="21" spans="1:9" ht="18.75" customHeight="1" x14ac:dyDescent="0.2">
      <c r="A21" s="470">
        <v>2</v>
      </c>
      <c r="B21" s="1039" t="s">
        <v>921</v>
      </c>
      <c r="C21" s="1039"/>
      <c r="D21" s="509">
        <v>2239</v>
      </c>
      <c r="E21" s="487">
        <v>10000</v>
      </c>
      <c r="F21" s="375"/>
      <c r="G21" s="487">
        <f t="shared" ref="G21:G30" si="2">E21+F21</f>
        <v>10000</v>
      </c>
      <c r="H21" s="487"/>
      <c r="I21" s="371" t="s">
        <v>920</v>
      </c>
    </row>
    <row r="22" spans="1:9" ht="14.25" customHeight="1" x14ac:dyDescent="0.2">
      <c r="A22" s="1042">
        <v>3</v>
      </c>
      <c r="B22" s="1039" t="s">
        <v>922</v>
      </c>
      <c r="C22" s="1039"/>
      <c r="D22" s="509">
        <v>2239</v>
      </c>
      <c r="E22" s="487">
        <v>6100</v>
      </c>
      <c r="F22" s="506"/>
      <c r="G22" s="487">
        <f t="shared" si="2"/>
        <v>6100</v>
      </c>
      <c r="H22" s="487"/>
      <c r="I22" s="1036" t="s">
        <v>920</v>
      </c>
    </row>
    <row r="23" spans="1:9" ht="14.25" customHeight="1" x14ac:dyDescent="0.2">
      <c r="A23" s="1042"/>
      <c r="B23" s="1039"/>
      <c r="C23" s="1039"/>
      <c r="D23" s="392">
        <v>2312</v>
      </c>
      <c r="E23" s="487">
        <v>7000</v>
      </c>
      <c r="F23" s="375"/>
      <c r="G23" s="487">
        <f t="shared" si="2"/>
        <v>7000</v>
      </c>
      <c r="H23" s="487"/>
      <c r="I23" s="1036"/>
    </row>
    <row r="24" spans="1:9" ht="14.25" customHeight="1" x14ac:dyDescent="0.2">
      <c r="A24" s="1042"/>
      <c r="B24" s="1039"/>
      <c r="C24" s="1039"/>
      <c r="D24" s="392">
        <v>2390</v>
      </c>
      <c r="E24" s="487">
        <v>700</v>
      </c>
      <c r="F24" s="506"/>
      <c r="G24" s="487">
        <f t="shared" si="2"/>
        <v>700</v>
      </c>
      <c r="H24" s="487"/>
      <c r="I24" s="1036"/>
    </row>
    <row r="25" spans="1:9" ht="18" customHeight="1" x14ac:dyDescent="0.2">
      <c r="A25" s="1042">
        <v>4</v>
      </c>
      <c r="B25" s="1039" t="s">
        <v>923</v>
      </c>
      <c r="C25" s="1039"/>
      <c r="D25" s="392">
        <v>2231</v>
      </c>
      <c r="E25" s="487">
        <v>1300</v>
      </c>
      <c r="F25" s="375"/>
      <c r="G25" s="487">
        <f t="shared" si="2"/>
        <v>1300</v>
      </c>
      <c r="H25" s="487"/>
      <c r="I25" s="1036" t="s">
        <v>920</v>
      </c>
    </row>
    <row r="26" spans="1:9" ht="18" customHeight="1" x14ac:dyDescent="0.2">
      <c r="A26" s="1042"/>
      <c r="B26" s="1039"/>
      <c r="C26" s="1039"/>
      <c r="D26" s="392">
        <v>2314</v>
      </c>
      <c r="E26" s="487">
        <v>2000</v>
      </c>
      <c r="F26" s="487"/>
      <c r="G26" s="487">
        <f t="shared" si="2"/>
        <v>2000</v>
      </c>
      <c r="H26" s="487"/>
      <c r="I26" s="1036"/>
    </row>
    <row r="27" spans="1:9" ht="27" customHeight="1" x14ac:dyDescent="0.2">
      <c r="A27" s="508">
        <v>5</v>
      </c>
      <c r="B27" s="1039" t="s">
        <v>924</v>
      </c>
      <c r="C27" s="1039"/>
      <c r="D27" s="394">
        <v>5240</v>
      </c>
      <c r="E27" s="487">
        <f>50000+50000</f>
        <v>100000</v>
      </c>
      <c r="F27" s="487"/>
      <c r="G27" s="487">
        <f t="shared" si="2"/>
        <v>100000</v>
      </c>
      <c r="H27" s="487"/>
      <c r="I27" s="371" t="s">
        <v>920</v>
      </c>
    </row>
    <row r="28" spans="1:9" ht="57.75" customHeight="1" x14ac:dyDescent="0.2">
      <c r="A28" s="508">
        <v>6</v>
      </c>
      <c r="B28" s="1039" t="s">
        <v>925</v>
      </c>
      <c r="C28" s="1039"/>
      <c r="D28" s="394">
        <v>5240</v>
      </c>
      <c r="E28" s="487">
        <v>50000</v>
      </c>
      <c r="F28" s="487"/>
      <c r="G28" s="487">
        <f t="shared" si="2"/>
        <v>50000</v>
      </c>
      <c r="H28" s="487"/>
      <c r="I28" s="371" t="s">
        <v>926</v>
      </c>
    </row>
    <row r="29" spans="1:9" ht="14.25" customHeight="1" x14ac:dyDescent="0.2">
      <c r="A29" s="1042">
        <v>7</v>
      </c>
      <c r="B29" s="1039" t="s">
        <v>927</v>
      </c>
      <c r="C29" s="1039"/>
      <c r="D29" s="392">
        <v>2243</v>
      </c>
      <c r="E29" s="487">
        <v>12000</v>
      </c>
      <c r="F29" s="487"/>
      <c r="G29" s="487">
        <f t="shared" si="2"/>
        <v>12000</v>
      </c>
      <c r="H29" s="487"/>
      <c r="I29" s="1036" t="s">
        <v>928</v>
      </c>
    </row>
    <row r="30" spans="1:9" ht="14.25" customHeight="1" x14ac:dyDescent="0.2">
      <c r="A30" s="1042"/>
      <c r="B30" s="1039"/>
      <c r="C30" s="1039"/>
      <c r="D30" s="392">
        <v>5240</v>
      </c>
      <c r="E30" s="487">
        <v>40000</v>
      </c>
      <c r="F30" s="487"/>
      <c r="G30" s="487">
        <f t="shared" si="2"/>
        <v>40000</v>
      </c>
      <c r="H30" s="487"/>
      <c r="I30" s="1036"/>
    </row>
    <row r="31" spans="1:9" x14ac:dyDescent="0.2">
      <c r="A31" s="490"/>
      <c r="B31" s="490"/>
      <c r="C31" s="490"/>
      <c r="D31" s="490"/>
      <c r="E31" s="481"/>
      <c r="F31" s="481"/>
      <c r="G31" s="481"/>
      <c r="H31" s="481"/>
      <c r="I31" s="481"/>
    </row>
    <row r="32" spans="1:9" x14ac:dyDescent="0.2">
      <c r="A32" s="357" t="s">
        <v>342</v>
      </c>
      <c r="B32" s="357"/>
      <c r="C32" s="357" t="s">
        <v>911</v>
      </c>
      <c r="D32" s="357"/>
      <c r="E32" s="357"/>
      <c r="F32" s="357"/>
      <c r="G32" s="357"/>
      <c r="H32" s="357"/>
      <c r="I32" s="357"/>
    </row>
    <row r="33" spans="1:10" x14ac:dyDescent="0.2">
      <c r="A33" s="357" t="s">
        <v>343</v>
      </c>
      <c r="B33" s="357"/>
      <c r="C33" s="597" t="s">
        <v>910</v>
      </c>
      <c r="D33" s="357"/>
      <c r="E33" s="357"/>
      <c r="F33" s="357"/>
      <c r="G33" s="357"/>
      <c r="H33" s="357"/>
      <c r="I33" s="357"/>
    </row>
    <row r="34" spans="1:10" ht="48" x14ac:dyDescent="0.2">
      <c r="A34" s="482" t="s">
        <v>344</v>
      </c>
      <c r="B34" s="1040" t="s">
        <v>345</v>
      </c>
      <c r="C34" s="1040"/>
      <c r="D34" s="482" t="s">
        <v>346</v>
      </c>
      <c r="E34" s="482" t="s">
        <v>821</v>
      </c>
      <c r="F34" s="482"/>
      <c r="G34" s="482"/>
      <c r="H34" s="482"/>
      <c r="I34" s="482" t="s">
        <v>350</v>
      </c>
    </row>
    <row r="35" spans="1:10" ht="15" customHeight="1" x14ac:dyDescent="0.2">
      <c r="A35" s="1041" t="s">
        <v>535</v>
      </c>
      <c r="B35" s="1041"/>
      <c r="C35" s="1041"/>
      <c r="D35" s="359"/>
      <c r="E35" s="359">
        <f>SUM(E36:E39)</f>
        <v>130000</v>
      </c>
      <c r="F35" s="359">
        <f>SUM(F36:F39)</f>
        <v>10492</v>
      </c>
      <c r="G35" s="359">
        <f>SUM(G36:G39)</f>
        <v>140492</v>
      </c>
      <c r="H35" s="359"/>
      <c r="I35" s="359"/>
    </row>
    <row r="36" spans="1:10" ht="21" customHeight="1" x14ac:dyDescent="0.2">
      <c r="A36" s="1094">
        <v>1</v>
      </c>
      <c r="B36" s="1096" t="s">
        <v>929</v>
      </c>
      <c r="C36" s="1097"/>
      <c r="D36" s="392">
        <v>3263</v>
      </c>
      <c r="E36" s="487">
        <v>80000</v>
      </c>
      <c r="F36" s="514">
        <v>-4312</v>
      </c>
      <c r="G36" s="487">
        <f>E36+F36</f>
        <v>75688</v>
      </c>
      <c r="H36" s="1043" t="s">
        <v>930</v>
      </c>
      <c r="I36" s="1100" t="s">
        <v>931</v>
      </c>
    </row>
    <row r="37" spans="1:10" ht="21" customHeight="1" x14ac:dyDescent="0.2">
      <c r="A37" s="1095"/>
      <c r="B37" s="1098"/>
      <c r="C37" s="1099"/>
      <c r="D37" s="392">
        <v>3262</v>
      </c>
      <c r="E37" s="487">
        <v>0</v>
      </c>
      <c r="F37" s="514">
        <v>14804</v>
      </c>
      <c r="G37" s="487">
        <f>E37+F37</f>
        <v>14804</v>
      </c>
      <c r="H37" s="1045"/>
      <c r="I37" s="1101"/>
    </row>
    <row r="38" spans="1:10" ht="51.75" customHeight="1" x14ac:dyDescent="0.2">
      <c r="A38" s="470">
        <v>2</v>
      </c>
      <c r="B38" s="1039" t="s">
        <v>932</v>
      </c>
      <c r="C38" s="1039"/>
      <c r="D38" s="392">
        <v>5140</v>
      </c>
      <c r="E38" s="487">
        <v>32000</v>
      </c>
      <c r="F38" s="487"/>
      <c r="G38" s="487">
        <f t="shared" ref="G38:G39" si="3">E38+F38</f>
        <v>32000</v>
      </c>
      <c r="H38" s="487"/>
      <c r="I38" s="608" t="s">
        <v>933</v>
      </c>
    </row>
    <row r="39" spans="1:10" ht="51.75" customHeight="1" x14ac:dyDescent="0.2">
      <c r="A39" s="470">
        <v>3</v>
      </c>
      <c r="B39" s="1039" t="s">
        <v>934</v>
      </c>
      <c r="C39" s="1039"/>
      <c r="D39" s="392">
        <v>2314</v>
      </c>
      <c r="E39" s="487">
        <v>18000</v>
      </c>
      <c r="F39" s="487"/>
      <c r="G39" s="487">
        <f t="shared" si="3"/>
        <v>18000</v>
      </c>
      <c r="H39" s="487"/>
      <c r="I39" s="608" t="s">
        <v>933</v>
      </c>
    </row>
    <row r="40" spans="1:10" x14ac:dyDescent="0.2">
      <c r="A40" s="598"/>
      <c r="B40" s="598"/>
      <c r="C40" s="598"/>
      <c r="D40" s="599"/>
      <c r="E40" s="600"/>
      <c r="F40" s="600"/>
      <c r="G40" s="600"/>
      <c r="H40" s="600"/>
      <c r="I40" s="600"/>
    </row>
    <row r="41" spans="1:10" x14ac:dyDescent="0.2">
      <c r="A41" s="356" t="s">
        <v>477</v>
      </c>
    </row>
    <row r="42" spans="1:10" x14ac:dyDescent="0.2">
      <c r="A42" s="356" t="s">
        <v>478</v>
      </c>
    </row>
    <row r="43" spans="1:10" x14ac:dyDescent="0.2">
      <c r="A43" s="521" t="s">
        <v>935</v>
      </c>
      <c r="B43" s="521"/>
      <c r="C43" s="521"/>
      <c r="D43" s="521"/>
      <c r="E43" s="521"/>
      <c r="F43" s="521"/>
      <c r="G43" s="521"/>
      <c r="H43" s="521"/>
    </row>
    <row r="44" spans="1:10" x14ac:dyDescent="0.2">
      <c r="A44" s="521"/>
      <c r="B44" s="521" t="s">
        <v>936</v>
      </c>
      <c r="C44" s="521"/>
      <c r="D44" s="521"/>
      <c r="E44" s="521"/>
      <c r="F44" s="521"/>
      <c r="G44" s="521"/>
      <c r="H44" s="521"/>
    </row>
    <row r="45" spans="1:10" x14ac:dyDescent="0.2">
      <c r="A45" s="521"/>
      <c r="B45" s="521" t="s">
        <v>937</v>
      </c>
      <c r="C45" s="521"/>
      <c r="D45" s="521"/>
      <c r="E45" s="521"/>
      <c r="F45" s="521"/>
      <c r="G45" s="521"/>
      <c r="H45" s="521"/>
    </row>
    <row r="46" spans="1:10" x14ac:dyDescent="0.2">
      <c r="A46" s="521"/>
      <c r="B46" s="521" t="s">
        <v>938</v>
      </c>
      <c r="C46" s="521"/>
      <c r="D46" s="521"/>
      <c r="E46" s="521"/>
      <c r="F46" s="521"/>
      <c r="G46" s="521"/>
      <c r="H46" s="521"/>
      <c r="J46" s="495"/>
    </row>
    <row r="47" spans="1:10" x14ac:dyDescent="0.2">
      <c r="A47" s="521"/>
      <c r="B47" s="521" t="s">
        <v>480</v>
      </c>
      <c r="C47" s="521"/>
      <c r="D47" s="521"/>
      <c r="E47" s="521"/>
      <c r="F47" s="521"/>
      <c r="G47" s="521"/>
      <c r="H47" s="521"/>
      <c r="J47" s="495"/>
    </row>
    <row r="48" spans="1:10" x14ac:dyDescent="0.2">
      <c r="A48" s="521"/>
      <c r="B48" s="521" t="s">
        <v>939</v>
      </c>
      <c r="C48" s="521"/>
      <c r="D48" s="521"/>
      <c r="E48" s="521"/>
      <c r="F48" s="521"/>
      <c r="G48" s="521"/>
      <c r="H48" s="521"/>
      <c r="J48" s="495"/>
    </row>
    <row r="49" spans="1:12" x14ac:dyDescent="0.2">
      <c r="A49" s="521"/>
      <c r="B49" s="521" t="s">
        <v>940</v>
      </c>
      <c r="C49" s="521"/>
      <c r="D49" s="521"/>
      <c r="E49" s="521"/>
      <c r="F49" s="521"/>
      <c r="G49" s="521"/>
      <c r="H49" s="521"/>
      <c r="I49" s="495"/>
    </row>
    <row r="50" spans="1:12" x14ac:dyDescent="0.2">
      <c r="A50" s="521"/>
      <c r="B50" s="521" t="s">
        <v>941</v>
      </c>
      <c r="C50" s="521"/>
      <c r="D50" s="521"/>
      <c r="E50" s="521"/>
      <c r="F50" s="521"/>
      <c r="G50" s="521"/>
      <c r="H50" s="521"/>
    </row>
    <row r="51" spans="1:12" x14ac:dyDescent="0.2">
      <c r="A51" s="521"/>
      <c r="B51" s="521" t="s">
        <v>942</v>
      </c>
      <c r="C51" s="521"/>
      <c r="D51" s="521"/>
      <c r="E51" s="521"/>
      <c r="F51" s="521"/>
      <c r="G51" s="521"/>
      <c r="H51" s="521"/>
    </row>
    <row r="52" spans="1:12" x14ac:dyDescent="0.2">
      <c r="A52" s="521"/>
      <c r="B52" s="521" t="s">
        <v>943</v>
      </c>
      <c r="C52" s="521"/>
      <c r="D52" s="521"/>
      <c r="E52" s="521"/>
      <c r="F52" s="521"/>
      <c r="G52" s="521"/>
      <c r="H52" s="521"/>
    </row>
    <row r="53" spans="1:12" x14ac:dyDescent="0.2">
      <c r="A53" s="521"/>
      <c r="B53" s="521" t="s">
        <v>944</v>
      </c>
      <c r="C53" s="521"/>
      <c r="D53" s="521"/>
      <c r="E53" s="521"/>
      <c r="F53" s="521"/>
      <c r="G53" s="521"/>
      <c r="H53" s="521"/>
    </row>
    <row r="54" spans="1:12" x14ac:dyDescent="0.2">
      <c r="A54" s="521"/>
      <c r="B54" s="521" t="s">
        <v>945</v>
      </c>
      <c r="C54" s="521"/>
      <c r="D54" s="521"/>
      <c r="E54" s="521"/>
      <c r="F54" s="521"/>
      <c r="G54" s="521"/>
      <c r="H54" s="521"/>
    </row>
    <row r="55" spans="1:12" x14ac:dyDescent="0.2">
      <c r="A55" s="356" t="s">
        <v>946</v>
      </c>
    </row>
    <row r="56" spans="1:12" ht="12" customHeight="1" x14ac:dyDescent="0.2">
      <c r="B56" s="1093" t="s">
        <v>947</v>
      </c>
      <c r="C56" s="1093"/>
      <c r="D56" s="1093"/>
      <c r="E56" s="1093"/>
      <c r="F56" s="1093"/>
      <c r="G56" s="1093"/>
      <c r="H56" s="1093"/>
      <c r="I56" s="1093"/>
    </row>
    <row r="57" spans="1:12" x14ac:dyDescent="0.2">
      <c r="A57" s="601"/>
      <c r="B57" s="990" t="s">
        <v>948</v>
      </c>
      <c r="C57" s="602"/>
      <c r="D57" s="603"/>
      <c r="E57" s="603"/>
      <c r="F57" s="603"/>
      <c r="G57" s="603"/>
      <c r="H57" s="603"/>
    </row>
    <row r="58" spans="1:12" ht="12" customHeight="1" x14ac:dyDescent="0.2">
      <c r="B58" s="1093" t="s">
        <v>949</v>
      </c>
      <c r="C58" s="1093"/>
      <c r="D58" s="1093"/>
      <c r="E58" s="1093"/>
      <c r="F58" s="1093"/>
      <c r="G58" s="1093"/>
      <c r="H58" s="1093"/>
      <c r="I58" s="1093"/>
      <c r="J58" s="1093"/>
      <c r="K58" s="1093"/>
      <c r="L58" s="1093"/>
    </row>
    <row r="59" spans="1:12" ht="12.75" x14ac:dyDescent="0.2">
      <c r="A59" s="604" t="s">
        <v>950</v>
      </c>
      <c r="B59" s="605"/>
      <c r="C59" s="605"/>
      <c r="D59" s="606"/>
      <c r="E59" s="606"/>
      <c r="F59" s="606"/>
      <c r="G59" s="606"/>
      <c r="H59" s="606"/>
    </row>
    <row r="60" spans="1:12" x14ac:dyDescent="0.2">
      <c r="A60" s="601"/>
      <c r="B60" s="607" t="s">
        <v>951</v>
      </c>
      <c r="C60" s="607"/>
      <c r="D60" s="606"/>
      <c r="E60" s="606"/>
      <c r="F60" s="606"/>
      <c r="G60" s="606"/>
      <c r="H60" s="606"/>
    </row>
    <row r="61" spans="1:12" x14ac:dyDescent="0.2">
      <c r="A61" s="601"/>
      <c r="B61" s="602" t="s">
        <v>952</v>
      </c>
      <c r="C61" s="602"/>
      <c r="D61" s="603"/>
      <c r="E61" s="603"/>
      <c r="F61" s="603"/>
      <c r="G61" s="603"/>
      <c r="H61" s="603"/>
    </row>
    <row r="62" spans="1:12" x14ac:dyDescent="0.2">
      <c r="A62" s="601"/>
      <c r="B62" s="607" t="s">
        <v>953</v>
      </c>
      <c r="C62" s="607"/>
      <c r="D62" s="603"/>
      <c r="E62" s="603"/>
      <c r="F62" s="603"/>
      <c r="G62" s="603"/>
      <c r="H62" s="603"/>
    </row>
    <row r="63" spans="1:12" x14ac:dyDescent="0.2">
      <c r="A63" s="601"/>
      <c r="B63" s="990" t="s">
        <v>954</v>
      </c>
      <c r="C63" s="990"/>
      <c r="D63" s="990"/>
      <c r="E63" s="990"/>
      <c r="F63" s="990"/>
      <c r="G63" s="990"/>
      <c r="H63" s="990"/>
      <c r="I63" s="990"/>
      <c r="J63" s="990"/>
      <c r="K63" s="990"/>
    </row>
    <row r="64" spans="1:12" x14ac:dyDescent="0.2">
      <c r="A64" s="601"/>
      <c r="B64" s="607" t="s">
        <v>955</v>
      </c>
      <c r="C64" s="607"/>
      <c r="D64" s="603"/>
      <c r="E64" s="603"/>
      <c r="F64" s="603"/>
      <c r="G64" s="603"/>
      <c r="H64" s="603"/>
    </row>
    <row r="65" spans="1:11" x14ac:dyDescent="0.2">
      <c r="A65" s="601"/>
      <c r="B65" s="990" t="s">
        <v>956</v>
      </c>
      <c r="C65" s="990"/>
      <c r="D65" s="990"/>
      <c r="E65" s="990"/>
      <c r="F65" s="990"/>
      <c r="G65" s="990"/>
      <c r="H65" s="990"/>
      <c r="I65" s="990"/>
      <c r="J65" s="990"/>
      <c r="K65" s="990"/>
    </row>
    <row r="66" spans="1:11" x14ac:dyDescent="0.2">
      <c r="A66" s="601"/>
      <c r="B66" s="602"/>
      <c r="C66" s="602"/>
      <c r="D66" s="603"/>
      <c r="E66" s="603"/>
      <c r="F66" s="603"/>
      <c r="G66" s="603"/>
      <c r="H66" s="603"/>
    </row>
    <row r="67" spans="1:11" x14ac:dyDescent="0.2">
      <c r="A67" s="601"/>
      <c r="B67" s="602"/>
      <c r="C67" s="602"/>
      <c r="D67" s="603"/>
      <c r="E67" s="603"/>
      <c r="F67" s="603"/>
      <c r="G67" s="603"/>
      <c r="H67" s="603"/>
    </row>
    <row r="69" spans="1:11" x14ac:dyDescent="0.2">
      <c r="D69" s="603"/>
      <c r="E69" s="357"/>
      <c r="F69" s="357"/>
      <c r="G69" s="357"/>
      <c r="H69" s="357"/>
    </row>
    <row r="72" spans="1:11" x14ac:dyDescent="0.2">
      <c r="D72" s="603"/>
      <c r="E72" s="357"/>
      <c r="F72" s="357"/>
      <c r="G72" s="357"/>
      <c r="H72" s="357"/>
    </row>
  </sheetData>
  <sheetProtection algorithmName="SHA-512" hashValue="MBLGeLdqD4zOIUcMW0ECa84ZyvHy5DrB/6MnHqiwpJV88bNgx5+3WQ/D1vckc7VvoDNYX1LF/OWCVA/bTACNNA==" saltValue="XUp9T5zHFax6iTunBUJMyw==" spinCount="100000" sheet="1" objects="1" scenarios="1"/>
  <mergeCells count="32">
    <mergeCell ref="B13:C13"/>
    <mergeCell ref="A3:B3"/>
    <mergeCell ref="A4:B4"/>
    <mergeCell ref="A6:I6"/>
    <mergeCell ref="B11:C11"/>
    <mergeCell ref="A12:C12"/>
    <mergeCell ref="B28:C28"/>
    <mergeCell ref="B14:C14"/>
    <mergeCell ref="B18:C18"/>
    <mergeCell ref="A19:C19"/>
    <mergeCell ref="B20:C20"/>
    <mergeCell ref="B21:C21"/>
    <mergeCell ref="A22:A24"/>
    <mergeCell ref="B22:C24"/>
    <mergeCell ref="I22:I24"/>
    <mergeCell ref="A25:A26"/>
    <mergeCell ref="B25:C26"/>
    <mergeCell ref="I25:I26"/>
    <mergeCell ref="B27:C27"/>
    <mergeCell ref="B58:L58"/>
    <mergeCell ref="B56:I56"/>
    <mergeCell ref="A29:A30"/>
    <mergeCell ref="B29:C30"/>
    <mergeCell ref="I29:I30"/>
    <mergeCell ref="B34:C34"/>
    <mergeCell ref="A35:C35"/>
    <mergeCell ref="A36:A37"/>
    <mergeCell ref="B36:C37"/>
    <mergeCell ref="H36:H37"/>
    <mergeCell ref="I36:I37"/>
    <mergeCell ref="B38:C38"/>
    <mergeCell ref="B39:C39"/>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21.pielikums Jūrmalas pilsētas domes
2020.gada 23.jūlija saistošajiem noteikumiem Nr.18
(protokols Nr.10, 20.punkts)
 </firstHeader>
    <firstFooter>&amp;L&amp;9&amp;D; &amp;T&amp;R&amp;9&amp;P (&amp;N)</first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300"/>
  <sheetViews>
    <sheetView showGridLines="0" view="pageLayout" zoomScaleNormal="100" workbookViewId="0">
      <selection activeCell="R7" sqref="R7"/>
    </sheetView>
  </sheetViews>
  <sheetFormatPr defaultRowHeight="12" outlineLevelCol="1" x14ac:dyDescent="0.25"/>
  <cols>
    <col min="1" max="1" width="10.85546875" style="296" customWidth="1"/>
    <col min="2" max="2" width="28" style="296" customWidth="1"/>
    <col min="3" max="3" width="8" style="296" customWidth="1"/>
    <col min="4" max="5" width="8.7109375" style="296" hidden="1" customWidth="1" outlineLevel="1"/>
    <col min="6" max="6" width="8.7109375" style="296" customWidth="1" collapsed="1"/>
    <col min="7" max="8" width="8.7109375" style="296" hidden="1" customWidth="1" outlineLevel="1"/>
    <col min="9" max="9" width="8.7109375" style="296" customWidth="1" collapsed="1"/>
    <col min="10" max="11" width="8.28515625" style="296" hidden="1" customWidth="1" outlineLevel="1"/>
    <col min="12" max="12" width="8.28515625" style="296" customWidth="1" collapsed="1"/>
    <col min="13" max="14" width="7.42578125" style="296" hidden="1" customWidth="1" outlineLevel="1"/>
    <col min="15" max="15" width="7.42578125" style="296" customWidth="1" collapsed="1"/>
    <col min="16" max="16" width="26.7109375" style="296" hidden="1" customWidth="1" outlineLevel="1"/>
    <col min="17" max="17" width="9.140625" style="2" collapsed="1"/>
    <col min="18" max="16384" width="9.140625" style="2"/>
  </cols>
  <sheetData>
    <row r="1" spans="1:17" x14ac:dyDescent="0.25">
      <c r="A1" s="1"/>
      <c r="B1" s="1"/>
      <c r="C1" s="1"/>
      <c r="D1" s="1"/>
      <c r="E1" s="1"/>
      <c r="F1" s="1"/>
      <c r="G1" s="1"/>
      <c r="H1" s="1"/>
      <c r="I1" s="1"/>
      <c r="J1" s="1"/>
      <c r="K1" s="1"/>
      <c r="L1" s="1"/>
      <c r="M1" s="1"/>
      <c r="N1" s="1"/>
      <c r="O1" s="528" t="s">
        <v>905</v>
      </c>
      <c r="P1" s="1"/>
    </row>
    <row r="2" spans="1:17" ht="35.25" customHeight="1" x14ac:dyDescent="0.25">
      <c r="A2" s="993" t="s">
        <v>1</v>
      </c>
      <c r="B2" s="994"/>
      <c r="C2" s="994"/>
      <c r="D2" s="994"/>
      <c r="E2" s="994"/>
      <c r="F2" s="994"/>
      <c r="G2" s="994"/>
      <c r="H2" s="994"/>
      <c r="I2" s="994"/>
      <c r="J2" s="994"/>
      <c r="K2" s="994"/>
      <c r="L2" s="994"/>
      <c r="M2" s="994"/>
      <c r="N2" s="994"/>
      <c r="O2" s="994"/>
      <c r="P2" s="995"/>
      <c r="Q2" s="565"/>
    </row>
    <row r="3" spans="1:17" ht="12.75" customHeight="1" x14ac:dyDescent="0.25">
      <c r="A3" s="3" t="s">
        <v>2</v>
      </c>
      <c r="B3" s="4"/>
      <c r="C3" s="991" t="s">
        <v>3</v>
      </c>
      <c r="D3" s="991"/>
      <c r="E3" s="991"/>
      <c r="F3" s="991"/>
      <c r="G3" s="991"/>
      <c r="H3" s="991"/>
      <c r="I3" s="991"/>
      <c r="J3" s="991"/>
      <c r="K3" s="991"/>
      <c r="L3" s="991"/>
      <c r="M3" s="991"/>
      <c r="N3" s="991"/>
      <c r="O3" s="991"/>
      <c r="P3" s="992"/>
      <c r="Q3" s="565"/>
    </row>
    <row r="4" spans="1:17" ht="12.75" customHeight="1" x14ac:dyDescent="0.25">
      <c r="A4" s="3" t="s">
        <v>4</v>
      </c>
      <c r="B4" s="4"/>
      <c r="C4" s="991" t="s">
        <v>5</v>
      </c>
      <c r="D4" s="991"/>
      <c r="E4" s="991"/>
      <c r="F4" s="991"/>
      <c r="G4" s="991"/>
      <c r="H4" s="991"/>
      <c r="I4" s="991"/>
      <c r="J4" s="991"/>
      <c r="K4" s="991"/>
      <c r="L4" s="991"/>
      <c r="M4" s="991"/>
      <c r="N4" s="991"/>
      <c r="O4" s="991"/>
      <c r="P4" s="992"/>
      <c r="Q4" s="565"/>
    </row>
    <row r="5" spans="1:17" ht="12.75" customHeight="1" x14ac:dyDescent="0.25">
      <c r="A5" s="5" t="s">
        <v>6</v>
      </c>
      <c r="B5" s="6"/>
      <c r="C5" s="996" t="s">
        <v>7</v>
      </c>
      <c r="D5" s="996"/>
      <c r="E5" s="996"/>
      <c r="F5" s="996"/>
      <c r="G5" s="996"/>
      <c r="H5" s="996"/>
      <c r="I5" s="996"/>
      <c r="J5" s="996"/>
      <c r="K5" s="996"/>
      <c r="L5" s="996"/>
      <c r="M5" s="996"/>
      <c r="N5" s="996"/>
      <c r="O5" s="996"/>
      <c r="P5" s="997"/>
      <c r="Q5" s="565"/>
    </row>
    <row r="6" spans="1:17" ht="12.75" customHeight="1" x14ac:dyDescent="0.25">
      <c r="A6" s="5" t="s">
        <v>8</v>
      </c>
      <c r="B6" s="6"/>
      <c r="C6" s="996" t="s">
        <v>820</v>
      </c>
      <c r="D6" s="996"/>
      <c r="E6" s="996"/>
      <c r="F6" s="996"/>
      <c r="G6" s="996"/>
      <c r="H6" s="996"/>
      <c r="I6" s="996"/>
      <c r="J6" s="996"/>
      <c r="K6" s="996"/>
      <c r="L6" s="996"/>
      <c r="M6" s="996"/>
      <c r="N6" s="996"/>
      <c r="O6" s="996"/>
      <c r="P6" s="997"/>
      <c r="Q6" s="565"/>
    </row>
    <row r="7" spans="1:17" x14ac:dyDescent="0.25">
      <c r="A7" s="5" t="s">
        <v>10</v>
      </c>
      <c r="B7" s="6"/>
      <c r="C7" s="991" t="s">
        <v>906</v>
      </c>
      <c r="D7" s="991"/>
      <c r="E7" s="991"/>
      <c r="F7" s="991"/>
      <c r="G7" s="991"/>
      <c r="H7" s="991"/>
      <c r="I7" s="991"/>
      <c r="J7" s="991"/>
      <c r="K7" s="991"/>
      <c r="L7" s="991"/>
      <c r="M7" s="991"/>
      <c r="N7" s="991"/>
      <c r="O7" s="991"/>
      <c r="P7" s="992"/>
      <c r="Q7" s="565"/>
    </row>
    <row r="8" spans="1:17" ht="12.75" customHeight="1" x14ac:dyDescent="0.25">
      <c r="A8" s="7" t="s">
        <v>12</v>
      </c>
      <c r="B8" s="6"/>
      <c r="C8" s="1006"/>
      <c r="D8" s="1006"/>
      <c r="E8" s="1006"/>
      <c r="F8" s="1006"/>
      <c r="G8" s="1006"/>
      <c r="H8" s="1006"/>
      <c r="I8" s="1006"/>
      <c r="J8" s="1006"/>
      <c r="K8" s="1006"/>
      <c r="L8" s="1006"/>
      <c r="M8" s="1006"/>
      <c r="N8" s="1006"/>
      <c r="O8" s="1006"/>
      <c r="P8" s="1007"/>
      <c r="Q8" s="565"/>
    </row>
    <row r="9" spans="1:17" ht="12.75" customHeight="1" x14ac:dyDescent="0.25">
      <c r="A9" s="5"/>
      <c r="B9" s="6" t="s">
        <v>13</v>
      </c>
      <c r="C9" s="996" t="s">
        <v>903</v>
      </c>
      <c r="D9" s="996"/>
      <c r="E9" s="996"/>
      <c r="F9" s="996"/>
      <c r="G9" s="996"/>
      <c r="H9" s="996"/>
      <c r="I9" s="996"/>
      <c r="J9" s="996"/>
      <c r="K9" s="996"/>
      <c r="L9" s="996"/>
      <c r="M9" s="996"/>
      <c r="N9" s="996"/>
      <c r="O9" s="996"/>
      <c r="P9" s="997"/>
      <c r="Q9" s="565"/>
    </row>
    <row r="10" spans="1:17" ht="12.75" customHeight="1" x14ac:dyDescent="0.25">
      <c r="A10" s="5"/>
      <c r="B10" s="6" t="s">
        <v>15</v>
      </c>
      <c r="C10" s="996"/>
      <c r="D10" s="996"/>
      <c r="E10" s="996"/>
      <c r="F10" s="996"/>
      <c r="G10" s="996"/>
      <c r="H10" s="996"/>
      <c r="I10" s="996"/>
      <c r="J10" s="996"/>
      <c r="K10" s="996"/>
      <c r="L10" s="996"/>
      <c r="M10" s="996"/>
      <c r="N10" s="996"/>
      <c r="O10" s="996"/>
      <c r="P10" s="997"/>
      <c r="Q10" s="565"/>
    </row>
    <row r="11" spans="1:17" ht="12.75" customHeight="1" x14ac:dyDescent="0.25">
      <c r="A11" s="5"/>
      <c r="B11" s="6" t="s">
        <v>16</v>
      </c>
      <c r="C11" s="1006"/>
      <c r="D11" s="1006"/>
      <c r="E11" s="1006"/>
      <c r="F11" s="1006"/>
      <c r="G11" s="1006"/>
      <c r="H11" s="1006"/>
      <c r="I11" s="1006"/>
      <c r="J11" s="1006"/>
      <c r="K11" s="1006"/>
      <c r="L11" s="1006"/>
      <c r="M11" s="1006"/>
      <c r="N11" s="1006"/>
      <c r="O11" s="1006"/>
      <c r="P11" s="1007"/>
      <c r="Q11" s="565"/>
    </row>
    <row r="12" spans="1:17" ht="12.75" customHeight="1" x14ac:dyDescent="0.25">
      <c r="A12" s="5"/>
      <c r="B12" s="6" t="s">
        <v>17</v>
      </c>
      <c r="C12" s="996"/>
      <c r="D12" s="996"/>
      <c r="E12" s="996"/>
      <c r="F12" s="996"/>
      <c r="G12" s="996"/>
      <c r="H12" s="996"/>
      <c r="I12" s="996"/>
      <c r="J12" s="996"/>
      <c r="K12" s="996"/>
      <c r="L12" s="996"/>
      <c r="M12" s="996"/>
      <c r="N12" s="996"/>
      <c r="O12" s="996"/>
      <c r="P12" s="997"/>
      <c r="Q12" s="565"/>
    </row>
    <row r="13" spans="1:17" ht="12.75" customHeight="1" x14ac:dyDescent="0.25">
      <c r="A13" s="5"/>
      <c r="B13" s="6" t="s">
        <v>19</v>
      </c>
      <c r="C13" s="996"/>
      <c r="D13" s="996"/>
      <c r="E13" s="996"/>
      <c r="F13" s="996"/>
      <c r="G13" s="996"/>
      <c r="H13" s="996"/>
      <c r="I13" s="996"/>
      <c r="J13" s="996"/>
      <c r="K13" s="996"/>
      <c r="L13" s="996"/>
      <c r="M13" s="996"/>
      <c r="N13" s="996"/>
      <c r="O13" s="996"/>
      <c r="P13" s="997"/>
      <c r="Q13" s="565"/>
    </row>
    <row r="14" spans="1:17" ht="12.75" customHeight="1" x14ac:dyDescent="0.25">
      <c r="A14" s="8"/>
      <c r="B14" s="9"/>
      <c r="C14" s="10"/>
      <c r="D14" s="10"/>
      <c r="E14" s="10"/>
      <c r="F14" s="10"/>
      <c r="G14" s="10"/>
      <c r="H14" s="10"/>
      <c r="I14" s="10"/>
      <c r="J14" s="10"/>
      <c r="K14" s="10"/>
      <c r="L14" s="10"/>
      <c r="M14" s="10"/>
      <c r="N14" s="10"/>
      <c r="O14" s="10"/>
      <c r="P14" s="11"/>
      <c r="Q14" s="565"/>
    </row>
    <row r="15" spans="1:17" s="12" customFormat="1" ht="12.75" customHeight="1" x14ac:dyDescent="0.25">
      <c r="A15" s="1014" t="s">
        <v>20</v>
      </c>
      <c r="B15" s="1016" t="s">
        <v>21</v>
      </c>
      <c r="C15" s="1019" t="s">
        <v>22</v>
      </c>
      <c r="D15" s="1020"/>
      <c r="E15" s="1020"/>
      <c r="F15" s="1020"/>
      <c r="G15" s="1020"/>
      <c r="H15" s="1020"/>
      <c r="I15" s="1020"/>
      <c r="J15" s="1020"/>
      <c r="K15" s="1020"/>
      <c r="L15" s="1020"/>
      <c r="M15" s="1020"/>
      <c r="N15" s="1020"/>
      <c r="O15" s="1020"/>
      <c r="P15" s="1021"/>
      <c r="Q15" s="566"/>
    </row>
    <row r="16" spans="1:17" s="12" customFormat="1" ht="12.75" customHeight="1" x14ac:dyDescent="0.25">
      <c r="A16" s="1015"/>
      <c r="B16" s="1017"/>
      <c r="C16" s="1022" t="s">
        <v>23</v>
      </c>
      <c r="D16" s="1024" t="s">
        <v>24</v>
      </c>
      <c r="E16" s="1026" t="s">
        <v>25</v>
      </c>
      <c r="F16" s="1028" t="s">
        <v>26</v>
      </c>
      <c r="G16" s="1000" t="s">
        <v>27</v>
      </c>
      <c r="H16" s="1002" t="s">
        <v>28</v>
      </c>
      <c r="I16" s="1030" t="s">
        <v>29</v>
      </c>
      <c r="J16" s="1000" t="s">
        <v>30</v>
      </c>
      <c r="K16" s="1002" t="s">
        <v>31</v>
      </c>
      <c r="L16" s="1012" t="s">
        <v>32</v>
      </c>
      <c r="M16" s="1000" t="s">
        <v>33</v>
      </c>
      <c r="N16" s="1002" t="s">
        <v>34</v>
      </c>
      <c r="O16" s="1004" t="s">
        <v>35</v>
      </c>
      <c r="P16" s="998" t="s">
        <v>36</v>
      </c>
      <c r="Q16" s="566"/>
    </row>
    <row r="17" spans="1:17" s="13" customFormat="1" ht="61.5" customHeight="1" thickBot="1" x14ac:dyDescent="0.3">
      <c r="A17" s="999"/>
      <c r="B17" s="1018"/>
      <c r="C17" s="1023"/>
      <c r="D17" s="1025"/>
      <c r="E17" s="1027"/>
      <c r="F17" s="1029"/>
      <c r="G17" s="1001"/>
      <c r="H17" s="1003"/>
      <c r="I17" s="1031"/>
      <c r="J17" s="1001"/>
      <c r="K17" s="1003"/>
      <c r="L17" s="1013"/>
      <c r="M17" s="1001"/>
      <c r="N17" s="1003"/>
      <c r="O17" s="1005"/>
      <c r="P17" s="999"/>
      <c r="Q17" s="353"/>
    </row>
    <row r="18" spans="1:17" s="13" customFormat="1" ht="9.75" customHeight="1" thickTop="1" x14ac:dyDescent="0.25">
      <c r="A18" s="14" t="s">
        <v>37</v>
      </c>
      <c r="B18" s="14">
        <v>2</v>
      </c>
      <c r="C18" s="14">
        <v>8</v>
      </c>
      <c r="D18" s="15"/>
      <c r="E18" s="16"/>
      <c r="F18" s="17">
        <v>9</v>
      </c>
      <c r="G18" s="15"/>
      <c r="H18" s="16"/>
      <c r="I18" s="17">
        <v>10</v>
      </c>
      <c r="J18" s="18"/>
      <c r="K18" s="16"/>
      <c r="L18" s="17">
        <v>11</v>
      </c>
      <c r="M18" s="15"/>
      <c r="N18" s="16"/>
      <c r="O18" s="17"/>
      <c r="P18" s="19">
        <v>12</v>
      </c>
    </row>
    <row r="19" spans="1:17" s="29" customFormat="1" hidden="1" x14ac:dyDescent="0.25">
      <c r="A19" s="20"/>
      <c r="B19" s="21" t="s">
        <v>38</v>
      </c>
      <c r="C19" s="170"/>
      <c r="D19" s="22"/>
      <c r="E19" s="23"/>
      <c r="F19" s="24"/>
      <c r="G19" s="25"/>
      <c r="H19" s="26"/>
      <c r="I19" s="24"/>
      <c r="J19" s="27"/>
      <c r="K19" s="26"/>
      <c r="L19" s="24"/>
      <c r="M19" s="25"/>
      <c r="N19" s="26"/>
      <c r="O19" s="24"/>
      <c r="P19" s="28"/>
    </row>
    <row r="20" spans="1:17" s="29" customFormat="1" ht="12.75" thickBot="1" x14ac:dyDescent="0.3">
      <c r="A20" s="30"/>
      <c r="B20" s="31" t="s">
        <v>39</v>
      </c>
      <c r="C20" s="529">
        <f>F20+I20+L20+O20</f>
        <v>2550</v>
      </c>
      <c r="D20" s="32">
        <f t="shared" ref="D20:E20" si="0">SUM(D21,D24,D25,D41,D43)</f>
        <v>2550</v>
      </c>
      <c r="E20" s="33">
        <f t="shared" si="0"/>
        <v>0</v>
      </c>
      <c r="F20" s="34">
        <f>SUM(F21,F24,F25,F41,F43)</f>
        <v>2550</v>
      </c>
      <c r="G20" s="32">
        <f t="shared" ref="G20:H20" si="1">SUM(G21,G24,G43)</f>
        <v>0</v>
      </c>
      <c r="H20" s="33">
        <f t="shared" si="1"/>
        <v>0</v>
      </c>
      <c r="I20" s="34">
        <f>SUM(I21,I24,I43)</f>
        <v>0</v>
      </c>
      <c r="J20" s="35">
        <f t="shared" ref="J20:K20" si="2">SUM(J21,J26,J43)</f>
        <v>0</v>
      </c>
      <c r="K20" s="33">
        <f t="shared" si="2"/>
        <v>0</v>
      </c>
      <c r="L20" s="34">
        <f>SUM(L21,L26,L43)</f>
        <v>0</v>
      </c>
      <c r="M20" s="32">
        <f t="shared" ref="M20:O20" si="3">SUM(M21,M45)</f>
        <v>0</v>
      </c>
      <c r="N20" s="33">
        <f t="shared" si="3"/>
        <v>0</v>
      </c>
      <c r="O20" s="34">
        <f t="shared" si="3"/>
        <v>0</v>
      </c>
      <c r="P20" s="36"/>
    </row>
    <row r="21" spans="1:17" ht="12.75" hidden="1" thickTop="1" x14ac:dyDescent="0.25">
      <c r="A21" s="37"/>
      <c r="B21" s="38" t="s">
        <v>40</v>
      </c>
      <c r="C21" s="530">
        <f t="shared" ref="C21:C84" si="4">F21+I21+L21+O21</f>
        <v>0</v>
      </c>
      <c r="D21" s="39">
        <f t="shared" ref="D21:E21" si="5">SUM(D22:D23)</f>
        <v>0</v>
      </c>
      <c r="E21" s="40">
        <f t="shared" si="5"/>
        <v>0</v>
      </c>
      <c r="F21" s="41">
        <f>SUM(F22:F23)</f>
        <v>0</v>
      </c>
      <c r="G21" s="39">
        <f t="shared" ref="G21:H21" si="6">SUM(G22:G23)</f>
        <v>0</v>
      </c>
      <c r="H21" s="40">
        <f t="shared" si="6"/>
        <v>0</v>
      </c>
      <c r="I21" s="41">
        <f>SUM(I22:I23)</f>
        <v>0</v>
      </c>
      <c r="J21" s="42">
        <f t="shared" ref="J21:K21" si="7">SUM(J22:J23)</f>
        <v>0</v>
      </c>
      <c r="K21" s="40">
        <f t="shared" si="7"/>
        <v>0</v>
      </c>
      <c r="L21" s="41">
        <f>SUM(L22:L23)</f>
        <v>0</v>
      </c>
      <c r="M21" s="39">
        <f t="shared" ref="M21:O21" si="8">SUM(M22:M23)</f>
        <v>0</v>
      </c>
      <c r="N21" s="40">
        <f t="shared" si="8"/>
        <v>0</v>
      </c>
      <c r="O21" s="41">
        <f t="shared" si="8"/>
        <v>0</v>
      </c>
      <c r="P21" s="43"/>
    </row>
    <row r="22" spans="1:17" ht="12.75" hidden="1" thickTop="1" x14ac:dyDescent="0.25">
      <c r="A22" s="44"/>
      <c r="B22" s="45" t="s">
        <v>41</v>
      </c>
      <c r="C22" s="531">
        <f t="shared" si="4"/>
        <v>0</v>
      </c>
      <c r="D22" s="46"/>
      <c r="E22" s="47"/>
      <c r="F22" s="48">
        <f>D22+E22</f>
        <v>0</v>
      </c>
      <c r="G22" s="46"/>
      <c r="H22" s="47"/>
      <c r="I22" s="48">
        <f>G22+H22</f>
        <v>0</v>
      </c>
      <c r="J22" s="49"/>
      <c r="K22" s="47"/>
      <c r="L22" s="48">
        <f>J22+K22</f>
        <v>0</v>
      </c>
      <c r="M22" s="46"/>
      <c r="N22" s="47"/>
      <c r="O22" s="48">
        <f>M22+N22</f>
        <v>0</v>
      </c>
      <c r="P22" s="50"/>
    </row>
    <row r="23" spans="1:17" ht="12.75" hidden="1" thickTop="1" x14ac:dyDescent="0.25">
      <c r="A23" s="51"/>
      <c r="B23" s="52" t="s">
        <v>42</v>
      </c>
      <c r="C23" s="532">
        <f t="shared" si="4"/>
        <v>0</v>
      </c>
      <c r="D23" s="53"/>
      <c r="E23" s="54"/>
      <c r="F23" s="55">
        <f t="shared" ref="F23:F25" si="9">D23+E23</f>
        <v>0</v>
      </c>
      <c r="G23" s="53"/>
      <c r="H23" s="54"/>
      <c r="I23" s="55">
        <f t="shared" ref="I23:I24" si="10">G23+H23</f>
        <v>0</v>
      </c>
      <c r="J23" s="56"/>
      <c r="K23" s="54"/>
      <c r="L23" s="55">
        <f>J23+K23</f>
        <v>0</v>
      </c>
      <c r="M23" s="53"/>
      <c r="N23" s="54"/>
      <c r="O23" s="55">
        <f>M23+N23</f>
        <v>0</v>
      </c>
      <c r="P23" s="57"/>
    </row>
    <row r="24" spans="1:17" s="29" customFormat="1" ht="25.5" thickTop="1" thickBot="1" x14ac:dyDescent="0.3">
      <c r="A24" s="58">
        <v>19300</v>
      </c>
      <c r="B24" s="58" t="s">
        <v>43</v>
      </c>
      <c r="C24" s="533">
        <f>F24+I24</f>
        <v>2550</v>
      </c>
      <c r="D24" s="59">
        <v>2550</v>
      </c>
      <c r="E24" s="60">
        <f>-300+300</f>
        <v>0</v>
      </c>
      <c r="F24" s="61">
        <f t="shared" si="9"/>
        <v>2550</v>
      </c>
      <c r="G24" s="59"/>
      <c r="H24" s="62"/>
      <c r="I24" s="61">
        <f t="shared" si="10"/>
        <v>0</v>
      </c>
      <c r="J24" s="63" t="s">
        <v>44</v>
      </c>
      <c r="K24" s="64" t="s">
        <v>44</v>
      </c>
      <c r="L24" s="67" t="s">
        <v>44</v>
      </c>
      <c r="M24" s="65" t="s">
        <v>44</v>
      </c>
      <c r="N24" s="66" t="s">
        <v>44</v>
      </c>
      <c r="O24" s="67" t="s">
        <v>44</v>
      </c>
      <c r="P24" s="68"/>
    </row>
    <row r="25" spans="1:17" s="29" customFormat="1" ht="24.75" hidden="1" thickTop="1" x14ac:dyDescent="0.25">
      <c r="A25" s="69"/>
      <c r="B25" s="70" t="s">
        <v>45</v>
      </c>
      <c r="C25" s="534">
        <f>F25</f>
        <v>0</v>
      </c>
      <c r="D25" s="71"/>
      <c r="E25" s="72"/>
      <c r="F25" s="73">
        <f t="shared" si="9"/>
        <v>0</v>
      </c>
      <c r="G25" s="74" t="s">
        <v>44</v>
      </c>
      <c r="H25" s="75" t="s">
        <v>44</v>
      </c>
      <c r="I25" s="76" t="s">
        <v>44</v>
      </c>
      <c r="J25" s="77" t="s">
        <v>44</v>
      </c>
      <c r="K25" s="78" t="s">
        <v>44</v>
      </c>
      <c r="L25" s="76" t="s">
        <v>44</v>
      </c>
      <c r="M25" s="79" t="s">
        <v>44</v>
      </c>
      <c r="N25" s="78" t="s">
        <v>44</v>
      </c>
      <c r="O25" s="76" t="s">
        <v>44</v>
      </c>
      <c r="P25" s="80"/>
    </row>
    <row r="26" spans="1:17" s="29" customFormat="1" ht="36.75" hidden="1" thickTop="1" x14ac:dyDescent="0.25">
      <c r="A26" s="70">
        <v>21300</v>
      </c>
      <c r="B26" s="70" t="s">
        <v>46</v>
      </c>
      <c r="C26" s="534">
        <f>L26</f>
        <v>0</v>
      </c>
      <c r="D26" s="79" t="s">
        <v>44</v>
      </c>
      <c r="E26" s="78" t="s">
        <v>44</v>
      </c>
      <c r="F26" s="76" t="s">
        <v>44</v>
      </c>
      <c r="G26" s="79" t="s">
        <v>44</v>
      </c>
      <c r="H26" s="78" t="s">
        <v>44</v>
      </c>
      <c r="I26" s="76" t="s">
        <v>44</v>
      </c>
      <c r="J26" s="77">
        <f t="shared" ref="J26:K26" si="11">SUM(J27,J31,J33,J36)</f>
        <v>0</v>
      </c>
      <c r="K26" s="78">
        <f t="shared" si="11"/>
        <v>0</v>
      </c>
      <c r="L26" s="185">
        <f>SUM(L27,L31,L33,L36)</f>
        <v>0</v>
      </c>
      <c r="M26" s="79" t="s">
        <v>44</v>
      </c>
      <c r="N26" s="78" t="s">
        <v>44</v>
      </c>
      <c r="O26" s="76" t="s">
        <v>44</v>
      </c>
      <c r="P26" s="80"/>
    </row>
    <row r="27" spans="1:17" s="29" customFormat="1" ht="24.75" hidden="1" thickTop="1" x14ac:dyDescent="0.25">
      <c r="A27" s="81">
        <v>21350</v>
      </c>
      <c r="B27" s="70" t="s">
        <v>47</v>
      </c>
      <c r="C27" s="534">
        <f>L27</f>
        <v>0</v>
      </c>
      <c r="D27" s="79" t="s">
        <v>44</v>
      </c>
      <c r="E27" s="78" t="s">
        <v>44</v>
      </c>
      <c r="F27" s="76" t="s">
        <v>44</v>
      </c>
      <c r="G27" s="79" t="s">
        <v>44</v>
      </c>
      <c r="H27" s="78" t="s">
        <v>44</v>
      </c>
      <c r="I27" s="76" t="s">
        <v>44</v>
      </c>
      <c r="J27" s="77">
        <f t="shared" ref="J27:K27" si="12">SUM(J28:J30)</f>
        <v>0</v>
      </c>
      <c r="K27" s="78">
        <f t="shared" si="12"/>
        <v>0</v>
      </c>
      <c r="L27" s="185">
        <f>SUM(L28:L30)</f>
        <v>0</v>
      </c>
      <c r="M27" s="79" t="s">
        <v>44</v>
      </c>
      <c r="N27" s="78" t="s">
        <v>44</v>
      </c>
      <c r="O27" s="76" t="s">
        <v>44</v>
      </c>
      <c r="P27" s="80"/>
    </row>
    <row r="28" spans="1:17" ht="12.75" hidden="1" thickTop="1" x14ac:dyDescent="0.25">
      <c r="A28" s="44">
        <v>21351</v>
      </c>
      <c r="B28" s="82" t="s">
        <v>48</v>
      </c>
      <c r="C28" s="535">
        <f t="shared" ref="C28:C40" si="13">L28</f>
        <v>0</v>
      </c>
      <c r="D28" s="83" t="s">
        <v>44</v>
      </c>
      <c r="E28" s="84" t="s">
        <v>44</v>
      </c>
      <c r="F28" s="85" t="s">
        <v>44</v>
      </c>
      <c r="G28" s="83" t="s">
        <v>44</v>
      </c>
      <c r="H28" s="84" t="s">
        <v>44</v>
      </c>
      <c r="I28" s="85" t="s">
        <v>44</v>
      </c>
      <c r="J28" s="86"/>
      <c r="K28" s="87"/>
      <c r="L28" s="194">
        <f t="shared" ref="L28:L30" si="14">J28+K28</f>
        <v>0</v>
      </c>
      <c r="M28" s="88" t="s">
        <v>44</v>
      </c>
      <c r="N28" s="87" t="s">
        <v>44</v>
      </c>
      <c r="O28" s="85" t="s">
        <v>44</v>
      </c>
      <c r="P28" s="89"/>
    </row>
    <row r="29" spans="1:17" ht="12.75" hidden="1" thickTop="1" x14ac:dyDescent="0.25">
      <c r="A29" s="51">
        <v>21352</v>
      </c>
      <c r="B29" s="90" t="s">
        <v>49</v>
      </c>
      <c r="C29" s="536">
        <f t="shared" si="13"/>
        <v>0</v>
      </c>
      <c r="D29" s="91" t="s">
        <v>44</v>
      </c>
      <c r="E29" s="92" t="s">
        <v>44</v>
      </c>
      <c r="F29" s="93" t="s">
        <v>44</v>
      </c>
      <c r="G29" s="91" t="s">
        <v>44</v>
      </c>
      <c r="H29" s="92" t="s">
        <v>44</v>
      </c>
      <c r="I29" s="93" t="s">
        <v>44</v>
      </c>
      <c r="J29" s="94"/>
      <c r="K29" s="95"/>
      <c r="L29" s="199">
        <f t="shared" si="14"/>
        <v>0</v>
      </c>
      <c r="M29" s="96" t="s">
        <v>44</v>
      </c>
      <c r="N29" s="95" t="s">
        <v>44</v>
      </c>
      <c r="O29" s="93" t="s">
        <v>44</v>
      </c>
      <c r="P29" s="97"/>
    </row>
    <row r="30" spans="1:17" ht="24.75" hidden="1" thickTop="1" x14ac:dyDescent="0.25">
      <c r="A30" s="51">
        <v>21359</v>
      </c>
      <c r="B30" s="90" t="s">
        <v>50</v>
      </c>
      <c r="C30" s="536">
        <f t="shared" si="13"/>
        <v>0</v>
      </c>
      <c r="D30" s="91" t="s">
        <v>44</v>
      </c>
      <c r="E30" s="92" t="s">
        <v>44</v>
      </c>
      <c r="F30" s="93" t="s">
        <v>44</v>
      </c>
      <c r="G30" s="91" t="s">
        <v>44</v>
      </c>
      <c r="H30" s="92" t="s">
        <v>44</v>
      </c>
      <c r="I30" s="93" t="s">
        <v>44</v>
      </c>
      <c r="J30" s="94"/>
      <c r="K30" s="95"/>
      <c r="L30" s="199">
        <f t="shared" si="14"/>
        <v>0</v>
      </c>
      <c r="M30" s="96" t="s">
        <v>44</v>
      </c>
      <c r="N30" s="95" t="s">
        <v>44</v>
      </c>
      <c r="O30" s="93" t="s">
        <v>44</v>
      </c>
      <c r="P30" s="97"/>
    </row>
    <row r="31" spans="1:17" s="29" customFormat="1" ht="36.75" hidden="1" thickTop="1" x14ac:dyDescent="0.25">
      <c r="A31" s="81">
        <v>21370</v>
      </c>
      <c r="B31" s="70" t="s">
        <v>51</v>
      </c>
      <c r="C31" s="534">
        <f t="shared" si="13"/>
        <v>0</v>
      </c>
      <c r="D31" s="79" t="s">
        <v>44</v>
      </c>
      <c r="E31" s="78" t="s">
        <v>44</v>
      </c>
      <c r="F31" s="76" t="s">
        <v>44</v>
      </c>
      <c r="G31" s="79" t="s">
        <v>44</v>
      </c>
      <c r="H31" s="78" t="s">
        <v>44</v>
      </c>
      <c r="I31" s="76" t="s">
        <v>44</v>
      </c>
      <c r="J31" s="77">
        <f t="shared" ref="J31:K31" si="15">SUM(J32)</f>
        <v>0</v>
      </c>
      <c r="K31" s="78">
        <f t="shared" si="15"/>
        <v>0</v>
      </c>
      <c r="L31" s="185">
        <f>SUM(L32)</f>
        <v>0</v>
      </c>
      <c r="M31" s="79" t="s">
        <v>44</v>
      </c>
      <c r="N31" s="78" t="s">
        <v>44</v>
      </c>
      <c r="O31" s="76" t="s">
        <v>44</v>
      </c>
      <c r="P31" s="80"/>
    </row>
    <row r="32" spans="1:17" ht="36.75" hidden="1" thickTop="1" x14ac:dyDescent="0.25">
      <c r="A32" s="98">
        <v>21379</v>
      </c>
      <c r="B32" s="99" t="s">
        <v>52</v>
      </c>
      <c r="C32" s="537">
        <f t="shared" si="13"/>
        <v>0</v>
      </c>
      <c r="D32" s="100" t="s">
        <v>44</v>
      </c>
      <c r="E32" s="101" t="s">
        <v>44</v>
      </c>
      <c r="F32" s="102" t="s">
        <v>44</v>
      </c>
      <c r="G32" s="100" t="s">
        <v>44</v>
      </c>
      <c r="H32" s="101" t="s">
        <v>44</v>
      </c>
      <c r="I32" s="102" t="s">
        <v>44</v>
      </c>
      <c r="J32" s="103"/>
      <c r="K32" s="104"/>
      <c r="L32" s="248">
        <f>J32+K32</f>
        <v>0</v>
      </c>
      <c r="M32" s="105" t="s">
        <v>44</v>
      </c>
      <c r="N32" s="104" t="s">
        <v>44</v>
      </c>
      <c r="O32" s="102" t="s">
        <v>44</v>
      </c>
      <c r="P32" s="106"/>
    </row>
    <row r="33" spans="1:16" s="29" customFormat="1" ht="12.75" hidden="1" thickTop="1" x14ac:dyDescent="0.25">
      <c r="A33" s="81">
        <v>21380</v>
      </c>
      <c r="B33" s="70" t="s">
        <v>53</v>
      </c>
      <c r="C33" s="534">
        <f t="shared" si="13"/>
        <v>0</v>
      </c>
      <c r="D33" s="79" t="s">
        <v>44</v>
      </c>
      <c r="E33" s="78" t="s">
        <v>44</v>
      </c>
      <c r="F33" s="76" t="s">
        <v>44</v>
      </c>
      <c r="G33" s="79" t="s">
        <v>44</v>
      </c>
      <c r="H33" s="78" t="s">
        <v>44</v>
      </c>
      <c r="I33" s="76" t="s">
        <v>44</v>
      </c>
      <c r="J33" s="77">
        <f t="shared" ref="J33:K33" si="16">SUM(J34:J35)</f>
        <v>0</v>
      </c>
      <c r="K33" s="78">
        <f t="shared" si="16"/>
        <v>0</v>
      </c>
      <c r="L33" s="185">
        <f>SUM(L34:L35)</f>
        <v>0</v>
      </c>
      <c r="M33" s="79" t="s">
        <v>44</v>
      </c>
      <c r="N33" s="78" t="s">
        <v>44</v>
      </c>
      <c r="O33" s="76" t="s">
        <v>44</v>
      </c>
      <c r="P33" s="80"/>
    </row>
    <row r="34" spans="1:16" ht="12.75" hidden="1" thickTop="1" x14ac:dyDescent="0.25">
      <c r="A34" s="45">
        <v>21381</v>
      </c>
      <c r="B34" s="82" t="s">
        <v>54</v>
      </c>
      <c r="C34" s="535">
        <f t="shared" si="13"/>
        <v>0</v>
      </c>
      <c r="D34" s="83" t="s">
        <v>44</v>
      </c>
      <c r="E34" s="84" t="s">
        <v>44</v>
      </c>
      <c r="F34" s="85" t="s">
        <v>44</v>
      </c>
      <c r="G34" s="83" t="s">
        <v>44</v>
      </c>
      <c r="H34" s="84" t="s">
        <v>44</v>
      </c>
      <c r="I34" s="85" t="s">
        <v>44</v>
      </c>
      <c r="J34" s="86"/>
      <c r="K34" s="87"/>
      <c r="L34" s="194">
        <f t="shared" ref="L34:L35" si="17">J34+K34</f>
        <v>0</v>
      </c>
      <c r="M34" s="88" t="s">
        <v>44</v>
      </c>
      <c r="N34" s="87" t="s">
        <v>44</v>
      </c>
      <c r="O34" s="85" t="s">
        <v>44</v>
      </c>
      <c r="P34" s="89"/>
    </row>
    <row r="35" spans="1:16" ht="24.75" hidden="1" thickTop="1" x14ac:dyDescent="0.25">
      <c r="A35" s="52">
        <v>21383</v>
      </c>
      <c r="B35" s="90" t="s">
        <v>55</v>
      </c>
      <c r="C35" s="536">
        <f t="shared" si="13"/>
        <v>0</v>
      </c>
      <c r="D35" s="91" t="s">
        <v>44</v>
      </c>
      <c r="E35" s="92" t="s">
        <v>44</v>
      </c>
      <c r="F35" s="93" t="s">
        <v>44</v>
      </c>
      <c r="G35" s="91" t="s">
        <v>44</v>
      </c>
      <c r="H35" s="92" t="s">
        <v>44</v>
      </c>
      <c r="I35" s="93" t="s">
        <v>44</v>
      </c>
      <c r="J35" s="94"/>
      <c r="K35" s="95"/>
      <c r="L35" s="199">
        <f t="shared" si="17"/>
        <v>0</v>
      </c>
      <c r="M35" s="96" t="s">
        <v>44</v>
      </c>
      <c r="N35" s="95" t="s">
        <v>44</v>
      </c>
      <c r="O35" s="93" t="s">
        <v>44</v>
      </c>
      <c r="P35" s="97"/>
    </row>
    <row r="36" spans="1:16" s="29" customFormat="1" ht="25.5" hidden="1" customHeight="1" x14ac:dyDescent="0.25">
      <c r="A36" s="81">
        <v>21390</v>
      </c>
      <c r="B36" s="70" t="s">
        <v>56</v>
      </c>
      <c r="C36" s="534">
        <f t="shared" si="13"/>
        <v>0</v>
      </c>
      <c r="D36" s="79" t="s">
        <v>44</v>
      </c>
      <c r="E36" s="78" t="s">
        <v>44</v>
      </c>
      <c r="F36" s="76" t="s">
        <v>44</v>
      </c>
      <c r="G36" s="79" t="s">
        <v>44</v>
      </c>
      <c r="H36" s="78" t="s">
        <v>44</v>
      </c>
      <c r="I36" s="76" t="s">
        <v>44</v>
      </c>
      <c r="J36" s="77">
        <f t="shared" ref="J36:K36" si="18">SUM(J37:J40)</f>
        <v>0</v>
      </c>
      <c r="K36" s="78">
        <f t="shared" si="18"/>
        <v>0</v>
      </c>
      <c r="L36" s="185">
        <f>SUM(L37:L40)</f>
        <v>0</v>
      </c>
      <c r="M36" s="79" t="s">
        <v>44</v>
      </c>
      <c r="N36" s="78" t="s">
        <v>44</v>
      </c>
      <c r="O36" s="76" t="s">
        <v>44</v>
      </c>
      <c r="P36" s="80"/>
    </row>
    <row r="37" spans="1:16" ht="24.75" hidden="1" thickTop="1" x14ac:dyDescent="0.25">
      <c r="A37" s="45">
        <v>21391</v>
      </c>
      <c r="B37" s="82" t="s">
        <v>57</v>
      </c>
      <c r="C37" s="535">
        <f t="shared" si="13"/>
        <v>0</v>
      </c>
      <c r="D37" s="83" t="s">
        <v>44</v>
      </c>
      <c r="E37" s="84" t="s">
        <v>44</v>
      </c>
      <c r="F37" s="85" t="s">
        <v>44</v>
      </c>
      <c r="G37" s="83" t="s">
        <v>44</v>
      </c>
      <c r="H37" s="84" t="s">
        <v>44</v>
      </c>
      <c r="I37" s="85" t="s">
        <v>44</v>
      </c>
      <c r="J37" s="86"/>
      <c r="K37" s="87"/>
      <c r="L37" s="194">
        <f t="shared" ref="L37:L40" si="19">J37+K37</f>
        <v>0</v>
      </c>
      <c r="M37" s="88" t="s">
        <v>44</v>
      </c>
      <c r="N37" s="87" t="s">
        <v>44</v>
      </c>
      <c r="O37" s="85" t="s">
        <v>44</v>
      </c>
      <c r="P37" s="89"/>
    </row>
    <row r="38" spans="1:16" ht="12.75" hidden="1" thickTop="1" x14ac:dyDescent="0.25">
      <c r="A38" s="52">
        <v>21393</v>
      </c>
      <c r="B38" s="90" t="s">
        <v>58</v>
      </c>
      <c r="C38" s="536">
        <f t="shared" si="13"/>
        <v>0</v>
      </c>
      <c r="D38" s="91" t="s">
        <v>44</v>
      </c>
      <c r="E38" s="92" t="s">
        <v>44</v>
      </c>
      <c r="F38" s="93" t="s">
        <v>44</v>
      </c>
      <c r="G38" s="91" t="s">
        <v>44</v>
      </c>
      <c r="H38" s="92" t="s">
        <v>44</v>
      </c>
      <c r="I38" s="93" t="s">
        <v>44</v>
      </c>
      <c r="J38" s="94"/>
      <c r="K38" s="95"/>
      <c r="L38" s="199">
        <f t="shared" si="19"/>
        <v>0</v>
      </c>
      <c r="M38" s="96" t="s">
        <v>44</v>
      </c>
      <c r="N38" s="95" t="s">
        <v>44</v>
      </c>
      <c r="O38" s="93" t="s">
        <v>44</v>
      </c>
      <c r="P38" s="97"/>
    </row>
    <row r="39" spans="1:16" ht="12.75" hidden="1" thickTop="1" x14ac:dyDescent="0.25">
      <c r="A39" s="52">
        <v>21395</v>
      </c>
      <c r="B39" s="90" t="s">
        <v>59</v>
      </c>
      <c r="C39" s="536">
        <f t="shared" si="13"/>
        <v>0</v>
      </c>
      <c r="D39" s="91" t="s">
        <v>44</v>
      </c>
      <c r="E39" s="92" t="s">
        <v>44</v>
      </c>
      <c r="F39" s="93" t="s">
        <v>44</v>
      </c>
      <c r="G39" s="91" t="s">
        <v>44</v>
      </c>
      <c r="H39" s="92" t="s">
        <v>44</v>
      </c>
      <c r="I39" s="93" t="s">
        <v>44</v>
      </c>
      <c r="J39" s="94"/>
      <c r="K39" s="95"/>
      <c r="L39" s="199">
        <f t="shared" si="19"/>
        <v>0</v>
      </c>
      <c r="M39" s="96" t="s">
        <v>44</v>
      </c>
      <c r="N39" s="95" t="s">
        <v>44</v>
      </c>
      <c r="O39" s="93" t="s">
        <v>44</v>
      </c>
      <c r="P39" s="97"/>
    </row>
    <row r="40" spans="1:16" ht="24.75" hidden="1" thickTop="1" x14ac:dyDescent="0.25">
      <c r="A40" s="107">
        <v>21399</v>
      </c>
      <c r="B40" s="108" t="s">
        <v>60</v>
      </c>
      <c r="C40" s="538">
        <f t="shared" si="13"/>
        <v>0</v>
      </c>
      <c r="D40" s="109" t="s">
        <v>44</v>
      </c>
      <c r="E40" s="110" t="s">
        <v>44</v>
      </c>
      <c r="F40" s="111" t="s">
        <v>44</v>
      </c>
      <c r="G40" s="109" t="s">
        <v>44</v>
      </c>
      <c r="H40" s="110" t="s">
        <v>44</v>
      </c>
      <c r="I40" s="111" t="s">
        <v>44</v>
      </c>
      <c r="J40" s="112"/>
      <c r="K40" s="113"/>
      <c r="L40" s="222">
        <f t="shared" si="19"/>
        <v>0</v>
      </c>
      <c r="M40" s="114" t="s">
        <v>44</v>
      </c>
      <c r="N40" s="113" t="s">
        <v>44</v>
      </c>
      <c r="O40" s="111" t="s">
        <v>44</v>
      </c>
      <c r="P40" s="115"/>
    </row>
    <row r="41" spans="1:16" s="29" customFormat="1" ht="26.25" hidden="1" customHeight="1" x14ac:dyDescent="0.25">
      <c r="A41" s="116">
        <v>21420</v>
      </c>
      <c r="B41" s="117" t="s">
        <v>61</v>
      </c>
      <c r="C41" s="539">
        <f>F41</f>
        <v>0</v>
      </c>
      <c r="D41" s="118">
        <f t="shared" ref="D41:E41" si="20">SUM(D42)</f>
        <v>0</v>
      </c>
      <c r="E41" s="119">
        <f t="shared" si="20"/>
        <v>0</v>
      </c>
      <c r="F41" s="120">
        <f>SUM(F42)</f>
        <v>0</v>
      </c>
      <c r="G41" s="118" t="s">
        <v>44</v>
      </c>
      <c r="H41" s="119" t="s">
        <v>44</v>
      </c>
      <c r="I41" s="121" t="s">
        <v>44</v>
      </c>
      <c r="J41" s="122" t="s">
        <v>44</v>
      </c>
      <c r="K41" s="123" t="s">
        <v>44</v>
      </c>
      <c r="L41" s="121" t="s">
        <v>44</v>
      </c>
      <c r="M41" s="124" t="s">
        <v>44</v>
      </c>
      <c r="N41" s="123" t="s">
        <v>44</v>
      </c>
      <c r="O41" s="121" t="s">
        <v>44</v>
      </c>
      <c r="P41" s="125"/>
    </row>
    <row r="42" spans="1:16" s="29" customFormat="1" ht="26.25" hidden="1" customHeight="1" x14ac:dyDescent="0.25">
      <c r="A42" s="107">
        <v>21429</v>
      </c>
      <c r="B42" s="108" t="s">
        <v>62</v>
      </c>
      <c r="C42" s="538">
        <f>F42</f>
        <v>0</v>
      </c>
      <c r="D42" s="126"/>
      <c r="E42" s="127"/>
      <c r="F42" s="128">
        <f>D42+E42</f>
        <v>0</v>
      </c>
      <c r="G42" s="129" t="s">
        <v>44</v>
      </c>
      <c r="H42" s="130" t="s">
        <v>44</v>
      </c>
      <c r="I42" s="111" t="s">
        <v>44</v>
      </c>
      <c r="J42" s="131" t="s">
        <v>44</v>
      </c>
      <c r="K42" s="110" t="s">
        <v>44</v>
      </c>
      <c r="L42" s="111" t="s">
        <v>44</v>
      </c>
      <c r="M42" s="109" t="s">
        <v>44</v>
      </c>
      <c r="N42" s="110" t="s">
        <v>44</v>
      </c>
      <c r="O42" s="111" t="s">
        <v>44</v>
      </c>
      <c r="P42" s="115"/>
    </row>
    <row r="43" spans="1:16" s="29" customFormat="1" ht="24.75" hidden="1" thickTop="1" x14ac:dyDescent="0.25">
      <c r="A43" s="81">
        <v>21490</v>
      </c>
      <c r="B43" s="70" t="s">
        <v>63</v>
      </c>
      <c r="C43" s="540">
        <f>F43+I43+L43</f>
        <v>0</v>
      </c>
      <c r="D43" s="132">
        <f t="shared" ref="D43:E43" si="21">D44</f>
        <v>0</v>
      </c>
      <c r="E43" s="133">
        <f t="shared" si="21"/>
        <v>0</v>
      </c>
      <c r="F43" s="73">
        <f>F44</f>
        <v>0</v>
      </c>
      <c r="G43" s="132">
        <f t="shared" ref="G43:L43" si="22">G44</f>
        <v>0</v>
      </c>
      <c r="H43" s="133">
        <f t="shared" si="22"/>
        <v>0</v>
      </c>
      <c r="I43" s="73">
        <f t="shared" si="22"/>
        <v>0</v>
      </c>
      <c r="J43" s="134">
        <f t="shared" si="22"/>
        <v>0</v>
      </c>
      <c r="K43" s="133">
        <f t="shared" si="22"/>
        <v>0</v>
      </c>
      <c r="L43" s="73">
        <f t="shared" si="22"/>
        <v>0</v>
      </c>
      <c r="M43" s="79" t="s">
        <v>44</v>
      </c>
      <c r="N43" s="78" t="s">
        <v>44</v>
      </c>
      <c r="O43" s="76" t="s">
        <v>44</v>
      </c>
      <c r="P43" s="80"/>
    </row>
    <row r="44" spans="1:16" s="29" customFormat="1" ht="24.75" hidden="1" thickTop="1" x14ac:dyDescent="0.25">
      <c r="A44" s="52">
        <v>21499</v>
      </c>
      <c r="B44" s="90" t="s">
        <v>64</v>
      </c>
      <c r="C44" s="541">
        <f>F44+I44+L44</f>
        <v>0</v>
      </c>
      <c r="D44" s="135"/>
      <c r="E44" s="136"/>
      <c r="F44" s="48">
        <f>D44+E44</f>
        <v>0</v>
      </c>
      <c r="G44" s="46"/>
      <c r="H44" s="47"/>
      <c r="I44" s="48">
        <f>G44+H44</f>
        <v>0</v>
      </c>
      <c r="J44" s="86"/>
      <c r="K44" s="87"/>
      <c r="L44" s="48">
        <f>J44+K44</f>
        <v>0</v>
      </c>
      <c r="M44" s="105" t="s">
        <v>44</v>
      </c>
      <c r="N44" s="104" t="s">
        <v>44</v>
      </c>
      <c r="O44" s="102" t="s">
        <v>44</v>
      </c>
      <c r="P44" s="106"/>
    </row>
    <row r="45" spans="1:16" ht="12.75" hidden="1" customHeight="1" x14ac:dyDescent="0.25">
      <c r="A45" s="137">
        <v>23000</v>
      </c>
      <c r="B45" s="138" t="s">
        <v>65</v>
      </c>
      <c r="C45" s="540">
        <f>O45</f>
        <v>0</v>
      </c>
      <c r="D45" s="139" t="s">
        <v>44</v>
      </c>
      <c r="E45" s="140" t="s">
        <v>44</v>
      </c>
      <c r="F45" s="111" t="s">
        <v>44</v>
      </c>
      <c r="G45" s="109" t="s">
        <v>44</v>
      </c>
      <c r="H45" s="110" t="s">
        <v>44</v>
      </c>
      <c r="I45" s="111" t="s">
        <v>44</v>
      </c>
      <c r="J45" s="131" t="s">
        <v>44</v>
      </c>
      <c r="K45" s="110" t="s">
        <v>44</v>
      </c>
      <c r="L45" s="111" t="s">
        <v>44</v>
      </c>
      <c r="M45" s="139">
        <f t="shared" ref="M45:O45" si="23">SUM(M46:M47)</f>
        <v>0</v>
      </c>
      <c r="N45" s="140">
        <f t="shared" si="23"/>
        <v>0</v>
      </c>
      <c r="O45" s="128">
        <f t="shared" si="23"/>
        <v>0</v>
      </c>
      <c r="P45" s="141"/>
    </row>
    <row r="46" spans="1:16" ht="24.75" hidden="1" thickTop="1" x14ac:dyDescent="0.25">
      <c r="A46" s="142">
        <v>23410</v>
      </c>
      <c r="B46" s="143" t="s">
        <v>66</v>
      </c>
      <c r="C46" s="539">
        <f t="shared" ref="C46:C47" si="24">O46</f>
        <v>0</v>
      </c>
      <c r="D46" s="118" t="s">
        <v>44</v>
      </c>
      <c r="E46" s="119" t="s">
        <v>44</v>
      </c>
      <c r="F46" s="121" t="s">
        <v>44</v>
      </c>
      <c r="G46" s="124" t="s">
        <v>44</v>
      </c>
      <c r="H46" s="123" t="s">
        <v>44</v>
      </c>
      <c r="I46" s="121" t="s">
        <v>44</v>
      </c>
      <c r="J46" s="122" t="s">
        <v>44</v>
      </c>
      <c r="K46" s="123" t="s">
        <v>44</v>
      </c>
      <c r="L46" s="121" t="s">
        <v>44</v>
      </c>
      <c r="M46" s="144"/>
      <c r="N46" s="145"/>
      <c r="O46" s="120">
        <f t="shared" ref="O46:O47" si="25">M46+N46</f>
        <v>0</v>
      </c>
      <c r="P46" s="146"/>
    </row>
    <row r="47" spans="1:16" ht="24.75" hidden="1" thickTop="1" x14ac:dyDescent="0.25">
      <c r="A47" s="142">
        <v>23510</v>
      </c>
      <c r="B47" s="143" t="s">
        <v>67</v>
      </c>
      <c r="C47" s="539">
        <f t="shared" si="24"/>
        <v>0</v>
      </c>
      <c r="D47" s="118" t="s">
        <v>44</v>
      </c>
      <c r="E47" s="119" t="s">
        <v>44</v>
      </c>
      <c r="F47" s="121" t="s">
        <v>44</v>
      </c>
      <c r="G47" s="124" t="s">
        <v>44</v>
      </c>
      <c r="H47" s="123" t="s">
        <v>44</v>
      </c>
      <c r="I47" s="121" t="s">
        <v>44</v>
      </c>
      <c r="J47" s="122" t="s">
        <v>44</v>
      </c>
      <c r="K47" s="123" t="s">
        <v>44</v>
      </c>
      <c r="L47" s="121" t="s">
        <v>44</v>
      </c>
      <c r="M47" s="144"/>
      <c r="N47" s="145"/>
      <c r="O47" s="120">
        <f t="shared" si="25"/>
        <v>0</v>
      </c>
      <c r="P47" s="146"/>
    </row>
    <row r="48" spans="1:16" ht="12.75" hidden="1" thickTop="1" x14ac:dyDescent="0.25">
      <c r="A48" s="147"/>
      <c r="B48" s="143"/>
      <c r="C48" s="542"/>
      <c r="D48" s="148"/>
      <c r="E48" s="149"/>
      <c r="F48" s="121"/>
      <c r="G48" s="124"/>
      <c r="H48" s="123"/>
      <c r="I48" s="121"/>
      <c r="J48" s="122"/>
      <c r="K48" s="123"/>
      <c r="L48" s="120"/>
      <c r="M48" s="118"/>
      <c r="N48" s="119"/>
      <c r="O48" s="120"/>
      <c r="P48" s="146"/>
    </row>
    <row r="49" spans="1:16" s="29" customFormat="1" ht="12.75" hidden="1" thickTop="1" x14ac:dyDescent="0.25">
      <c r="A49" s="150"/>
      <c r="B49" s="151" t="s">
        <v>68</v>
      </c>
      <c r="C49" s="543"/>
      <c r="D49" s="152"/>
      <c r="E49" s="153"/>
      <c r="F49" s="154"/>
      <c r="G49" s="152"/>
      <c r="H49" s="153"/>
      <c r="I49" s="154"/>
      <c r="J49" s="155"/>
      <c r="K49" s="153"/>
      <c r="L49" s="154"/>
      <c r="M49" s="152"/>
      <c r="N49" s="153"/>
      <c r="O49" s="154"/>
      <c r="P49" s="156"/>
    </row>
    <row r="50" spans="1:16" s="29" customFormat="1" ht="13.5" thickTop="1" thickBot="1" x14ac:dyDescent="0.3">
      <c r="A50" s="157"/>
      <c r="B50" s="30" t="s">
        <v>69</v>
      </c>
      <c r="C50" s="544">
        <f t="shared" si="4"/>
        <v>2550</v>
      </c>
      <c r="D50" s="158">
        <f t="shared" ref="D50:E50" si="26">SUM(D51,D269)</f>
        <v>2550</v>
      </c>
      <c r="E50" s="159">
        <f t="shared" si="26"/>
        <v>0</v>
      </c>
      <c r="F50" s="160">
        <f>SUM(F51,F269)</f>
        <v>2550</v>
      </c>
      <c r="G50" s="158">
        <f t="shared" ref="G50:O50" si="27">SUM(G51,G269)</f>
        <v>0</v>
      </c>
      <c r="H50" s="159">
        <f t="shared" si="27"/>
        <v>0</v>
      </c>
      <c r="I50" s="160">
        <f t="shared" si="27"/>
        <v>0</v>
      </c>
      <c r="J50" s="161">
        <f t="shared" si="27"/>
        <v>0</v>
      </c>
      <c r="K50" s="159">
        <f t="shared" si="27"/>
        <v>0</v>
      </c>
      <c r="L50" s="160">
        <f t="shared" si="27"/>
        <v>0</v>
      </c>
      <c r="M50" s="158">
        <f t="shared" si="27"/>
        <v>0</v>
      </c>
      <c r="N50" s="159">
        <f t="shared" si="27"/>
        <v>0</v>
      </c>
      <c r="O50" s="160">
        <f t="shared" si="27"/>
        <v>0</v>
      </c>
      <c r="P50" s="162"/>
    </row>
    <row r="51" spans="1:16" s="29" customFormat="1" ht="36.75" thickTop="1" x14ac:dyDescent="0.25">
      <c r="A51" s="163"/>
      <c r="B51" s="164" t="s">
        <v>70</v>
      </c>
      <c r="C51" s="545">
        <f t="shared" si="4"/>
        <v>2550</v>
      </c>
      <c r="D51" s="165">
        <f t="shared" ref="D51:E51" si="28">SUM(D52,D181)</f>
        <v>2550</v>
      </c>
      <c r="E51" s="166">
        <f t="shared" si="28"/>
        <v>0</v>
      </c>
      <c r="F51" s="167">
        <f>SUM(F52,F181)</f>
        <v>2550</v>
      </c>
      <c r="G51" s="165">
        <f t="shared" ref="G51:H51" si="29">SUM(G52,G181)</f>
        <v>0</v>
      </c>
      <c r="H51" s="166">
        <f t="shared" si="29"/>
        <v>0</v>
      </c>
      <c r="I51" s="167">
        <f>SUM(I52,I181)</f>
        <v>0</v>
      </c>
      <c r="J51" s="168">
        <f t="shared" ref="J51:K51" si="30">SUM(J52,J181)</f>
        <v>0</v>
      </c>
      <c r="K51" s="166">
        <f t="shared" si="30"/>
        <v>0</v>
      </c>
      <c r="L51" s="167">
        <f>SUM(L52,L181)</f>
        <v>0</v>
      </c>
      <c r="M51" s="165">
        <f t="shared" ref="M51:O51" si="31">SUM(M52,M181)</f>
        <v>0</v>
      </c>
      <c r="N51" s="166">
        <f t="shared" si="31"/>
        <v>0</v>
      </c>
      <c r="O51" s="167">
        <f t="shared" si="31"/>
        <v>0</v>
      </c>
      <c r="P51" s="169"/>
    </row>
    <row r="52" spans="1:16" s="29" customFormat="1" ht="24" x14ac:dyDescent="0.25">
      <c r="A52" s="170"/>
      <c r="B52" s="20" t="s">
        <v>71</v>
      </c>
      <c r="C52" s="546">
        <f t="shared" si="4"/>
        <v>2550</v>
      </c>
      <c r="D52" s="171">
        <f t="shared" ref="D52:E52" si="32">SUM(D53,D75,D160,D174)</f>
        <v>2550</v>
      </c>
      <c r="E52" s="172">
        <f t="shared" si="32"/>
        <v>0</v>
      </c>
      <c r="F52" s="173">
        <f>SUM(F53,F75,F160,F174)</f>
        <v>2550</v>
      </c>
      <c r="G52" s="171">
        <f t="shared" ref="G52:H52" si="33">SUM(G53,G75,G160,G174)</f>
        <v>0</v>
      </c>
      <c r="H52" s="172">
        <f t="shared" si="33"/>
        <v>0</v>
      </c>
      <c r="I52" s="173">
        <f>SUM(I53,I75,I160,I174)</f>
        <v>0</v>
      </c>
      <c r="J52" s="174">
        <f t="shared" ref="J52:K52" si="34">SUM(J53,J75,J160,J174)</f>
        <v>0</v>
      </c>
      <c r="K52" s="172">
        <f t="shared" si="34"/>
        <v>0</v>
      </c>
      <c r="L52" s="173">
        <f>SUM(L53,L75,L160,L174)</f>
        <v>0</v>
      </c>
      <c r="M52" s="171">
        <f t="shared" ref="M52:O52" si="35">SUM(M53,M75,M160,M174)</f>
        <v>0</v>
      </c>
      <c r="N52" s="172">
        <f t="shared" si="35"/>
        <v>0</v>
      </c>
      <c r="O52" s="173">
        <f t="shared" si="35"/>
        <v>0</v>
      </c>
      <c r="P52" s="175"/>
    </row>
    <row r="53" spans="1:16" s="29" customFormat="1" hidden="1" x14ac:dyDescent="0.25">
      <c r="A53" s="176">
        <v>1000</v>
      </c>
      <c r="B53" s="176" t="s">
        <v>72</v>
      </c>
      <c r="C53" s="547">
        <f t="shared" si="4"/>
        <v>0</v>
      </c>
      <c r="D53" s="177">
        <f t="shared" ref="D53:E53" si="36">SUM(D54,D67)</f>
        <v>0</v>
      </c>
      <c r="E53" s="178">
        <f t="shared" si="36"/>
        <v>0</v>
      </c>
      <c r="F53" s="179">
        <f>SUM(F54,F67)</f>
        <v>0</v>
      </c>
      <c r="G53" s="177">
        <f t="shared" ref="G53:H53" si="37">SUM(G54,G67)</f>
        <v>0</v>
      </c>
      <c r="H53" s="178">
        <f t="shared" si="37"/>
        <v>0</v>
      </c>
      <c r="I53" s="179">
        <f>SUM(I54,I67)</f>
        <v>0</v>
      </c>
      <c r="J53" s="180">
        <f t="shared" ref="J53:K53" si="38">SUM(J54,J67)</f>
        <v>0</v>
      </c>
      <c r="K53" s="178">
        <f t="shared" si="38"/>
        <v>0</v>
      </c>
      <c r="L53" s="179">
        <f>SUM(L54,L67)</f>
        <v>0</v>
      </c>
      <c r="M53" s="177">
        <f t="shared" ref="M53:O53" si="39">SUM(M54,M67)</f>
        <v>0</v>
      </c>
      <c r="N53" s="178">
        <f t="shared" si="39"/>
        <v>0</v>
      </c>
      <c r="O53" s="179">
        <f t="shared" si="39"/>
        <v>0</v>
      </c>
      <c r="P53" s="181"/>
    </row>
    <row r="54" spans="1:16" hidden="1" x14ac:dyDescent="0.25">
      <c r="A54" s="70">
        <v>1100</v>
      </c>
      <c r="B54" s="182" t="s">
        <v>73</v>
      </c>
      <c r="C54" s="534">
        <f t="shared" si="4"/>
        <v>0</v>
      </c>
      <c r="D54" s="183">
        <f t="shared" ref="D54:E54" si="40">SUM(D55,D58,D66)</f>
        <v>0</v>
      </c>
      <c r="E54" s="184">
        <f t="shared" si="40"/>
        <v>0</v>
      </c>
      <c r="F54" s="185">
        <f>SUM(F55,F58,F66)</f>
        <v>0</v>
      </c>
      <c r="G54" s="183">
        <f t="shared" ref="G54:H54" si="41">SUM(G55,G58,G66)</f>
        <v>0</v>
      </c>
      <c r="H54" s="184">
        <f t="shared" si="41"/>
        <v>0</v>
      </c>
      <c r="I54" s="185">
        <f>SUM(I55,I58,I66)</f>
        <v>0</v>
      </c>
      <c r="J54" s="186">
        <f t="shared" ref="J54:K54" si="42">SUM(J55,J58,J66)</f>
        <v>0</v>
      </c>
      <c r="K54" s="184">
        <f t="shared" si="42"/>
        <v>0</v>
      </c>
      <c r="L54" s="185">
        <f>SUM(L55,L58,L66)</f>
        <v>0</v>
      </c>
      <c r="M54" s="183">
        <f t="shared" ref="M54:O54" si="43">SUM(M55,M58,M66)</f>
        <v>0</v>
      </c>
      <c r="N54" s="184">
        <f t="shared" si="43"/>
        <v>0</v>
      </c>
      <c r="O54" s="185">
        <f t="shared" si="43"/>
        <v>0</v>
      </c>
      <c r="P54" s="187"/>
    </row>
    <row r="55" spans="1:16" hidden="1" x14ac:dyDescent="0.25">
      <c r="A55" s="188">
        <v>1110</v>
      </c>
      <c r="B55" s="143" t="s">
        <v>74</v>
      </c>
      <c r="C55" s="542">
        <f t="shared" si="4"/>
        <v>0</v>
      </c>
      <c r="D55" s="148">
        <f t="shared" ref="D55:E55" si="44">SUM(D56:D57)</f>
        <v>0</v>
      </c>
      <c r="E55" s="149">
        <f t="shared" si="44"/>
        <v>0</v>
      </c>
      <c r="F55" s="189">
        <f>SUM(F56:F57)</f>
        <v>0</v>
      </c>
      <c r="G55" s="148">
        <f t="shared" ref="G55:H55" si="45">SUM(G56:G57)</f>
        <v>0</v>
      </c>
      <c r="H55" s="149">
        <f t="shared" si="45"/>
        <v>0</v>
      </c>
      <c r="I55" s="189">
        <f>SUM(I56:I57)</f>
        <v>0</v>
      </c>
      <c r="J55" s="190">
        <f t="shared" ref="J55:K55" si="46">SUM(J56:J57)</f>
        <v>0</v>
      </c>
      <c r="K55" s="149">
        <f t="shared" si="46"/>
        <v>0</v>
      </c>
      <c r="L55" s="189">
        <f>SUM(L56:L57)</f>
        <v>0</v>
      </c>
      <c r="M55" s="148">
        <f t="shared" ref="M55:O55" si="47">SUM(M56:M57)</f>
        <v>0</v>
      </c>
      <c r="N55" s="149">
        <f t="shared" si="47"/>
        <v>0</v>
      </c>
      <c r="O55" s="189">
        <f t="shared" si="47"/>
        <v>0</v>
      </c>
      <c r="P55" s="191"/>
    </row>
    <row r="56" spans="1:16" hidden="1" x14ac:dyDescent="0.25">
      <c r="A56" s="45">
        <v>1111</v>
      </c>
      <c r="B56" s="82" t="s">
        <v>75</v>
      </c>
      <c r="C56" s="535">
        <f t="shared" si="4"/>
        <v>0</v>
      </c>
      <c r="D56" s="192"/>
      <c r="E56" s="193"/>
      <c r="F56" s="194">
        <f t="shared" ref="F56:F57" si="48">D56+E56</f>
        <v>0</v>
      </c>
      <c r="G56" s="192"/>
      <c r="H56" s="193"/>
      <c r="I56" s="194">
        <f t="shared" ref="I56:I57" si="49">G56+H56</f>
        <v>0</v>
      </c>
      <c r="J56" s="195"/>
      <c r="K56" s="193"/>
      <c r="L56" s="194">
        <f t="shared" ref="L56:L57" si="50">J56+K56</f>
        <v>0</v>
      </c>
      <c r="M56" s="192"/>
      <c r="N56" s="193"/>
      <c r="O56" s="194">
        <f t="shared" ref="O56:O57" si="51">M56+N56</f>
        <v>0</v>
      </c>
      <c r="P56" s="196"/>
    </row>
    <row r="57" spans="1:16" ht="24" hidden="1" customHeight="1" x14ac:dyDescent="0.25">
      <c r="A57" s="52">
        <v>1119</v>
      </c>
      <c r="B57" s="90" t="s">
        <v>76</v>
      </c>
      <c r="C57" s="536">
        <f t="shared" si="4"/>
        <v>0</v>
      </c>
      <c r="D57" s="197"/>
      <c r="E57" s="198"/>
      <c r="F57" s="199">
        <f t="shared" si="48"/>
        <v>0</v>
      </c>
      <c r="G57" s="197"/>
      <c r="H57" s="198"/>
      <c r="I57" s="199">
        <f t="shared" si="49"/>
        <v>0</v>
      </c>
      <c r="J57" s="200"/>
      <c r="K57" s="198"/>
      <c r="L57" s="199">
        <f t="shared" si="50"/>
        <v>0</v>
      </c>
      <c r="M57" s="197"/>
      <c r="N57" s="198"/>
      <c r="O57" s="199">
        <f t="shared" si="51"/>
        <v>0</v>
      </c>
      <c r="P57" s="201"/>
    </row>
    <row r="58" spans="1:16" hidden="1" x14ac:dyDescent="0.25">
      <c r="A58" s="202">
        <v>1140</v>
      </c>
      <c r="B58" s="90" t="s">
        <v>77</v>
      </c>
      <c r="C58" s="536">
        <f t="shared" si="4"/>
        <v>0</v>
      </c>
      <c r="D58" s="203">
        <f t="shared" ref="D58:E58" si="52">SUM(D59:D65)</f>
        <v>0</v>
      </c>
      <c r="E58" s="204">
        <f t="shared" si="52"/>
        <v>0</v>
      </c>
      <c r="F58" s="199">
        <f>SUM(F59:F65)</f>
        <v>0</v>
      </c>
      <c r="G58" s="203">
        <f t="shared" ref="G58:H58" si="53">SUM(G59:G65)</f>
        <v>0</v>
      </c>
      <c r="H58" s="204">
        <f t="shared" si="53"/>
        <v>0</v>
      </c>
      <c r="I58" s="199">
        <f>SUM(I59:I65)</f>
        <v>0</v>
      </c>
      <c r="J58" s="205">
        <f t="shared" ref="J58:K58" si="54">SUM(J59:J65)</f>
        <v>0</v>
      </c>
      <c r="K58" s="204">
        <f t="shared" si="54"/>
        <v>0</v>
      </c>
      <c r="L58" s="199">
        <f>SUM(L59:L65)</f>
        <v>0</v>
      </c>
      <c r="M58" s="203">
        <f t="shared" ref="M58:O58" si="55">SUM(M59:M65)</f>
        <v>0</v>
      </c>
      <c r="N58" s="204">
        <f t="shared" si="55"/>
        <v>0</v>
      </c>
      <c r="O58" s="199">
        <f t="shared" si="55"/>
        <v>0</v>
      </c>
      <c r="P58" s="201"/>
    </row>
    <row r="59" spans="1:16" hidden="1" x14ac:dyDescent="0.25">
      <c r="A59" s="52">
        <v>1141</v>
      </c>
      <c r="B59" s="90" t="s">
        <v>78</v>
      </c>
      <c r="C59" s="536">
        <f t="shared" si="4"/>
        <v>0</v>
      </c>
      <c r="D59" s="197"/>
      <c r="E59" s="198"/>
      <c r="F59" s="199">
        <f t="shared" ref="F59:F66" si="56">D59+E59</f>
        <v>0</v>
      </c>
      <c r="G59" s="197"/>
      <c r="H59" s="198"/>
      <c r="I59" s="199">
        <f t="shared" ref="I59:I66" si="57">G59+H59</f>
        <v>0</v>
      </c>
      <c r="J59" s="200"/>
      <c r="K59" s="198"/>
      <c r="L59" s="199">
        <f t="shared" ref="L59:L66" si="58">J59+K59</f>
        <v>0</v>
      </c>
      <c r="M59" s="197"/>
      <c r="N59" s="198"/>
      <c r="O59" s="199">
        <f t="shared" ref="O59:O66" si="59">M59+N59</f>
        <v>0</v>
      </c>
      <c r="P59" s="201"/>
    </row>
    <row r="60" spans="1:16" ht="24.75" hidden="1" customHeight="1" x14ac:dyDescent="0.25">
      <c r="A60" s="52">
        <v>1142</v>
      </c>
      <c r="B60" s="90" t="s">
        <v>79</v>
      </c>
      <c r="C60" s="536">
        <f t="shared" si="4"/>
        <v>0</v>
      </c>
      <c r="D60" s="197"/>
      <c r="E60" s="198"/>
      <c r="F60" s="199">
        <f t="shared" si="56"/>
        <v>0</v>
      </c>
      <c r="G60" s="197"/>
      <c r="H60" s="198"/>
      <c r="I60" s="199">
        <f t="shared" si="57"/>
        <v>0</v>
      </c>
      <c r="J60" s="200"/>
      <c r="K60" s="198"/>
      <c r="L60" s="199">
        <f t="shared" si="58"/>
        <v>0</v>
      </c>
      <c r="M60" s="197"/>
      <c r="N60" s="198"/>
      <c r="O60" s="199">
        <f t="shared" si="59"/>
        <v>0</v>
      </c>
      <c r="P60" s="201"/>
    </row>
    <row r="61" spans="1:16" ht="24" hidden="1" x14ac:dyDescent="0.25">
      <c r="A61" s="52">
        <v>1145</v>
      </c>
      <c r="B61" s="90" t="s">
        <v>80</v>
      </c>
      <c r="C61" s="536">
        <f t="shared" si="4"/>
        <v>0</v>
      </c>
      <c r="D61" s="197"/>
      <c r="E61" s="198"/>
      <c r="F61" s="199">
        <f t="shared" si="56"/>
        <v>0</v>
      </c>
      <c r="G61" s="197"/>
      <c r="H61" s="198"/>
      <c r="I61" s="199">
        <f t="shared" si="57"/>
        <v>0</v>
      </c>
      <c r="J61" s="200"/>
      <c r="K61" s="198"/>
      <c r="L61" s="199">
        <f t="shared" si="58"/>
        <v>0</v>
      </c>
      <c r="M61" s="197"/>
      <c r="N61" s="198"/>
      <c r="O61" s="199">
        <f t="shared" si="59"/>
        <v>0</v>
      </c>
      <c r="P61" s="201"/>
    </row>
    <row r="62" spans="1:16" ht="27.75" hidden="1" customHeight="1" x14ac:dyDescent="0.25">
      <c r="A62" s="52">
        <v>1146</v>
      </c>
      <c r="B62" s="90" t="s">
        <v>81</v>
      </c>
      <c r="C62" s="536">
        <f t="shared" si="4"/>
        <v>0</v>
      </c>
      <c r="D62" s="197"/>
      <c r="E62" s="198"/>
      <c r="F62" s="199">
        <f t="shared" si="56"/>
        <v>0</v>
      </c>
      <c r="G62" s="197"/>
      <c r="H62" s="198"/>
      <c r="I62" s="199">
        <f t="shared" si="57"/>
        <v>0</v>
      </c>
      <c r="J62" s="200"/>
      <c r="K62" s="198"/>
      <c r="L62" s="199">
        <f t="shared" si="58"/>
        <v>0</v>
      </c>
      <c r="M62" s="197"/>
      <c r="N62" s="198"/>
      <c r="O62" s="199">
        <f t="shared" si="59"/>
        <v>0</v>
      </c>
      <c r="P62" s="201"/>
    </row>
    <row r="63" spans="1:16" hidden="1" x14ac:dyDescent="0.25">
      <c r="A63" s="52">
        <v>1147</v>
      </c>
      <c r="B63" s="90" t="s">
        <v>82</v>
      </c>
      <c r="C63" s="536">
        <f t="shared" si="4"/>
        <v>0</v>
      </c>
      <c r="D63" s="197"/>
      <c r="E63" s="198"/>
      <c r="F63" s="199">
        <f t="shared" si="56"/>
        <v>0</v>
      </c>
      <c r="G63" s="197"/>
      <c r="H63" s="198"/>
      <c r="I63" s="199">
        <f t="shared" si="57"/>
        <v>0</v>
      </c>
      <c r="J63" s="200"/>
      <c r="K63" s="198"/>
      <c r="L63" s="199">
        <f t="shared" si="58"/>
        <v>0</v>
      </c>
      <c r="M63" s="197"/>
      <c r="N63" s="198"/>
      <c r="O63" s="199">
        <f t="shared" si="59"/>
        <v>0</v>
      </c>
      <c r="P63" s="201"/>
    </row>
    <row r="64" spans="1:16" hidden="1" x14ac:dyDescent="0.25">
      <c r="A64" s="52">
        <v>1148</v>
      </c>
      <c r="B64" s="90" t="s">
        <v>83</v>
      </c>
      <c r="C64" s="536">
        <f t="shared" si="4"/>
        <v>0</v>
      </c>
      <c r="D64" s="197"/>
      <c r="E64" s="198"/>
      <c r="F64" s="199">
        <f t="shared" si="56"/>
        <v>0</v>
      </c>
      <c r="G64" s="197"/>
      <c r="H64" s="198"/>
      <c r="I64" s="199">
        <f t="shared" si="57"/>
        <v>0</v>
      </c>
      <c r="J64" s="200"/>
      <c r="K64" s="198"/>
      <c r="L64" s="199">
        <f t="shared" si="58"/>
        <v>0</v>
      </c>
      <c r="M64" s="197"/>
      <c r="N64" s="198"/>
      <c r="O64" s="199">
        <f t="shared" si="59"/>
        <v>0</v>
      </c>
      <c r="P64" s="201"/>
    </row>
    <row r="65" spans="1:16" ht="24" hidden="1" customHeight="1" x14ac:dyDescent="0.25">
      <c r="A65" s="52">
        <v>1149</v>
      </c>
      <c r="B65" s="90" t="s">
        <v>84</v>
      </c>
      <c r="C65" s="536">
        <f t="shared" si="4"/>
        <v>0</v>
      </c>
      <c r="D65" s="197"/>
      <c r="E65" s="198"/>
      <c r="F65" s="199">
        <f t="shared" si="56"/>
        <v>0</v>
      </c>
      <c r="G65" s="197"/>
      <c r="H65" s="198"/>
      <c r="I65" s="199">
        <f t="shared" si="57"/>
        <v>0</v>
      </c>
      <c r="J65" s="200"/>
      <c r="K65" s="198"/>
      <c r="L65" s="199">
        <f t="shared" si="58"/>
        <v>0</v>
      </c>
      <c r="M65" s="197"/>
      <c r="N65" s="198"/>
      <c r="O65" s="199">
        <f t="shared" si="59"/>
        <v>0</v>
      </c>
      <c r="P65" s="201"/>
    </row>
    <row r="66" spans="1:16" ht="36" hidden="1" x14ac:dyDescent="0.25">
      <c r="A66" s="188">
        <v>1150</v>
      </c>
      <c r="B66" s="143" t="s">
        <v>85</v>
      </c>
      <c r="C66" s="542">
        <f t="shared" si="4"/>
        <v>0</v>
      </c>
      <c r="D66" s="206"/>
      <c r="E66" s="207"/>
      <c r="F66" s="189">
        <f t="shared" si="56"/>
        <v>0</v>
      </c>
      <c r="G66" s="206"/>
      <c r="H66" s="207"/>
      <c r="I66" s="189">
        <f t="shared" si="57"/>
        <v>0</v>
      </c>
      <c r="J66" s="208"/>
      <c r="K66" s="207"/>
      <c r="L66" s="189">
        <f t="shared" si="58"/>
        <v>0</v>
      </c>
      <c r="M66" s="206"/>
      <c r="N66" s="207"/>
      <c r="O66" s="189">
        <f t="shared" si="59"/>
        <v>0</v>
      </c>
      <c r="P66" s="191"/>
    </row>
    <row r="67" spans="1:16" ht="36" hidden="1" x14ac:dyDescent="0.25">
      <c r="A67" s="70">
        <v>1200</v>
      </c>
      <c r="B67" s="182" t="s">
        <v>86</v>
      </c>
      <c r="C67" s="534">
        <f t="shared" si="4"/>
        <v>0</v>
      </c>
      <c r="D67" s="183">
        <f t="shared" ref="D67:E67" si="60">SUM(D68:D69)</f>
        <v>0</v>
      </c>
      <c r="E67" s="184">
        <f t="shared" si="60"/>
        <v>0</v>
      </c>
      <c r="F67" s="185">
        <f>SUM(F68:F69)</f>
        <v>0</v>
      </c>
      <c r="G67" s="183">
        <f t="shared" ref="G67:H67" si="61">SUM(G68:G69)</f>
        <v>0</v>
      </c>
      <c r="H67" s="184">
        <f t="shared" si="61"/>
        <v>0</v>
      </c>
      <c r="I67" s="185">
        <f>SUM(I68:I69)</f>
        <v>0</v>
      </c>
      <c r="J67" s="186">
        <f t="shared" ref="J67:K67" si="62">SUM(J68:J69)</f>
        <v>0</v>
      </c>
      <c r="K67" s="184">
        <f t="shared" si="62"/>
        <v>0</v>
      </c>
      <c r="L67" s="185">
        <f>SUM(L68:L69)</f>
        <v>0</v>
      </c>
      <c r="M67" s="183">
        <f t="shared" ref="M67:O67" si="63">SUM(M68:M69)</f>
        <v>0</v>
      </c>
      <c r="N67" s="184">
        <f t="shared" si="63"/>
        <v>0</v>
      </c>
      <c r="O67" s="185">
        <f t="shared" si="63"/>
        <v>0</v>
      </c>
      <c r="P67" s="209"/>
    </row>
    <row r="68" spans="1:16" ht="24" hidden="1" x14ac:dyDescent="0.25">
      <c r="A68" s="352">
        <v>1210</v>
      </c>
      <c r="B68" s="82" t="s">
        <v>87</v>
      </c>
      <c r="C68" s="535">
        <f t="shared" si="4"/>
        <v>0</v>
      </c>
      <c r="D68" s="192"/>
      <c r="E68" s="193"/>
      <c r="F68" s="194">
        <f>D68+E68</f>
        <v>0</v>
      </c>
      <c r="G68" s="192"/>
      <c r="H68" s="193"/>
      <c r="I68" s="194">
        <f>G68+H68</f>
        <v>0</v>
      </c>
      <c r="J68" s="195"/>
      <c r="K68" s="193"/>
      <c r="L68" s="194">
        <f>J68+K68</f>
        <v>0</v>
      </c>
      <c r="M68" s="192"/>
      <c r="N68" s="193"/>
      <c r="O68" s="194">
        <f t="shared" ref="O68" si="64">M68+N68</f>
        <v>0</v>
      </c>
      <c r="P68" s="196"/>
    </row>
    <row r="69" spans="1:16" ht="24" hidden="1" x14ac:dyDescent="0.25">
      <c r="A69" s="202">
        <v>1220</v>
      </c>
      <c r="B69" s="90" t="s">
        <v>88</v>
      </c>
      <c r="C69" s="536">
        <f t="shared" si="4"/>
        <v>0</v>
      </c>
      <c r="D69" s="203">
        <f t="shared" ref="D69:E69" si="65">SUM(D70:D74)</f>
        <v>0</v>
      </c>
      <c r="E69" s="204">
        <f t="shared" si="65"/>
        <v>0</v>
      </c>
      <c r="F69" s="199">
        <f>SUM(F70:F74)</f>
        <v>0</v>
      </c>
      <c r="G69" s="203">
        <f t="shared" ref="G69:H69" si="66">SUM(G70:G74)</f>
        <v>0</v>
      </c>
      <c r="H69" s="204">
        <f t="shared" si="66"/>
        <v>0</v>
      </c>
      <c r="I69" s="199">
        <f>SUM(I70:I74)</f>
        <v>0</v>
      </c>
      <c r="J69" s="205">
        <f t="shared" ref="J69:K69" si="67">SUM(J70:J74)</f>
        <v>0</v>
      </c>
      <c r="K69" s="204">
        <f t="shared" si="67"/>
        <v>0</v>
      </c>
      <c r="L69" s="199">
        <f>SUM(L70:L74)</f>
        <v>0</v>
      </c>
      <c r="M69" s="203">
        <f t="shared" ref="M69:O69" si="68">SUM(M70:M74)</f>
        <v>0</v>
      </c>
      <c r="N69" s="204">
        <f t="shared" si="68"/>
        <v>0</v>
      </c>
      <c r="O69" s="199">
        <f t="shared" si="68"/>
        <v>0</v>
      </c>
      <c r="P69" s="201"/>
    </row>
    <row r="70" spans="1:16" ht="60" hidden="1" x14ac:dyDescent="0.25">
      <c r="A70" s="52">
        <v>1221</v>
      </c>
      <c r="B70" s="90" t="s">
        <v>89</v>
      </c>
      <c r="C70" s="536">
        <f t="shared" si="4"/>
        <v>0</v>
      </c>
      <c r="D70" s="197"/>
      <c r="E70" s="198"/>
      <c r="F70" s="199">
        <f t="shared" ref="F70:F74" si="69">D70+E70</f>
        <v>0</v>
      </c>
      <c r="G70" s="197"/>
      <c r="H70" s="198"/>
      <c r="I70" s="199">
        <f t="shared" ref="I70:I74" si="70">G70+H70</f>
        <v>0</v>
      </c>
      <c r="J70" s="200"/>
      <c r="K70" s="198"/>
      <c r="L70" s="199">
        <f t="shared" ref="L70:L74" si="71">J70+K70</f>
        <v>0</v>
      </c>
      <c r="M70" s="197"/>
      <c r="N70" s="198"/>
      <c r="O70" s="199">
        <f t="shared" ref="O70:O74" si="72">M70+N70</f>
        <v>0</v>
      </c>
      <c r="P70" s="201"/>
    </row>
    <row r="71" spans="1:16" hidden="1" x14ac:dyDescent="0.25">
      <c r="A71" s="52">
        <v>1223</v>
      </c>
      <c r="B71" s="90" t="s">
        <v>90</v>
      </c>
      <c r="C71" s="536">
        <f t="shared" si="4"/>
        <v>0</v>
      </c>
      <c r="D71" s="197"/>
      <c r="E71" s="198"/>
      <c r="F71" s="199">
        <f t="shared" si="69"/>
        <v>0</v>
      </c>
      <c r="G71" s="197"/>
      <c r="H71" s="198"/>
      <c r="I71" s="199">
        <f t="shared" si="70"/>
        <v>0</v>
      </c>
      <c r="J71" s="200"/>
      <c r="K71" s="198"/>
      <c r="L71" s="199">
        <f t="shared" si="71"/>
        <v>0</v>
      </c>
      <c r="M71" s="197"/>
      <c r="N71" s="198"/>
      <c r="O71" s="199">
        <f t="shared" si="72"/>
        <v>0</v>
      </c>
      <c r="P71" s="201"/>
    </row>
    <row r="72" spans="1:16" ht="24" hidden="1" x14ac:dyDescent="0.25">
      <c r="A72" s="52">
        <v>1225</v>
      </c>
      <c r="B72" s="90" t="s">
        <v>91</v>
      </c>
      <c r="C72" s="536">
        <f t="shared" si="4"/>
        <v>0</v>
      </c>
      <c r="D72" s="197"/>
      <c r="E72" s="198"/>
      <c r="F72" s="199">
        <f t="shared" si="69"/>
        <v>0</v>
      </c>
      <c r="G72" s="197"/>
      <c r="H72" s="198"/>
      <c r="I72" s="199">
        <f t="shared" si="70"/>
        <v>0</v>
      </c>
      <c r="J72" s="200"/>
      <c r="K72" s="198"/>
      <c r="L72" s="199">
        <f t="shared" si="71"/>
        <v>0</v>
      </c>
      <c r="M72" s="197"/>
      <c r="N72" s="198"/>
      <c r="O72" s="199">
        <f t="shared" si="72"/>
        <v>0</v>
      </c>
      <c r="P72" s="201"/>
    </row>
    <row r="73" spans="1:16" ht="36" hidden="1" x14ac:dyDescent="0.25">
      <c r="A73" s="52">
        <v>1227</v>
      </c>
      <c r="B73" s="90" t="s">
        <v>92</v>
      </c>
      <c r="C73" s="536">
        <f t="shared" si="4"/>
        <v>0</v>
      </c>
      <c r="D73" s="197"/>
      <c r="E73" s="198"/>
      <c r="F73" s="199">
        <f t="shared" si="69"/>
        <v>0</v>
      </c>
      <c r="G73" s="197"/>
      <c r="H73" s="198"/>
      <c r="I73" s="199">
        <f t="shared" si="70"/>
        <v>0</v>
      </c>
      <c r="J73" s="200"/>
      <c r="K73" s="198"/>
      <c r="L73" s="199">
        <f t="shared" si="71"/>
        <v>0</v>
      </c>
      <c r="M73" s="197"/>
      <c r="N73" s="198"/>
      <c r="O73" s="199">
        <f t="shared" si="72"/>
        <v>0</v>
      </c>
      <c r="P73" s="201"/>
    </row>
    <row r="74" spans="1:16" ht="60" hidden="1" x14ac:dyDescent="0.25">
      <c r="A74" s="52">
        <v>1228</v>
      </c>
      <c r="B74" s="90" t="s">
        <v>93</v>
      </c>
      <c r="C74" s="536">
        <f t="shared" si="4"/>
        <v>0</v>
      </c>
      <c r="D74" s="197"/>
      <c r="E74" s="198"/>
      <c r="F74" s="199">
        <f t="shared" si="69"/>
        <v>0</v>
      </c>
      <c r="G74" s="197"/>
      <c r="H74" s="198"/>
      <c r="I74" s="199">
        <f t="shared" si="70"/>
        <v>0</v>
      </c>
      <c r="J74" s="200"/>
      <c r="K74" s="198"/>
      <c r="L74" s="199">
        <f t="shared" si="71"/>
        <v>0</v>
      </c>
      <c r="M74" s="197"/>
      <c r="N74" s="198"/>
      <c r="O74" s="199">
        <f t="shared" si="72"/>
        <v>0</v>
      </c>
      <c r="P74" s="201"/>
    </row>
    <row r="75" spans="1:16" x14ac:dyDescent="0.25">
      <c r="A75" s="176">
        <v>2000</v>
      </c>
      <c r="B75" s="176" t="s">
        <v>94</v>
      </c>
      <c r="C75" s="547">
        <f t="shared" si="4"/>
        <v>2550</v>
      </c>
      <c r="D75" s="177">
        <f t="shared" ref="D75:O75" si="73">SUM(D76,D83,D120,D151,D152)</f>
        <v>2550</v>
      </c>
      <c r="E75" s="178">
        <f t="shared" si="73"/>
        <v>0</v>
      </c>
      <c r="F75" s="179">
        <f t="shared" si="73"/>
        <v>2550</v>
      </c>
      <c r="G75" s="177">
        <f t="shared" si="73"/>
        <v>0</v>
      </c>
      <c r="H75" s="178">
        <f t="shared" si="73"/>
        <v>0</v>
      </c>
      <c r="I75" s="179">
        <f t="shared" si="73"/>
        <v>0</v>
      </c>
      <c r="J75" s="180">
        <f t="shared" si="73"/>
        <v>0</v>
      </c>
      <c r="K75" s="178">
        <f t="shared" si="73"/>
        <v>0</v>
      </c>
      <c r="L75" s="179">
        <f t="shared" si="73"/>
        <v>0</v>
      </c>
      <c r="M75" s="177">
        <f t="shared" si="73"/>
        <v>0</v>
      </c>
      <c r="N75" s="178">
        <f t="shared" si="73"/>
        <v>0</v>
      </c>
      <c r="O75" s="179">
        <f t="shared" si="73"/>
        <v>0</v>
      </c>
      <c r="P75" s="181"/>
    </row>
    <row r="76" spans="1:16" ht="24" hidden="1" x14ac:dyDescent="0.25">
      <c r="A76" s="70">
        <v>2100</v>
      </c>
      <c r="B76" s="182" t="s">
        <v>95</v>
      </c>
      <c r="C76" s="534">
        <f t="shared" si="4"/>
        <v>0</v>
      </c>
      <c r="D76" s="183">
        <f t="shared" ref="D76:E76" si="74">SUM(D77,D80)</f>
        <v>0</v>
      </c>
      <c r="E76" s="184">
        <f t="shared" si="74"/>
        <v>0</v>
      </c>
      <c r="F76" s="185">
        <f>SUM(F77,F80)</f>
        <v>0</v>
      </c>
      <c r="G76" s="183">
        <f t="shared" ref="G76:H76" si="75">SUM(G77,G80)</f>
        <v>0</v>
      </c>
      <c r="H76" s="184">
        <f t="shared" si="75"/>
        <v>0</v>
      </c>
      <c r="I76" s="185">
        <f>SUM(I77,I80)</f>
        <v>0</v>
      </c>
      <c r="J76" s="186">
        <f t="shared" ref="J76:K76" si="76">SUM(J77,J80)</f>
        <v>0</v>
      </c>
      <c r="K76" s="184">
        <f t="shared" si="76"/>
        <v>0</v>
      </c>
      <c r="L76" s="185">
        <f>SUM(L77,L80)</f>
        <v>0</v>
      </c>
      <c r="M76" s="183">
        <f t="shared" ref="M76:O76" si="77">SUM(M77,M80)</f>
        <v>0</v>
      </c>
      <c r="N76" s="184">
        <f t="shared" si="77"/>
        <v>0</v>
      </c>
      <c r="O76" s="185">
        <f t="shared" si="77"/>
        <v>0</v>
      </c>
      <c r="P76" s="209"/>
    </row>
    <row r="77" spans="1:16" ht="24" hidden="1" x14ac:dyDescent="0.25">
      <c r="A77" s="352">
        <v>2110</v>
      </c>
      <c r="B77" s="82" t="s">
        <v>96</v>
      </c>
      <c r="C77" s="535">
        <f t="shared" si="4"/>
        <v>0</v>
      </c>
      <c r="D77" s="212">
        <f t="shared" ref="D77:E77" si="78">SUM(D78:D79)</f>
        <v>0</v>
      </c>
      <c r="E77" s="213">
        <f t="shared" si="78"/>
        <v>0</v>
      </c>
      <c r="F77" s="194">
        <f>SUM(F78:F79)</f>
        <v>0</v>
      </c>
      <c r="G77" s="212">
        <f t="shared" ref="G77:H77" si="79">SUM(G78:G79)</f>
        <v>0</v>
      </c>
      <c r="H77" s="213">
        <f t="shared" si="79"/>
        <v>0</v>
      </c>
      <c r="I77" s="194">
        <f>SUM(I78:I79)</f>
        <v>0</v>
      </c>
      <c r="J77" s="214">
        <f t="shared" ref="J77:K77" si="80">SUM(J78:J79)</f>
        <v>0</v>
      </c>
      <c r="K77" s="213">
        <f t="shared" si="80"/>
        <v>0</v>
      </c>
      <c r="L77" s="194">
        <f>SUM(L78:L79)</f>
        <v>0</v>
      </c>
      <c r="M77" s="212">
        <f t="shared" ref="M77:O77" si="81">SUM(M78:M79)</f>
        <v>0</v>
      </c>
      <c r="N77" s="213">
        <f t="shared" si="81"/>
        <v>0</v>
      </c>
      <c r="O77" s="194">
        <f t="shared" si="81"/>
        <v>0</v>
      </c>
      <c r="P77" s="196"/>
    </row>
    <row r="78" spans="1:16" hidden="1" x14ac:dyDescent="0.25">
      <c r="A78" s="52">
        <v>2111</v>
      </c>
      <c r="B78" s="90" t="s">
        <v>97</v>
      </c>
      <c r="C78" s="536">
        <f t="shared" si="4"/>
        <v>0</v>
      </c>
      <c r="D78" s="197"/>
      <c r="E78" s="198"/>
      <c r="F78" s="199">
        <f t="shared" ref="F78:F79" si="82">D78+E78</f>
        <v>0</v>
      </c>
      <c r="G78" s="197"/>
      <c r="H78" s="198"/>
      <c r="I78" s="199">
        <f t="shared" ref="I78:I79" si="83">G78+H78</f>
        <v>0</v>
      </c>
      <c r="J78" s="200"/>
      <c r="K78" s="198"/>
      <c r="L78" s="199">
        <f t="shared" ref="L78:L79" si="84">J78+K78</f>
        <v>0</v>
      </c>
      <c r="M78" s="197"/>
      <c r="N78" s="198"/>
      <c r="O78" s="199">
        <f t="shared" ref="O78:O79" si="85">M78+N78</f>
        <v>0</v>
      </c>
      <c r="P78" s="201"/>
    </row>
    <row r="79" spans="1:16" ht="24" hidden="1" x14ac:dyDescent="0.25">
      <c r="A79" s="52">
        <v>2112</v>
      </c>
      <c r="B79" s="90" t="s">
        <v>98</v>
      </c>
      <c r="C79" s="536">
        <f t="shared" si="4"/>
        <v>0</v>
      </c>
      <c r="D79" s="197"/>
      <c r="E79" s="198"/>
      <c r="F79" s="199">
        <f t="shared" si="82"/>
        <v>0</v>
      </c>
      <c r="G79" s="197"/>
      <c r="H79" s="198"/>
      <c r="I79" s="199">
        <f t="shared" si="83"/>
        <v>0</v>
      </c>
      <c r="J79" s="200"/>
      <c r="K79" s="198"/>
      <c r="L79" s="199">
        <f t="shared" si="84"/>
        <v>0</v>
      </c>
      <c r="M79" s="197"/>
      <c r="N79" s="198"/>
      <c r="O79" s="199">
        <f t="shared" si="85"/>
        <v>0</v>
      </c>
      <c r="P79" s="201"/>
    </row>
    <row r="80" spans="1:16" ht="24" hidden="1" x14ac:dyDescent="0.25">
      <c r="A80" s="202">
        <v>2120</v>
      </c>
      <c r="B80" s="90" t="s">
        <v>99</v>
      </c>
      <c r="C80" s="536">
        <f t="shared" si="4"/>
        <v>0</v>
      </c>
      <c r="D80" s="203">
        <f t="shared" ref="D80:E80" si="86">SUM(D81:D82)</f>
        <v>0</v>
      </c>
      <c r="E80" s="204">
        <f t="shared" si="86"/>
        <v>0</v>
      </c>
      <c r="F80" s="199">
        <f>SUM(F81:F82)</f>
        <v>0</v>
      </c>
      <c r="G80" s="203">
        <f t="shared" ref="G80:H80" si="87">SUM(G81:G82)</f>
        <v>0</v>
      </c>
      <c r="H80" s="204">
        <f t="shared" si="87"/>
        <v>0</v>
      </c>
      <c r="I80" s="199">
        <f>SUM(I81:I82)</f>
        <v>0</v>
      </c>
      <c r="J80" s="205">
        <f t="shared" ref="J80:K80" si="88">SUM(J81:J82)</f>
        <v>0</v>
      </c>
      <c r="K80" s="204">
        <f t="shared" si="88"/>
        <v>0</v>
      </c>
      <c r="L80" s="199">
        <f>SUM(L81:L82)</f>
        <v>0</v>
      </c>
      <c r="M80" s="203">
        <f t="shared" ref="M80:O80" si="89">SUM(M81:M82)</f>
        <v>0</v>
      </c>
      <c r="N80" s="204">
        <f t="shared" si="89"/>
        <v>0</v>
      </c>
      <c r="O80" s="199">
        <f t="shared" si="89"/>
        <v>0</v>
      </c>
      <c r="P80" s="201"/>
    </row>
    <row r="81" spans="1:16" hidden="1" x14ac:dyDescent="0.25">
      <c r="A81" s="52">
        <v>2121</v>
      </c>
      <c r="B81" s="90" t="s">
        <v>97</v>
      </c>
      <c r="C81" s="536">
        <f t="shared" si="4"/>
        <v>0</v>
      </c>
      <c r="D81" s="197"/>
      <c r="E81" s="198"/>
      <c r="F81" s="199">
        <f t="shared" ref="F81:F82" si="90">D81+E81</f>
        <v>0</v>
      </c>
      <c r="G81" s="197"/>
      <c r="H81" s="198"/>
      <c r="I81" s="199">
        <f t="shared" ref="I81:I82" si="91">G81+H81</f>
        <v>0</v>
      </c>
      <c r="J81" s="200"/>
      <c r="K81" s="198"/>
      <c r="L81" s="199">
        <f t="shared" ref="L81:L82" si="92">J81+K81</f>
        <v>0</v>
      </c>
      <c r="M81" s="197"/>
      <c r="N81" s="198"/>
      <c r="O81" s="199">
        <f t="shared" ref="O81:O82" si="93">M81+N81</f>
        <v>0</v>
      </c>
      <c r="P81" s="201"/>
    </row>
    <row r="82" spans="1:16" ht="24" hidden="1" x14ac:dyDescent="0.25">
      <c r="A82" s="52">
        <v>2122</v>
      </c>
      <c r="B82" s="90" t="s">
        <v>98</v>
      </c>
      <c r="C82" s="536">
        <f t="shared" si="4"/>
        <v>0</v>
      </c>
      <c r="D82" s="197"/>
      <c r="E82" s="198"/>
      <c r="F82" s="199">
        <f t="shared" si="90"/>
        <v>0</v>
      </c>
      <c r="G82" s="197"/>
      <c r="H82" s="198"/>
      <c r="I82" s="199">
        <f t="shared" si="91"/>
        <v>0</v>
      </c>
      <c r="J82" s="200"/>
      <c r="K82" s="198"/>
      <c r="L82" s="199">
        <f t="shared" si="92"/>
        <v>0</v>
      </c>
      <c r="M82" s="197"/>
      <c r="N82" s="198"/>
      <c r="O82" s="199">
        <f t="shared" si="93"/>
        <v>0</v>
      </c>
      <c r="P82" s="201"/>
    </row>
    <row r="83" spans="1:16" x14ac:dyDescent="0.25">
      <c r="A83" s="70">
        <v>2200</v>
      </c>
      <c r="B83" s="182" t="s">
        <v>100</v>
      </c>
      <c r="C83" s="534">
        <f t="shared" si="4"/>
        <v>500</v>
      </c>
      <c r="D83" s="183">
        <f t="shared" ref="D83:E83" si="94">SUM(D84,D85,D91,D99,D107,D108,D114,D119)</f>
        <v>200</v>
      </c>
      <c r="E83" s="184">
        <f t="shared" si="94"/>
        <v>300</v>
      </c>
      <c r="F83" s="185">
        <f>SUM(F84,F85,F91,F99,F107,F108,F114,F119)</f>
        <v>500</v>
      </c>
      <c r="G83" s="183">
        <f t="shared" ref="G83:H83" si="95">SUM(G84,G85,G91,G99,G107,G108,G114,G119)</f>
        <v>0</v>
      </c>
      <c r="H83" s="184">
        <f t="shared" si="95"/>
        <v>0</v>
      </c>
      <c r="I83" s="185">
        <f>SUM(I84,I85,I91,I99,I107,I108,I114,I119)</f>
        <v>0</v>
      </c>
      <c r="J83" s="186">
        <f t="shared" ref="J83:K83" si="96">SUM(J84,J85,J91,J99,J107,J108,J114,J119)</f>
        <v>0</v>
      </c>
      <c r="K83" s="184">
        <f t="shared" si="96"/>
        <v>0</v>
      </c>
      <c r="L83" s="185">
        <f>SUM(L84,L85,L91,L99,L107,L108,L114,L119)</f>
        <v>0</v>
      </c>
      <c r="M83" s="183">
        <f t="shared" ref="M83:O83" si="97">SUM(M84,M85,M91,M99,M107,M108,M114,M119)</f>
        <v>0</v>
      </c>
      <c r="N83" s="184">
        <f t="shared" si="97"/>
        <v>0</v>
      </c>
      <c r="O83" s="185">
        <f t="shared" si="97"/>
        <v>0</v>
      </c>
      <c r="P83" s="215"/>
    </row>
    <row r="84" spans="1:16" hidden="1" x14ac:dyDescent="0.25">
      <c r="A84" s="188">
        <v>2210</v>
      </c>
      <c r="B84" s="143" t="s">
        <v>101</v>
      </c>
      <c r="C84" s="542">
        <f t="shared" si="4"/>
        <v>0</v>
      </c>
      <c r="D84" s="206"/>
      <c r="E84" s="207"/>
      <c r="F84" s="189">
        <f>D84+E84</f>
        <v>0</v>
      </c>
      <c r="G84" s="206"/>
      <c r="H84" s="207"/>
      <c r="I84" s="189">
        <f>G84+H84</f>
        <v>0</v>
      </c>
      <c r="J84" s="208"/>
      <c r="K84" s="207"/>
      <c r="L84" s="189">
        <f>J84+K84</f>
        <v>0</v>
      </c>
      <c r="M84" s="206"/>
      <c r="N84" s="207"/>
      <c r="O84" s="189">
        <f t="shared" ref="O84" si="98">M84+N84</f>
        <v>0</v>
      </c>
      <c r="P84" s="191"/>
    </row>
    <row r="85" spans="1:16" ht="24" hidden="1" x14ac:dyDescent="0.25">
      <c r="A85" s="202">
        <v>2220</v>
      </c>
      <c r="B85" s="90" t="s">
        <v>103</v>
      </c>
      <c r="C85" s="536">
        <f t="shared" ref="C85:C148" si="99">F85+I85+L85+O85</f>
        <v>0</v>
      </c>
      <c r="D85" s="203">
        <f t="shared" ref="D85:E85" si="100">SUM(D86:D90)</f>
        <v>0</v>
      </c>
      <c r="E85" s="204">
        <f t="shared" si="100"/>
        <v>0</v>
      </c>
      <c r="F85" s="199">
        <f>SUM(F86:F90)</f>
        <v>0</v>
      </c>
      <c r="G85" s="203">
        <f t="shared" ref="G85:H85" si="101">SUM(G86:G90)</f>
        <v>0</v>
      </c>
      <c r="H85" s="204">
        <f t="shared" si="101"/>
        <v>0</v>
      </c>
      <c r="I85" s="199">
        <f>SUM(I86:I90)</f>
        <v>0</v>
      </c>
      <c r="J85" s="205">
        <f t="shared" ref="J85:K85" si="102">SUM(J86:J90)</f>
        <v>0</v>
      </c>
      <c r="K85" s="204">
        <f t="shared" si="102"/>
        <v>0</v>
      </c>
      <c r="L85" s="199">
        <f>SUM(L86:L90)</f>
        <v>0</v>
      </c>
      <c r="M85" s="203">
        <f t="shared" ref="M85:O85" si="103">SUM(M86:M90)</f>
        <v>0</v>
      </c>
      <c r="N85" s="204">
        <f t="shared" si="103"/>
        <v>0</v>
      </c>
      <c r="O85" s="199">
        <f t="shared" si="103"/>
        <v>0</v>
      </c>
      <c r="P85" s="201"/>
    </row>
    <row r="86" spans="1:16" hidden="1" x14ac:dyDescent="0.25">
      <c r="A86" s="52">
        <v>2221</v>
      </c>
      <c r="B86" s="90" t="s">
        <v>104</v>
      </c>
      <c r="C86" s="536">
        <f t="shared" si="99"/>
        <v>0</v>
      </c>
      <c r="D86" s="197"/>
      <c r="E86" s="198"/>
      <c r="F86" s="199">
        <f t="shared" ref="F86:F90" si="104">D86+E86</f>
        <v>0</v>
      </c>
      <c r="G86" s="197"/>
      <c r="H86" s="198"/>
      <c r="I86" s="199">
        <f t="shared" ref="I86:I90" si="105">G86+H86</f>
        <v>0</v>
      </c>
      <c r="J86" s="200"/>
      <c r="K86" s="198"/>
      <c r="L86" s="199">
        <f t="shared" ref="L86:L90" si="106">J86+K86</f>
        <v>0</v>
      </c>
      <c r="M86" s="197"/>
      <c r="N86" s="198"/>
      <c r="O86" s="199">
        <f t="shared" ref="O86:O90" si="107">M86+N86</f>
        <v>0</v>
      </c>
      <c r="P86" s="201"/>
    </row>
    <row r="87" spans="1:16" ht="24" hidden="1" x14ac:dyDescent="0.25">
      <c r="A87" s="52">
        <v>2222</v>
      </c>
      <c r="B87" s="90" t="s">
        <v>105</v>
      </c>
      <c r="C87" s="536">
        <f t="shared" si="99"/>
        <v>0</v>
      </c>
      <c r="D87" s="197"/>
      <c r="E87" s="198"/>
      <c r="F87" s="199">
        <f t="shared" si="104"/>
        <v>0</v>
      </c>
      <c r="G87" s="197"/>
      <c r="H87" s="198"/>
      <c r="I87" s="199">
        <f t="shared" si="105"/>
        <v>0</v>
      </c>
      <c r="J87" s="200"/>
      <c r="K87" s="198"/>
      <c r="L87" s="199">
        <f t="shared" si="106"/>
        <v>0</v>
      </c>
      <c r="M87" s="197"/>
      <c r="N87" s="198"/>
      <c r="O87" s="199">
        <f t="shared" si="107"/>
        <v>0</v>
      </c>
      <c r="P87" s="201"/>
    </row>
    <row r="88" spans="1:16" hidden="1" x14ac:dyDescent="0.25">
      <c r="A88" s="52">
        <v>2223</v>
      </c>
      <c r="B88" s="90" t="s">
        <v>106</v>
      </c>
      <c r="C88" s="536">
        <f t="shared" si="99"/>
        <v>0</v>
      </c>
      <c r="D88" s="197"/>
      <c r="E88" s="198"/>
      <c r="F88" s="199">
        <f t="shared" si="104"/>
        <v>0</v>
      </c>
      <c r="G88" s="197"/>
      <c r="H88" s="198"/>
      <c r="I88" s="199">
        <f t="shared" si="105"/>
        <v>0</v>
      </c>
      <c r="J88" s="200"/>
      <c r="K88" s="198"/>
      <c r="L88" s="199">
        <f t="shared" si="106"/>
        <v>0</v>
      </c>
      <c r="M88" s="197"/>
      <c r="N88" s="198"/>
      <c r="O88" s="199">
        <f t="shared" si="107"/>
        <v>0</v>
      </c>
      <c r="P88" s="201"/>
    </row>
    <row r="89" spans="1:16" ht="48" hidden="1" x14ac:dyDescent="0.25">
      <c r="A89" s="52">
        <v>2224</v>
      </c>
      <c r="B89" s="90" t="s">
        <v>107</v>
      </c>
      <c r="C89" s="536">
        <f t="shared" si="99"/>
        <v>0</v>
      </c>
      <c r="D89" s="197"/>
      <c r="E89" s="198"/>
      <c r="F89" s="199">
        <f t="shared" si="104"/>
        <v>0</v>
      </c>
      <c r="G89" s="197"/>
      <c r="H89" s="198"/>
      <c r="I89" s="199">
        <f t="shared" si="105"/>
        <v>0</v>
      </c>
      <c r="J89" s="200"/>
      <c r="K89" s="198"/>
      <c r="L89" s="199">
        <f t="shared" si="106"/>
        <v>0</v>
      </c>
      <c r="M89" s="197"/>
      <c r="N89" s="198"/>
      <c r="O89" s="199">
        <f t="shared" si="107"/>
        <v>0</v>
      </c>
      <c r="P89" s="201"/>
    </row>
    <row r="90" spans="1:16" ht="24" hidden="1" x14ac:dyDescent="0.25">
      <c r="A90" s="52">
        <v>2229</v>
      </c>
      <c r="B90" s="90" t="s">
        <v>108</v>
      </c>
      <c r="C90" s="536">
        <f t="shared" si="99"/>
        <v>0</v>
      </c>
      <c r="D90" s="197"/>
      <c r="E90" s="198"/>
      <c r="F90" s="199">
        <f t="shared" si="104"/>
        <v>0</v>
      </c>
      <c r="G90" s="197"/>
      <c r="H90" s="198"/>
      <c r="I90" s="199">
        <f t="shared" si="105"/>
        <v>0</v>
      </c>
      <c r="J90" s="200"/>
      <c r="K90" s="198"/>
      <c r="L90" s="199">
        <f t="shared" si="106"/>
        <v>0</v>
      </c>
      <c r="M90" s="197"/>
      <c r="N90" s="198"/>
      <c r="O90" s="199">
        <f t="shared" si="107"/>
        <v>0</v>
      </c>
      <c r="P90" s="201"/>
    </row>
    <row r="91" spans="1:16" hidden="1" x14ac:dyDescent="0.25">
      <c r="A91" s="202">
        <v>2230</v>
      </c>
      <c r="B91" s="90" t="s">
        <v>109</v>
      </c>
      <c r="C91" s="536">
        <f t="shared" si="99"/>
        <v>0</v>
      </c>
      <c r="D91" s="203">
        <f t="shared" ref="D91:E91" si="108">SUM(D92:D98)</f>
        <v>0</v>
      </c>
      <c r="E91" s="204">
        <f t="shared" si="108"/>
        <v>0</v>
      </c>
      <c r="F91" s="199">
        <f>SUM(F92:F98)</f>
        <v>0</v>
      </c>
      <c r="G91" s="203">
        <f t="shared" ref="G91:H91" si="109">SUM(G92:G98)</f>
        <v>0</v>
      </c>
      <c r="H91" s="204">
        <f t="shared" si="109"/>
        <v>0</v>
      </c>
      <c r="I91" s="199">
        <f>SUM(I92:I98)</f>
        <v>0</v>
      </c>
      <c r="J91" s="205">
        <f t="shared" ref="J91:K91" si="110">SUM(J92:J98)</f>
        <v>0</v>
      </c>
      <c r="K91" s="204">
        <f t="shared" si="110"/>
        <v>0</v>
      </c>
      <c r="L91" s="199">
        <f>SUM(L92:L98)</f>
        <v>0</v>
      </c>
      <c r="M91" s="203">
        <f t="shared" ref="M91:O91" si="111">SUM(M92:M98)</f>
        <v>0</v>
      </c>
      <c r="N91" s="204">
        <f t="shared" si="111"/>
        <v>0</v>
      </c>
      <c r="O91" s="199">
        <f t="shared" si="111"/>
        <v>0</v>
      </c>
      <c r="P91" s="201"/>
    </row>
    <row r="92" spans="1:16" ht="24" hidden="1" x14ac:dyDescent="0.25">
      <c r="A92" s="52">
        <v>2231</v>
      </c>
      <c r="B92" s="90" t="s">
        <v>110</v>
      </c>
      <c r="C92" s="536">
        <f t="shared" si="99"/>
        <v>0</v>
      </c>
      <c r="D92" s="197"/>
      <c r="E92" s="198"/>
      <c r="F92" s="199">
        <f t="shared" ref="F92:F98" si="112">D92+E92</f>
        <v>0</v>
      </c>
      <c r="G92" s="197"/>
      <c r="H92" s="198"/>
      <c r="I92" s="199">
        <f t="shared" ref="I92:I98" si="113">G92+H92</f>
        <v>0</v>
      </c>
      <c r="J92" s="200"/>
      <c r="K92" s="198"/>
      <c r="L92" s="199">
        <f t="shared" ref="L92:L98" si="114">J92+K92</f>
        <v>0</v>
      </c>
      <c r="M92" s="197"/>
      <c r="N92" s="198"/>
      <c r="O92" s="199">
        <f t="shared" ref="O92:O98" si="115">M92+N92</f>
        <v>0</v>
      </c>
      <c r="P92" s="201"/>
    </row>
    <row r="93" spans="1:16" ht="24.75" hidden="1" customHeight="1" x14ac:dyDescent="0.25">
      <c r="A93" s="52">
        <v>2232</v>
      </c>
      <c r="B93" s="90" t="s">
        <v>111</v>
      </c>
      <c r="C93" s="536">
        <f t="shared" si="99"/>
        <v>0</v>
      </c>
      <c r="D93" s="197"/>
      <c r="E93" s="198"/>
      <c r="F93" s="199">
        <f t="shared" si="112"/>
        <v>0</v>
      </c>
      <c r="G93" s="197"/>
      <c r="H93" s="198"/>
      <c r="I93" s="199">
        <f t="shared" si="113"/>
        <v>0</v>
      </c>
      <c r="J93" s="200"/>
      <c r="K93" s="198"/>
      <c r="L93" s="199">
        <f t="shared" si="114"/>
        <v>0</v>
      </c>
      <c r="M93" s="197"/>
      <c r="N93" s="198"/>
      <c r="O93" s="199">
        <f t="shared" si="115"/>
        <v>0</v>
      </c>
      <c r="P93" s="201"/>
    </row>
    <row r="94" spans="1:16" ht="24" hidden="1" x14ac:dyDescent="0.25">
      <c r="A94" s="45">
        <v>2233</v>
      </c>
      <c r="B94" s="82" t="s">
        <v>112</v>
      </c>
      <c r="C94" s="535">
        <f t="shared" si="99"/>
        <v>0</v>
      </c>
      <c r="D94" s="192"/>
      <c r="E94" s="193"/>
      <c r="F94" s="194">
        <f t="shared" si="112"/>
        <v>0</v>
      </c>
      <c r="G94" s="192"/>
      <c r="H94" s="193"/>
      <c r="I94" s="194">
        <f t="shared" si="113"/>
        <v>0</v>
      </c>
      <c r="J94" s="195"/>
      <c r="K94" s="193"/>
      <c r="L94" s="194">
        <f t="shared" si="114"/>
        <v>0</v>
      </c>
      <c r="M94" s="192"/>
      <c r="N94" s="193"/>
      <c r="O94" s="194">
        <f t="shared" si="115"/>
        <v>0</v>
      </c>
      <c r="P94" s="196"/>
    </row>
    <row r="95" spans="1:16" ht="36" hidden="1" x14ac:dyDescent="0.25">
      <c r="A95" s="52">
        <v>2234</v>
      </c>
      <c r="B95" s="90" t="s">
        <v>113</v>
      </c>
      <c r="C95" s="536">
        <f t="shared" si="99"/>
        <v>0</v>
      </c>
      <c r="D95" s="197"/>
      <c r="E95" s="198"/>
      <c r="F95" s="199">
        <f t="shared" si="112"/>
        <v>0</v>
      </c>
      <c r="G95" s="197"/>
      <c r="H95" s="198"/>
      <c r="I95" s="199">
        <f t="shared" si="113"/>
        <v>0</v>
      </c>
      <c r="J95" s="200"/>
      <c r="K95" s="198"/>
      <c r="L95" s="199">
        <f t="shared" si="114"/>
        <v>0</v>
      </c>
      <c r="M95" s="197"/>
      <c r="N95" s="198"/>
      <c r="O95" s="199">
        <f t="shared" si="115"/>
        <v>0</v>
      </c>
      <c r="P95" s="201"/>
    </row>
    <row r="96" spans="1:16" ht="24" hidden="1" x14ac:dyDescent="0.25">
      <c r="A96" s="52">
        <v>2235</v>
      </c>
      <c r="B96" s="90" t="s">
        <v>114</v>
      </c>
      <c r="C96" s="536">
        <f t="shared" si="99"/>
        <v>0</v>
      </c>
      <c r="D96" s="197"/>
      <c r="E96" s="198"/>
      <c r="F96" s="199">
        <f t="shared" si="112"/>
        <v>0</v>
      </c>
      <c r="G96" s="197"/>
      <c r="H96" s="198"/>
      <c r="I96" s="199">
        <f t="shared" si="113"/>
        <v>0</v>
      </c>
      <c r="J96" s="200"/>
      <c r="K96" s="198"/>
      <c r="L96" s="199">
        <f t="shared" si="114"/>
        <v>0</v>
      </c>
      <c r="M96" s="197"/>
      <c r="N96" s="198"/>
      <c r="O96" s="199">
        <f t="shared" si="115"/>
        <v>0</v>
      </c>
      <c r="P96" s="201"/>
    </row>
    <row r="97" spans="1:16" hidden="1" x14ac:dyDescent="0.25">
      <c r="A97" s="52">
        <v>2236</v>
      </c>
      <c r="B97" s="90" t="s">
        <v>115</v>
      </c>
      <c r="C97" s="536">
        <f t="shared" si="99"/>
        <v>0</v>
      </c>
      <c r="D97" s="197"/>
      <c r="E97" s="198"/>
      <c r="F97" s="199">
        <f t="shared" si="112"/>
        <v>0</v>
      </c>
      <c r="G97" s="197"/>
      <c r="H97" s="198"/>
      <c r="I97" s="199">
        <f t="shared" si="113"/>
        <v>0</v>
      </c>
      <c r="J97" s="200"/>
      <c r="K97" s="198"/>
      <c r="L97" s="199">
        <f t="shared" si="114"/>
        <v>0</v>
      </c>
      <c r="M97" s="197"/>
      <c r="N97" s="198"/>
      <c r="O97" s="199">
        <f t="shared" si="115"/>
        <v>0</v>
      </c>
      <c r="P97" s="201"/>
    </row>
    <row r="98" spans="1:16" hidden="1" x14ac:dyDescent="0.25">
      <c r="A98" s="52">
        <v>2239</v>
      </c>
      <c r="B98" s="90" t="s">
        <v>116</v>
      </c>
      <c r="C98" s="536">
        <f t="shared" si="99"/>
        <v>0</v>
      </c>
      <c r="D98" s="197"/>
      <c r="E98" s="198"/>
      <c r="F98" s="199">
        <f t="shared" si="112"/>
        <v>0</v>
      </c>
      <c r="G98" s="197"/>
      <c r="H98" s="198"/>
      <c r="I98" s="199">
        <f t="shared" si="113"/>
        <v>0</v>
      </c>
      <c r="J98" s="200"/>
      <c r="K98" s="198"/>
      <c r="L98" s="199">
        <f t="shared" si="114"/>
        <v>0</v>
      </c>
      <c r="M98" s="197"/>
      <c r="N98" s="198"/>
      <c r="O98" s="199">
        <f t="shared" si="115"/>
        <v>0</v>
      </c>
      <c r="P98" s="201"/>
    </row>
    <row r="99" spans="1:16" ht="36" hidden="1" x14ac:dyDescent="0.25">
      <c r="A99" s="202">
        <v>2240</v>
      </c>
      <c r="B99" s="90" t="s">
        <v>117</v>
      </c>
      <c r="C99" s="536">
        <f t="shared" si="99"/>
        <v>0</v>
      </c>
      <c r="D99" s="203">
        <f t="shared" ref="D99:E99" si="116">SUM(D100:D106)</f>
        <v>0</v>
      </c>
      <c r="E99" s="204">
        <f t="shared" si="116"/>
        <v>0</v>
      </c>
      <c r="F99" s="199">
        <f>SUM(F100:F106)</f>
        <v>0</v>
      </c>
      <c r="G99" s="203">
        <f t="shared" ref="G99:H99" si="117">SUM(G100:G106)</f>
        <v>0</v>
      </c>
      <c r="H99" s="204">
        <f t="shared" si="117"/>
        <v>0</v>
      </c>
      <c r="I99" s="199">
        <f>SUM(I100:I106)</f>
        <v>0</v>
      </c>
      <c r="J99" s="205">
        <f t="shared" ref="J99:K99" si="118">SUM(J100:J106)</f>
        <v>0</v>
      </c>
      <c r="K99" s="204">
        <f t="shared" si="118"/>
        <v>0</v>
      </c>
      <c r="L99" s="199">
        <f>SUM(L100:L106)</f>
        <v>0</v>
      </c>
      <c r="M99" s="203">
        <f t="shared" ref="M99:O99" si="119">SUM(M100:M106)</f>
        <v>0</v>
      </c>
      <c r="N99" s="204">
        <f t="shared" si="119"/>
        <v>0</v>
      </c>
      <c r="O99" s="199">
        <f t="shared" si="119"/>
        <v>0</v>
      </c>
      <c r="P99" s="201"/>
    </row>
    <row r="100" spans="1:16" hidden="1" x14ac:dyDescent="0.25">
      <c r="A100" s="52">
        <v>2241</v>
      </c>
      <c r="B100" s="90" t="s">
        <v>118</v>
      </c>
      <c r="C100" s="536">
        <f t="shared" si="99"/>
        <v>0</v>
      </c>
      <c r="D100" s="197"/>
      <c r="E100" s="198"/>
      <c r="F100" s="199">
        <f t="shared" ref="F100:F107" si="120">D100+E100</f>
        <v>0</v>
      </c>
      <c r="G100" s="197"/>
      <c r="H100" s="198"/>
      <c r="I100" s="199">
        <f t="shared" ref="I100:I107" si="121">G100+H100</f>
        <v>0</v>
      </c>
      <c r="J100" s="200"/>
      <c r="K100" s="198"/>
      <c r="L100" s="199">
        <f t="shared" ref="L100:L107" si="122">J100+K100</f>
        <v>0</v>
      </c>
      <c r="M100" s="197"/>
      <c r="N100" s="198"/>
      <c r="O100" s="199">
        <f t="shared" ref="O100:O107" si="123">M100+N100</f>
        <v>0</v>
      </c>
      <c r="P100" s="201"/>
    </row>
    <row r="101" spans="1:16" ht="24" hidden="1" x14ac:dyDescent="0.25">
      <c r="A101" s="52">
        <v>2242</v>
      </c>
      <c r="B101" s="90" t="s">
        <v>119</v>
      </c>
      <c r="C101" s="536">
        <f t="shared" si="99"/>
        <v>0</v>
      </c>
      <c r="D101" s="197"/>
      <c r="E101" s="198"/>
      <c r="F101" s="199">
        <f t="shared" si="120"/>
        <v>0</v>
      </c>
      <c r="G101" s="197"/>
      <c r="H101" s="198"/>
      <c r="I101" s="199">
        <f t="shared" si="121"/>
        <v>0</v>
      </c>
      <c r="J101" s="200"/>
      <c r="K101" s="198"/>
      <c r="L101" s="199">
        <f t="shared" si="122"/>
        <v>0</v>
      </c>
      <c r="M101" s="197"/>
      <c r="N101" s="198"/>
      <c r="O101" s="199">
        <f t="shared" si="123"/>
        <v>0</v>
      </c>
      <c r="P101" s="201"/>
    </row>
    <row r="102" spans="1:16" ht="24" hidden="1" x14ac:dyDescent="0.25">
      <c r="A102" s="52">
        <v>2243</v>
      </c>
      <c r="B102" s="90" t="s">
        <v>120</v>
      </c>
      <c r="C102" s="536">
        <f t="shared" si="99"/>
        <v>0</v>
      </c>
      <c r="D102" s="197"/>
      <c r="E102" s="198"/>
      <c r="F102" s="199">
        <f t="shared" si="120"/>
        <v>0</v>
      </c>
      <c r="G102" s="197"/>
      <c r="H102" s="198"/>
      <c r="I102" s="199">
        <f t="shared" si="121"/>
        <v>0</v>
      </c>
      <c r="J102" s="200"/>
      <c r="K102" s="198"/>
      <c r="L102" s="199">
        <f t="shared" si="122"/>
        <v>0</v>
      </c>
      <c r="M102" s="197"/>
      <c r="N102" s="198"/>
      <c r="O102" s="199">
        <f t="shared" si="123"/>
        <v>0</v>
      </c>
      <c r="P102" s="201"/>
    </row>
    <row r="103" spans="1:16" hidden="1" x14ac:dyDescent="0.25">
      <c r="A103" s="52">
        <v>2244</v>
      </c>
      <c r="B103" s="90" t="s">
        <v>121</v>
      </c>
      <c r="C103" s="536">
        <f t="shared" si="99"/>
        <v>0</v>
      </c>
      <c r="D103" s="197"/>
      <c r="E103" s="198"/>
      <c r="F103" s="199">
        <f t="shared" si="120"/>
        <v>0</v>
      </c>
      <c r="G103" s="197"/>
      <c r="H103" s="198"/>
      <c r="I103" s="199">
        <f t="shared" si="121"/>
        <v>0</v>
      </c>
      <c r="J103" s="200"/>
      <c r="K103" s="198"/>
      <c r="L103" s="199">
        <f t="shared" si="122"/>
        <v>0</v>
      </c>
      <c r="M103" s="197"/>
      <c r="N103" s="198"/>
      <c r="O103" s="199">
        <f t="shared" si="123"/>
        <v>0</v>
      </c>
      <c r="P103" s="201"/>
    </row>
    <row r="104" spans="1:16" ht="24" hidden="1" x14ac:dyDescent="0.25">
      <c r="A104" s="52">
        <v>2246</v>
      </c>
      <c r="B104" s="90" t="s">
        <v>122</v>
      </c>
      <c r="C104" s="536">
        <f t="shared" si="99"/>
        <v>0</v>
      </c>
      <c r="D104" s="197"/>
      <c r="E104" s="198"/>
      <c r="F104" s="199">
        <f t="shared" si="120"/>
        <v>0</v>
      </c>
      <c r="G104" s="197"/>
      <c r="H104" s="198"/>
      <c r="I104" s="199">
        <f t="shared" si="121"/>
        <v>0</v>
      </c>
      <c r="J104" s="200"/>
      <c r="K104" s="198"/>
      <c r="L104" s="199">
        <f t="shared" si="122"/>
        <v>0</v>
      </c>
      <c r="M104" s="197"/>
      <c r="N104" s="198"/>
      <c r="O104" s="199">
        <f t="shared" si="123"/>
        <v>0</v>
      </c>
      <c r="P104" s="201"/>
    </row>
    <row r="105" spans="1:16" hidden="1" x14ac:dyDescent="0.25">
      <c r="A105" s="52">
        <v>2247</v>
      </c>
      <c r="B105" s="90" t="s">
        <v>123</v>
      </c>
      <c r="C105" s="536">
        <f t="shared" si="99"/>
        <v>0</v>
      </c>
      <c r="D105" s="197"/>
      <c r="E105" s="198"/>
      <c r="F105" s="199">
        <f t="shared" si="120"/>
        <v>0</v>
      </c>
      <c r="G105" s="197"/>
      <c r="H105" s="198"/>
      <c r="I105" s="199">
        <f t="shared" si="121"/>
        <v>0</v>
      </c>
      <c r="J105" s="200"/>
      <c r="K105" s="198"/>
      <c r="L105" s="199">
        <f t="shared" si="122"/>
        <v>0</v>
      </c>
      <c r="M105" s="197"/>
      <c r="N105" s="198"/>
      <c r="O105" s="199">
        <f t="shared" si="123"/>
        <v>0</v>
      </c>
      <c r="P105" s="201"/>
    </row>
    <row r="106" spans="1:16" ht="24" hidden="1" x14ac:dyDescent="0.25">
      <c r="A106" s="52">
        <v>2249</v>
      </c>
      <c r="B106" s="90" t="s">
        <v>124</v>
      </c>
      <c r="C106" s="536">
        <f t="shared" si="99"/>
        <v>0</v>
      </c>
      <c r="D106" s="197"/>
      <c r="E106" s="198"/>
      <c r="F106" s="199">
        <f t="shared" si="120"/>
        <v>0</v>
      </c>
      <c r="G106" s="197"/>
      <c r="H106" s="198"/>
      <c r="I106" s="199">
        <f t="shared" si="121"/>
        <v>0</v>
      </c>
      <c r="J106" s="200"/>
      <c r="K106" s="198"/>
      <c r="L106" s="199">
        <f t="shared" si="122"/>
        <v>0</v>
      </c>
      <c r="M106" s="197"/>
      <c r="N106" s="198"/>
      <c r="O106" s="199">
        <f t="shared" si="123"/>
        <v>0</v>
      </c>
      <c r="P106" s="201"/>
    </row>
    <row r="107" spans="1:16" hidden="1" x14ac:dyDescent="0.25">
      <c r="A107" s="202">
        <v>2250</v>
      </c>
      <c r="B107" s="90" t="s">
        <v>125</v>
      </c>
      <c r="C107" s="536">
        <f t="shared" si="99"/>
        <v>0</v>
      </c>
      <c r="D107" s="197"/>
      <c r="E107" s="198"/>
      <c r="F107" s="199">
        <f t="shared" si="120"/>
        <v>0</v>
      </c>
      <c r="G107" s="197"/>
      <c r="H107" s="198"/>
      <c r="I107" s="199">
        <f t="shared" si="121"/>
        <v>0</v>
      </c>
      <c r="J107" s="200"/>
      <c r="K107" s="198"/>
      <c r="L107" s="199">
        <f t="shared" si="122"/>
        <v>0</v>
      </c>
      <c r="M107" s="197"/>
      <c r="N107" s="198"/>
      <c r="O107" s="199">
        <f t="shared" si="123"/>
        <v>0</v>
      </c>
      <c r="P107" s="201"/>
    </row>
    <row r="108" spans="1:16" hidden="1" x14ac:dyDescent="0.25">
      <c r="A108" s="202">
        <v>2260</v>
      </c>
      <c r="B108" s="90" t="s">
        <v>126</v>
      </c>
      <c r="C108" s="536">
        <f t="shared" si="99"/>
        <v>0</v>
      </c>
      <c r="D108" s="203">
        <f t="shared" ref="D108:E108" si="124">SUM(D109:D113)</f>
        <v>0</v>
      </c>
      <c r="E108" s="204">
        <f t="shared" si="124"/>
        <v>0</v>
      </c>
      <c r="F108" s="199">
        <f>SUM(F109:F113)</f>
        <v>0</v>
      </c>
      <c r="G108" s="203">
        <f t="shared" ref="G108:H108" si="125">SUM(G109:G113)</f>
        <v>0</v>
      </c>
      <c r="H108" s="204">
        <f t="shared" si="125"/>
        <v>0</v>
      </c>
      <c r="I108" s="199">
        <f>SUM(I109:I113)</f>
        <v>0</v>
      </c>
      <c r="J108" s="205">
        <f t="shared" ref="J108:K108" si="126">SUM(J109:J113)</f>
        <v>0</v>
      </c>
      <c r="K108" s="204">
        <f t="shared" si="126"/>
        <v>0</v>
      </c>
      <c r="L108" s="199">
        <f>SUM(L109:L113)</f>
        <v>0</v>
      </c>
      <c r="M108" s="203">
        <f t="shared" ref="M108:O108" si="127">SUM(M109:M113)</f>
        <v>0</v>
      </c>
      <c r="N108" s="204">
        <f t="shared" si="127"/>
        <v>0</v>
      </c>
      <c r="O108" s="199">
        <f t="shared" si="127"/>
        <v>0</v>
      </c>
      <c r="P108" s="201"/>
    </row>
    <row r="109" spans="1:16" hidden="1" x14ac:dyDescent="0.25">
      <c r="A109" s="52">
        <v>2261</v>
      </c>
      <c r="B109" s="90" t="s">
        <v>127</v>
      </c>
      <c r="C109" s="536">
        <f t="shared" si="99"/>
        <v>0</v>
      </c>
      <c r="D109" s="197"/>
      <c r="E109" s="198"/>
      <c r="F109" s="199">
        <f t="shared" ref="F109:F113" si="128">D109+E109</f>
        <v>0</v>
      </c>
      <c r="G109" s="197"/>
      <c r="H109" s="198"/>
      <c r="I109" s="199">
        <f t="shared" ref="I109:I113" si="129">G109+H109</f>
        <v>0</v>
      </c>
      <c r="J109" s="200"/>
      <c r="K109" s="198"/>
      <c r="L109" s="199">
        <f t="shared" ref="L109:L113" si="130">J109+K109</f>
        <v>0</v>
      </c>
      <c r="M109" s="197"/>
      <c r="N109" s="198"/>
      <c r="O109" s="199">
        <f t="shared" ref="O109:O113" si="131">M109+N109</f>
        <v>0</v>
      </c>
      <c r="P109" s="201"/>
    </row>
    <row r="110" spans="1:16" hidden="1" x14ac:dyDescent="0.25">
      <c r="A110" s="52">
        <v>2262</v>
      </c>
      <c r="B110" s="90" t="s">
        <v>128</v>
      </c>
      <c r="C110" s="536">
        <f t="shared" si="99"/>
        <v>0</v>
      </c>
      <c r="D110" s="197"/>
      <c r="E110" s="198"/>
      <c r="F110" s="199">
        <f t="shared" si="128"/>
        <v>0</v>
      </c>
      <c r="G110" s="197"/>
      <c r="H110" s="198"/>
      <c r="I110" s="199">
        <f t="shared" si="129"/>
        <v>0</v>
      </c>
      <c r="J110" s="200"/>
      <c r="K110" s="198"/>
      <c r="L110" s="199">
        <f t="shared" si="130"/>
        <v>0</v>
      </c>
      <c r="M110" s="197"/>
      <c r="N110" s="198"/>
      <c r="O110" s="199">
        <f t="shared" si="131"/>
        <v>0</v>
      </c>
      <c r="P110" s="201"/>
    </row>
    <row r="111" spans="1:16" hidden="1" x14ac:dyDescent="0.25">
      <c r="A111" s="52">
        <v>2263</v>
      </c>
      <c r="B111" s="90" t="s">
        <v>129</v>
      </c>
      <c r="C111" s="536">
        <f t="shared" si="99"/>
        <v>0</v>
      </c>
      <c r="D111" s="197"/>
      <c r="E111" s="198"/>
      <c r="F111" s="199">
        <f t="shared" si="128"/>
        <v>0</v>
      </c>
      <c r="G111" s="197"/>
      <c r="H111" s="198"/>
      <c r="I111" s="199">
        <f t="shared" si="129"/>
        <v>0</v>
      </c>
      <c r="J111" s="200"/>
      <c r="K111" s="198"/>
      <c r="L111" s="199">
        <f t="shared" si="130"/>
        <v>0</v>
      </c>
      <c r="M111" s="197"/>
      <c r="N111" s="198"/>
      <c r="O111" s="199">
        <f t="shared" si="131"/>
        <v>0</v>
      </c>
      <c r="P111" s="201"/>
    </row>
    <row r="112" spans="1:16" ht="24" hidden="1" x14ac:dyDescent="0.25">
      <c r="A112" s="52">
        <v>2264</v>
      </c>
      <c r="B112" s="90" t="s">
        <v>130</v>
      </c>
      <c r="C112" s="536">
        <f t="shared" si="99"/>
        <v>0</v>
      </c>
      <c r="D112" s="197"/>
      <c r="E112" s="198"/>
      <c r="F112" s="199">
        <f t="shared" si="128"/>
        <v>0</v>
      </c>
      <c r="G112" s="197"/>
      <c r="H112" s="198"/>
      <c r="I112" s="199">
        <f t="shared" si="129"/>
        <v>0</v>
      </c>
      <c r="J112" s="200"/>
      <c r="K112" s="198"/>
      <c r="L112" s="199">
        <f t="shared" si="130"/>
        <v>0</v>
      </c>
      <c r="M112" s="197"/>
      <c r="N112" s="198"/>
      <c r="O112" s="199">
        <f t="shared" si="131"/>
        <v>0</v>
      </c>
      <c r="P112" s="201"/>
    </row>
    <row r="113" spans="1:16" hidden="1" x14ac:dyDescent="0.25">
      <c r="A113" s="52">
        <v>2269</v>
      </c>
      <c r="B113" s="90" t="s">
        <v>131</v>
      </c>
      <c r="C113" s="536">
        <f t="shared" si="99"/>
        <v>0</v>
      </c>
      <c r="D113" s="197"/>
      <c r="E113" s="198"/>
      <c r="F113" s="199">
        <f t="shared" si="128"/>
        <v>0</v>
      </c>
      <c r="G113" s="197"/>
      <c r="H113" s="198"/>
      <c r="I113" s="199">
        <f t="shared" si="129"/>
        <v>0</v>
      </c>
      <c r="J113" s="200"/>
      <c r="K113" s="198"/>
      <c r="L113" s="199">
        <f t="shared" si="130"/>
        <v>0</v>
      </c>
      <c r="M113" s="197"/>
      <c r="N113" s="198"/>
      <c r="O113" s="199">
        <f t="shared" si="131"/>
        <v>0</v>
      </c>
      <c r="P113" s="201"/>
    </row>
    <row r="114" spans="1:16" x14ac:dyDescent="0.25">
      <c r="A114" s="202">
        <v>2270</v>
      </c>
      <c r="B114" s="90" t="s">
        <v>132</v>
      </c>
      <c r="C114" s="536">
        <f t="shared" si="99"/>
        <v>500</v>
      </c>
      <c r="D114" s="203">
        <f t="shared" ref="D114:E114" si="132">SUM(D115:D118)</f>
        <v>200</v>
      </c>
      <c r="E114" s="204">
        <f t="shared" si="132"/>
        <v>300</v>
      </c>
      <c r="F114" s="199">
        <f>SUM(F115:F118)</f>
        <v>500</v>
      </c>
      <c r="G114" s="203">
        <f t="shared" ref="G114:H114" si="133">SUM(G115:G118)</f>
        <v>0</v>
      </c>
      <c r="H114" s="204">
        <f t="shared" si="133"/>
        <v>0</v>
      </c>
      <c r="I114" s="199">
        <f>SUM(I115:I118)</f>
        <v>0</v>
      </c>
      <c r="J114" s="205">
        <f t="shared" ref="J114:K114" si="134">SUM(J115:J118)</f>
        <v>0</v>
      </c>
      <c r="K114" s="204">
        <f t="shared" si="134"/>
        <v>0</v>
      </c>
      <c r="L114" s="199">
        <f>SUM(L115:L118)</f>
        <v>0</v>
      </c>
      <c r="M114" s="203">
        <f t="shared" ref="M114:O114" si="135">SUM(M115:M118)</f>
        <v>0</v>
      </c>
      <c r="N114" s="204">
        <f t="shared" si="135"/>
        <v>0</v>
      </c>
      <c r="O114" s="199">
        <f t="shared" si="135"/>
        <v>0</v>
      </c>
      <c r="P114" s="201"/>
    </row>
    <row r="115" spans="1:16" hidden="1" x14ac:dyDescent="0.25">
      <c r="A115" s="52">
        <v>2272</v>
      </c>
      <c r="B115" s="218" t="s">
        <v>133</v>
      </c>
      <c r="C115" s="536">
        <f t="shared" si="99"/>
        <v>0</v>
      </c>
      <c r="D115" s="197"/>
      <c r="E115" s="198"/>
      <c r="F115" s="199">
        <f t="shared" ref="F115:F119" si="136">D115+E115</f>
        <v>0</v>
      </c>
      <c r="G115" s="197"/>
      <c r="H115" s="198"/>
      <c r="I115" s="199">
        <f t="shared" ref="I115:I119" si="137">G115+H115</f>
        <v>0</v>
      </c>
      <c r="J115" s="200"/>
      <c r="K115" s="198"/>
      <c r="L115" s="199">
        <f t="shared" ref="L115:L119" si="138">J115+K115</f>
        <v>0</v>
      </c>
      <c r="M115" s="197"/>
      <c r="N115" s="198"/>
      <c r="O115" s="199">
        <f t="shared" ref="O115:O119" si="139">M115+N115</f>
        <v>0</v>
      </c>
      <c r="P115" s="201"/>
    </row>
    <row r="116" spans="1:16" ht="24" hidden="1" x14ac:dyDescent="0.25">
      <c r="A116" s="52">
        <v>2274</v>
      </c>
      <c r="B116" s="219" t="s">
        <v>134</v>
      </c>
      <c r="C116" s="536">
        <f t="shared" si="99"/>
        <v>0</v>
      </c>
      <c r="D116" s="197"/>
      <c r="E116" s="198"/>
      <c r="F116" s="199">
        <f t="shared" si="136"/>
        <v>0</v>
      </c>
      <c r="G116" s="197"/>
      <c r="H116" s="198"/>
      <c r="I116" s="199">
        <f t="shared" si="137"/>
        <v>0</v>
      </c>
      <c r="J116" s="200"/>
      <c r="K116" s="198"/>
      <c r="L116" s="199">
        <f t="shared" si="138"/>
        <v>0</v>
      </c>
      <c r="M116" s="197"/>
      <c r="N116" s="198"/>
      <c r="O116" s="199">
        <f t="shared" si="139"/>
        <v>0</v>
      </c>
      <c r="P116" s="201"/>
    </row>
    <row r="117" spans="1:16" ht="24" hidden="1" x14ac:dyDescent="0.25">
      <c r="A117" s="52">
        <v>2275</v>
      </c>
      <c r="B117" s="90" t="s">
        <v>135</v>
      </c>
      <c r="C117" s="536">
        <f t="shared" si="99"/>
        <v>0</v>
      </c>
      <c r="D117" s="197">
        <v>0</v>
      </c>
      <c r="E117" s="198"/>
      <c r="F117" s="199">
        <f t="shared" si="136"/>
        <v>0</v>
      </c>
      <c r="G117" s="197"/>
      <c r="H117" s="198"/>
      <c r="I117" s="199">
        <f t="shared" si="137"/>
        <v>0</v>
      </c>
      <c r="J117" s="200"/>
      <c r="K117" s="198"/>
      <c r="L117" s="199">
        <f t="shared" si="138"/>
        <v>0</v>
      </c>
      <c r="M117" s="197"/>
      <c r="N117" s="198"/>
      <c r="O117" s="199">
        <f t="shared" si="139"/>
        <v>0</v>
      </c>
      <c r="P117" s="201"/>
    </row>
    <row r="118" spans="1:16" ht="36" x14ac:dyDescent="0.25">
      <c r="A118" s="52">
        <v>2276</v>
      </c>
      <c r="B118" s="90" t="s">
        <v>136</v>
      </c>
      <c r="C118" s="536">
        <f t="shared" si="99"/>
        <v>500</v>
      </c>
      <c r="D118" s="197">
        <v>200</v>
      </c>
      <c r="E118" s="302">
        <v>300</v>
      </c>
      <c r="F118" s="199">
        <f t="shared" si="136"/>
        <v>500</v>
      </c>
      <c r="G118" s="197"/>
      <c r="H118" s="198"/>
      <c r="I118" s="199">
        <f t="shared" si="137"/>
        <v>0</v>
      </c>
      <c r="J118" s="200"/>
      <c r="K118" s="198"/>
      <c r="L118" s="199">
        <f t="shared" si="138"/>
        <v>0</v>
      </c>
      <c r="M118" s="197"/>
      <c r="N118" s="198"/>
      <c r="O118" s="199">
        <f t="shared" si="139"/>
        <v>0</v>
      </c>
      <c r="P118" s="201"/>
    </row>
    <row r="119" spans="1:16" ht="48" hidden="1" x14ac:dyDescent="0.25">
      <c r="A119" s="202">
        <v>2280</v>
      </c>
      <c r="B119" s="90" t="s">
        <v>137</v>
      </c>
      <c r="C119" s="536">
        <f t="shared" si="99"/>
        <v>0</v>
      </c>
      <c r="D119" s="197"/>
      <c r="E119" s="198"/>
      <c r="F119" s="199">
        <f t="shared" si="136"/>
        <v>0</v>
      </c>
      <c r="G119" s="197"/>
      <c r="H119" s="198"/>
      <c r="I119" s="199">
        <f t="shared" si="137"/>
        <v>0</v>
      </c>
      <c r="J119" s="200"/>
      <c r="K119" s="198"/>
      <c r="L119" s="199">
        <f t="shared" si="138"/>
        <v>0</v>
      </c>
      <c r="M119" s="197"/>
      <c r="N119" s="198"/>
      <c r="O119" s="199">
        <f t="shared" si="139"/>
        <v>0</v>
      </c>
      <c r="P119" s="201"/>
    </row>
    <row r="120" spans="1:16" ht="38.25" hidden="1" customHeight="1" x14ac:dyDescent="0.25">
      <c r="A120" s="138">
        <v>2300</v>
      </c>
      <c r="B120" s="108" t="s">
        <v>138</v>
      </c>
      <c r="C120" s="538">
        <f t="shared" si="99"/>
        <v>0</v>
      </c>
      <c r="D120" s="220">
        <f t="shared" ref="D120:E120" si="140">SUM(D121,D126,D130,D131,D134,D138,D146,D147,D150)</f>
        <v>0</v>
      </c>
      <c r="E120" s="221">
        <f t="shared" si="140"/>
        <v>0</v>
      </c>
      <c r="F120" s="222">
        <f>SUM(F121,F126,F130,F131,F134,F138,F146,F147,F150)</f>
        <v>0</v>
      </c>
      <c r="G120" s="220">
        <f t="shared" ref="G120:H120" si="141">SUM(G121,G126,G130,G131,G134,G138,G146,G147,G150)</f>
        <v>0</v>
      </c>
      <c r="H120" s="221">
        <f t="shared" si="141"/>
        <v>0</v>
      </c>
      <c r="I120" s="222">
        <f>SUM(I121,I126,I130,I131,I134,I138,I146,I147,I150)</f>
        <v>0</v>
      </c>
      <c r="J120" s="223">
        <f t="shared" ref="J120:K120" si="142">SUM(J121,J126,J130,J131,J134,J138,J146,J147,J150)</f>
        <v>0</v>
      </c>
      <c r="K120" s="221">
        <f t="shared" si="142"/>
        <v>0</v>
      </c>
      <c r="L120" s="222">
        <f>SUM(L121,L126,L130,L131,L134,L138,L146,L147,L150)</f>
        <v>0</v>
      </c>
      <c r="M120" s="220">
        <f t="shared" ref="M120:O120" si="143">SUM(M121,M126,M130,M131,M134,M138,M146,M147,M150)</f>
        <v>0</v>
      </c>
      <c r="N120" s="221">
        <f t="shared" si="143"/>
        <v>0</v>
      </c>
      <c r="O120" s="222">
        <f t="shared" si="143"/>
        <v>0</v>
      </c>
      <c r="P120" s="215"/>
    </row>
    <row r="121" spans="1:16" ht="24" hidden="1" x14ac:dyDescent="0.25">
      <c r="A121" s="352">
        <v>2310</v>
      </c>
      <c r="B121" s="82" t="s">
        <v>139</v>
      </c>
      <c r="C121" s="535">
        <f t="shared" si="99"/>
        <v>0</v>
      </c>
      <c r="D121" s="212">
        <f t="shared" ref="D121:O121" si="144">SUM(D122:D125)</f>
        <v>0</v>
      </c>
      <c r="E121" s="213">
        <f t="shared" si="144"/>
        <v>0</v>
      </c>
      <c r="F121" s="194">
        <f t="shared" si="144"/>
        <v>0</v>
      </c>
      <c r="G121" s="212">
        <f t="shared" si="144"/>
        <v>0</v>
      </c>
      <c r="H121" s="213">
        <f t="shared" si="144"/>
        <v>0</v>
      </c>
      <c r="I121" s="194">
        <f t="shared" si="144"/>
        <v>0</v>
      </c>
      <c r="J121" s="214">
        <f t="shared" si="144"/>
        <v>0</v>
      </c>
      <c r="K121" s="213">
        <f t="shared" si="144"/>
        <v>0</v>
      </c>
      <c r="L121" s="194">
        <f t="shared" si="144"/>
        <v>0</v>
      </c>
      <c r="M121" s="212">
        <f t="shared" si="144"/>
        <v>0</v>
      </c>
      <c r="N121" s="213">
        <f t="shared" si="144"/>
        <v>0</v>
      </c>
      <c r="O121" s="194">
        <f t="shared" si="144"/>
        <v>0</v>
      </c>
      <c r="P121" s="196"/>
    </row>
    <row r="122" spans="1:16" hidden="1" x14ac:dyDescent="0.25">
      <c r="A122" s="52">
        <v>2311</v>
      </c>
      <c r="B122" s="90" t="s">
        <v>140</v>
      </c>
      <c r="C122" s="536">
        <f t="shared" si="99"/>
        <v>0</v>
      </c>
      <c r="D122" s="197"/>
      <c r="E122" s="198"/>
      <c r="F122" s="199">
        <f t="shared" ref="F122:F125" si="145">D122+E122</f>
        <v>0</v>
      </c>
      <c r="G122" s="197"/>
      <c r="H122" s="198"/>
      <c r="I122" s="199">
        <f t="shared" ref="I122:I125" si="146">G122+H122</f>
        <v>0</v>
      </c>
      <c r="J122" s="200"/>
      <c r="K122" s="198"/>
      <c r="L122" s="199">
        <f t="shared" ref="L122:L125" si="147">J122+K122</f>
        <v>0</v>
      </c>
      <c r="M122" s="197"/>
      <c r="N122" s="198"/>
      <c r="O122" s="199">
        <f t="shared" ref="O122:O125" si="148">M122+N122</f>
        <v>0</v>
      </c>
      <c r="P122" s="201"/>
    </row>
    <row r="123" spans="1:16" hidden="1" x14ac:dyDescent="0.25">
      <c r="A123" s="52">
        <v>2312</v>
      </c>
      <c r="B123" s="90" t="s">
        <v>141</v>
      </c>
      <c r="C123" s="536">
        <f t="shared" si="99"/>
        <v>0</v>
      </c>
      <c r="D123" s="197"/>
      <c r="E123" s="198"/>
      <c r="F123" s="199">
        <f t="shared" si="145"/>
        <v>0</v>
      </c>
      <c r="G123" s="197"/>
      <c r="H123" s="198"/>
      <c r="I123" s="199">
        <f t="shared" si="146"/>
        <v>0</v>
      </c>
      <c r="J123" s="200"/>
      <c r="K123" s="198"/>
      <c r="L123" s="199">
        <f t="shared" si="147"/>
        <v>0</v>
      </c>
      <c r="M123" s="197"/>
      <c r="N123" s="198"/>
      <c r="O123" s="199">
        <f t="shared" si="148"/>
        <v>0</v>
      </c>
      <c r="P123" s="201"/>
    </row>
    <row r="124" spans="1:16" hidden="1" x14ac:dyDescent="0.25">
      <c r="A124" s="52">
        <v>2313</v>
      </c>
      <c r="B124" s="90" t="s">
        <v>142</v>
      </c>
      <c r="C124" s="536">
        <f t="shared" si="99"/>
        <v>0</v>
      </c>
      <c r="D124" s="197"/>
      <c r="E124" s="198"/>
      <c r="F124" s="199">
        <f t="shared" si="145"/>
        <v>0</v>
      </c>
      <c r="G124" s="197"/>
      <c r="H124" s="198"/>
      <c r="I124" s="199">
        <f t="shared" si="146"/>
        <v>0</v>
      </c>
      <c r="J124" s="200"/>
      <c r="K124" s="198"/>
      <c r="L124" s="199">
        <f t="shared" si="147"/>
        <v>0</v>
      </c>
      <c r="M124" s="197"/>
      <c r="N124" s="198"/>
      <c r="O124" s="199">
        <f t="shared" si="148"/>
        <v>0</v>
      </c>
      <c r="P124" s="201"/>
    </row>
    <row r="125" spans="1:16" ht="36" hidden="1" customHeight="1" x14ac:dyDescent="0.25">
      <c r="A125" s="52">
        <v>2314</v>
      </c>
      <c r="B125" s="90" t="s">
        <v>143</v>
      </c>
      <c r="C125" s="536">
        <f t="shared" si="99"/>
        <v>0</v>
      </c>
      <c r="D125" s="197"/>
      <c r="E125" s="198"/>
      <c r="F125" s="199">
        <f t="shared" si="145"/>
        <v>0</v>
      </c>
      <c r="G125" s="197"/>
      <c r="H125" s="198"/>
      <c r="I125" s="199">
        <f t="shared" si="146"/>
        <v>0</v>
      </c>
      <c r="J125" s="200"/>
      <c r="K125" s="198"/>
      <c r="L125" s="199">
        <f t="shared" si="147"/>
        <v>0</v>
      </c>
      <c r="M125" s="197"/>
      <c r="N125" s="198"/>
      <c r="O125" s="199">
        <f t="shared" si="148"/>
        <v>0</v>
      </c>
      <c r="P125" s="201"/>
    </row>
    <row r="126" spans="1:16" hidden="1" x14ac:dyDescent="0.25">
      <c r="A126" s="202">
        <v>2320</v>
      </c>
      <c r="B126" s="90" t="s">
        <v>144</v>
      </c>
      <c r="C126" s="536">
        <f t="shared" si="99"/>
        <v>0</v>
      </c>
      <c r="D126" s="203">
        <f t="shared" ref="D126:E126" si="149">SUM(D127:D129)</f>
        <v>0</v>
      </c>
      <c r="E126" s="204">
        <f t="shared" si="149"/>
        <v>0</v>
      </c>
      <c r="F126" s="199">
        <f>SUM(F127:F129)</f>
        <v>0</v>
      </c>
      <c r="G126" s="203">
        <f t="shared" ref="G126:H126" si="150">SUM(G127:G129)</f>
        <v>0</v>
      </c>
      <c r="H126" s="204">
        <f t="shared" si="150"/>
        <v>0</v>
      </c>
      <c r="I126" s="199">
        <f>SUM(I127:I129)</f>
        <v>0</v>
      </c>
      <c r="J126" s="205">
        <f t="shared" ref="J126:K126" si="151">SUM(J127:J129)</f>
        <v>0</v>
      </c>
      <c r="K126" s="204">
        <f t="shared" si="151"/>
        <v>0</v>
      </c>
      <c r="L126" s="199">
        <f>SUM(L127:L129)</f>
        <v>0</v>
      </c>
      <c r="M126" s="203">
        <f t="shared" ref="M126:O126" si="152">SUM(M127:M129)</f>
        <v>0</v>
      </c>
      <c r="N126" s="204">
        <f t="shared" si="152"/>
        <v>0</v>
      </c>
      <c r="O126" s="199">
        <f t="shared" si="152"/>
        <v>0</v>
      </c>
      <c r="P126" s="201"/>
    </row>
    <row r="127" spans="1:16" hidden="1" x14ac:dyDescent="0.25">
      <c r="A127" s="52">
        <v>2321</v>
      </c>
      <c r="B127" s="90" t="s">
        <v>145</v>
      </c>
      <c r="C127" s="536">
        <f t="shared" si="99"/>
        <v>0</v>
      </c>
      <c r="D127" s="197"/>
      <c r="E127" s="198"/>
      <c r="F127" s="199">
        <f t="shared" ref="F127:F130" si="153">D127+E127</f>
        <v>0</v>
      </c>
      <c r="G127" s="197"/>
      <c r="H127" s="198"/>
      <c r="I127" s="199">
        <f t="shared" ref="I127:I130" si="154">G127+H127</f>
        <v>0</v>
      </c>
      <c r="J127" s="200"/>
      <c r="K127" s="198"/>
      <c r="L127" s="199">
        <f t="shared" ref="L127:L130" si="155">J127+K127</f>
        <v>0</v>
      </c>
      <c r="M127" s="197"/>
      <c r="N127" s="198"/>
      <c r="O127" s="199">
        <f t="shared" ref="O127:O130" si="156">M127+N127</f>
        <v>0</v>
      </c>
      <c r="P127" s="201"/>
    </row>
    <row r="128" spans="1:16" hidden="1" x14ac:dyDescent="0.25">
      <c r="A128" s="52">
        <v>2322</v>
      </c>
      <c r="B128" s="90" t="s">
        <v>146</v>
      </c>
      <c r="C128" s="536">
        <f t="shared" si="99"/>
        <v>0</v>
      </c>
      <c r="D128" s="197"/>
      <c r="E128" s="198"/>
      <c r="F128" s="199">
        <f t="shared" si="153"/>
        <v>0</v>
      </c>
      <c r="G128" s="197"/>
      <c r="H128" s="198"/>
      <c r="I128" s="199">
        <f t="shared" si="154"/>
        <v>0</v>
      </c>
      <c r="J128" s="200"/>
      <c r="K128" s="198"/>
      <c r="L128" s="199">
        <f t="shared" si="155"/>
        <v>0</v>
      </c>
      <c r="M128" s="197"/>
      <c r="N128" s="198"/>
      <c r="O128" s="199">
        <f t="shared" si="156"/>
        <v>0</v>
      </c>
      <c r="P128" s="201"/>
    </row>
    <row r="129" spans="1:16" ht="10.5" hidden="1" customHeight="1" x14ac:dyDescent="0.25">
      <c r="A129" s="52">
        <v>2329</v>
      </c>
      <c r="B129" s="90" t="s">
        <v>147</v>
      </c>
      <c r="C129" s="536">
        <f t="shared" si="99"/>
        <v>0</v>
      </c>
      <c r="D129" s="197"/>
      <c r="E129" s="198"/>
      <c r="F129" s="199">
        <f t="shared" si="153"/>
        <v>0</v>
      </c>
      <c r="G129" s="197"/>
      <c r="H129" s="198"/>
      <c r="I129" s="199">
        <f t="shared" si="154"/>
        <v>0</v>
      </c>
      <c r="J129" s="200"/>
      <c r="K129" s="198"/>
      <c r="L129" s="199">
        <f t="shared" si="155"/>
        <v>0</v>
      </c>
      <c r="M129" s="197"/>
      <c r="N129" s="198"/>
      <c r="O129" s="199">
        <f t="shared" si="156"/>
        <v>0</v>
      </c>
      <c r="P129" s="201"/>
    </row>
    <row r="130" spans="1:16" hidden="1" x14ac:dyDescent="0.25">
      <c r="A130" s="202">
        <v>2330</v>
      </c>
      <c r="B130" s="90" t="s">
        <v>148</v>
      </c>
      <c r="C130" s="536">
        <f t="shared" si="99"/>
        <v>0</v>
      </c>
      <c r="D130" s="197"/>
      <c r="E130" s="198"/>
      <c r="F130" s="199">
        <f t="shared" si="153"/>
        <v>0</v>
      </c>
      <c r="G130" s="197"/>
      <c r="H130" s="198"/>
      <c r="I130" s="199">
        <f t="shared" si="154"/>
        <v>0</v>
      </c>
      <c r="J130" s="200"/>
      <c r="K130" s="198"/>
      <c r="L130" s="199">
        <f t="shared" si="155"/>
        <v>0</v>
      </c>
      <c r="M130" s="197"/>
      <c r="N130" s="198"/>
      <c r="O130" s="199">
        <f t="shared" si="156"/>
        <v>0</v>
      </c>
      <c r="P130" s="201"/>
    </row>
    <row r="131" spans="1:16" ht="36" hidden="1" x14ac:dyDescent="0.25">
      <c r="A131" s="202">
        <v>2340</v>
      </c>
      <c r="B131" s="90" t="s">
        <v>149</v>
      </c>
      <c r="C131" s="536">
        <f t="shared" si="99"/>
        <v>0</v>
      </c>
      <c r="D131" s="203">
        <f t="shared" ref="D131:E131" si="157">SUM(D132:D133)</f>
        <v>0</v>
      </c>
      <c r="E131" s="204">
        <f t="shared" si="157"/>
        <v>0</v>
      </c>
      <c r="F131" s="199">
        <f>SUM(F132:F133)</f>
        <v>0</v>
      </c>
      <c r="G131" s="203">
        <f t="shared" ref="G131:H131" si="158">SUM(G132:G133)</f>
        <v>0</v>
      </c>
      <c r="H131" s="204">
        <f t="shared" si="158"/>
        <v>0</v>
      </c>
      <c r="I131" s="199">
        <f>SUM(I132:I133)</f>
        <v>0</v>
      </c>
      <c r="J131" s="205">
        <f t="shared" ref="J131:K131" si="159">SUM(J132:J133)</f>
        <v>0</v>
      </c>
      <c r="K131" s="204">
        <f t="shared" si="159"/>
        <v>0</v>
      </c>
      <c r="L131" s="199">
        <f>SUM(L132:L133)</f>
        <v>0</v>
      </c>
      <c r="M131" s="203">
        <f t="shared" ref="M131:O131" si="160">SUM(M132:M133)</f>
        <v>0</v>
      </c>
      <c r="N131" s="204">
        <f t="shared" si="160"/>
        <v>0</v>
      </c>
      <c r="O131" s="199">
        <f t="shared" si="160"/>
        <v>0</v>
      </c>
      <c r="P131" s="201"/>
    </row>
    <row r="132" spans="1:16" hidden="1" x14ac:dyDescent="0.25">
      <c r="A132" s="52">
        <v>2341</v>
      </c>
      <c r="B132" s="90" t="s">
        <v>150</v>
      </c>
      <c r="C132" s="536">
        <f t="shared" si="99"/>
        <v>0</v>
      </c>
      <c r="D132" s="197"/>
      <c r="E132" s="198"/>
      <c r="F132" s="199">
        <f t="shared" ref="F132:F133" si="161">D132+E132</f>
        <v>0</v>
      </c>
      <c r="G132" s="197"/>
      <c r="H132" s="198"/>
      <c r="I132" s="199">
        <f t="shared" ref="I132:I133" si="162">G132+H132</f>
        <v>0</v>
      </c>
      <c r="J132" s="200"/>
      <c r="K132" s="198"/>
      <c r="L132" s="199">
        <f t="shared" ref="L132:L133" si="163">J132+K132</f>
        <v>0</v>
      </c>
      <c r="M132" s="197"/>
      <c r="N132" s="198"/>
      <c r="O132" s="199">
        <f t="shared" ref="O132:O133" si="164">M132+N132</f>
        <v>0</v>
      </c>
      <c r="P132" s="201"/>
    </row>
    <row r="133" spans="1:16" ht="24" hidden="1" x14ac:dyDescent="0.25">
      <c r="A133" s="52">
        <v>2344</v>
      </c>
      <c r="B133" s="90" t="s">
        <v>151</v>
      </c>
      <c r="C133" s="536">
        <f t="shared" si="99"/>
        <v>0</v>
      </c>
      <c r="D133" s="197"/>
      <c r="E133" s="198"/>
      <c r="F133" s="199">
        <f t="shared" si="161"/>
        <v>0</v>
      </c>
      <c r="G133" s="197"/>
      <c r="H133" s="198"/>
      <c r="I133" s="199">
        <f t="shared" si="162"/>
        <v>0</v>
      </c>
      <c r="J133" s="200"/>
      <c r="K133" s="198"/>
      <c r="L133" s="199">
        <f t="shared" si="163"/>
        <v>0</v>
      </c>
      <c r="M133" s="197"/>
      <c r="N133" s="198"/>
      <c r="O133" s="199">
        <f t="shared" si="164"/>
        <v>0</v>
      </c>
      <c r="P133" s="201"/>
    </row>
    <row r="134" spans="1:16" ht="24" hidden="1" x14ac:dyDescent="0.25">
      <c r="A134" s="188">
        <v>2350</v>
      </c>
      <c r="B134" s="143" t="s">
        <v>152</v>
      </c>
      <c r="C134" s="542">
        <f t="shared" si="99"/>
        <v>0</v>
      </c>
      <c r="D134" s="148">
        <f t="shared" ref="D134:E134" si="165">SUM(D135:D137)</f>
        <v>0</v>
      </c>
      <c r="E134" s="149">
        <f t="shared" si="165"/>
        <v>0</v>
      </c>
      <c r="F134" s="189">
        <f>SUM(F135:F137)</f>
        <v>0</v>
      </c>
      <c r="G134" s="148">
        <f t="shared" ref="G134:H134" si="166">SUM(G135:G137)</f>
        <v>0</v>
      </c>
      <c r="H134" s="149">
        <f t="shared" si="166"/>
        <v>0</v>
      </c>
      <c r="I134" s="189">
        <f>SUM(I135:I137)</f>
        <v>0</v>
      </c>
      <c r="J134" s="190">
        <f t="shared" ref="J134:K134" si="167">SUM(J135:J137)</f>
        <v>0</v>
      </c>
      <c r="K134" s="149">
        <f t="shared" si="167"/>
        <v>0</v>
      </c>
      <c r="L134" s="189">
        <f>SUM(L135:L137)</f>
        <v>0</v>
      </c>
      <c r="M134" s="148">
        <f t="shared" ref="M134:O134" si="168">SUM(M135:M137)</f>
        <v>0</v>
      </c>
      <c r="N134" s="149">
        <f t="shared" si="168"/>
        <v>0</v>
      </c>
      <c r="O134" s="189">
        <f t="shared" si="168"/>
        <v>0</v>
      </c>
      <c r="P134" s="191"/>
    </row>
    <row r="135" spans="1:16" hidden="1" x14ac:dyDescent="0.25">
      <c r="A135" s="45">
        <v>2351</v>
      </c>
      <c r="B135" s="82" t="s">
        <v>153</v>
      </c>
      <c r="C135" s="535">
        <f t="shared" si="99"/>
        <v>0</v>
      </c>
      <c r="D135" s="192"/>
      <c r="E135" s="193"/>
      <c r="F135" s="194">
        <f t="shared" ref="F135:F137" si="169">D135+E135</f>
        <v>0</v>
      </c>
      <c r="G135" s="192"/>
      <c r="H135" s="193"/>
      <c r="I135" s="194">
        <f t="shared" ref="I135:I137" si="170">G135+H135</f>
        <v>0</v>
      </c>
      <c r="J135" s="195"/>
      <c r="K135" s="193"/>
      <c r="L135" s="194">
        <f t="shared" ref="L135:L137" si="171">J135+K135</f>
        <v>0</v>
      </c>
      <c r="M135" s="192"/>
      <c r="N135" s="193"/>
      <c r="O135" s="194">
        <f t="shared" ref="O135:O137" si="172">M135+N135</f>
        <v>0</v>
      </c>
      <c r="P135" s="196"/>
    </row>
    <row r="136" spans="1:16" ht="24" hidden="1" x14ac:dyDescent="0.25">
      <c r="A136" s="52">
        <v>2352</v>
      </c>
      <c r="B136" s="90" t="s">
        <v>154</v>
      </c>
      <c r="C136" s="536">
        <f t="shared" si="99"/>
        <v>0</v>
      </c>
      <c r="D136" s="197"/>
      <c r="E136" s="198"/>
      <c r="F136" s="199">
        <f t="shared" si="169"/>
        <v>0</v>
      </c>
      <c r="G136" s="197"/>
      <c r="H136" s="198"/>
      <c r="I136" s="199">
        <f t="shared" si="170"/>
        <v>0</v>
      </c>
      <c r="J136" s="200"/>
      <c r="K136" s="198"/>
      <c r="L136" s="199">
        <f t="shared" si="171"/>
        <v>0</v>
      </c>
      <c r="M136" s="197"/>
      <c r="N136" s="198"/>
      <c r="O136" s="199">
        <f t="shared" si="172"/>
        <v>0</v>
      </c>
      <c r="P136" s="201"/>
    </row>
    <row r="137" spans="1:16" ht="24" hidden="1" x14ac:dyDescent="0.25">
      <c r="A137" s="52">
        <v>2353</v>
      </c>
      <c r="B137" s="90" t="s">
        <v>155</v>
      </c>
      <c r="C137" s="536">
        <f t="shared" si="99"/>
        <v>0</v>
      </c>
      <c r="D137" s="197"/>
      <c r="E137" s="198"/>
      <c r="F137" s="199">
        <f t="shared" si="169"/>
        <v>0</v>
      </c>
      <c r="G137" s="197"/>
      <c r="H137" s="198"/>
      <c r="I137" s="199">
        <f t="shared" si="170"/>
        <v>0</v>
      </c>
      <c r="J137" s="200"/>
      <c r="K137" s="198"/>
      <c r="L137" s="199">
        <f t="shared" si="171"/>
        <v>0</v>
      </c>
      <c r="M137" s="197"/>
      <c r="N137" s="198"/>
      <c r="O137" s="199">
        <f t="shared" si="172"/>
        <v>0</v>
      </c>
      <c r="P137" s="201"/>
    </row>
    <row r="138" spans="1:16" ht="36" hidden="1" x14ac:dyDescent="0.25">
      <c r="A138" s="202">
        <v>2360</v>
      </c>
      <c r="B138" s="90" t="s">
        <v>156</v>
      </c>
      <c r="C138" s="536">
        <f t="shared" si="99"/>
        <v>0</v>
      </c>
      <c r="D138" s="203">
        <f t="shared" ref="D138:E138" si="173">SUM(D139:D145)</f>
        <v>0</v>
      </c>
      <c r="E138" s="204">
        <f t="shared" si="173"/>
        <v>0</v>
      </c>
      <c r="F138" s="199">
        <f>SUM(F139:F145)</f>
        <v>0</v>
      </c>
      <c r="G138" s="203">
        <f t="shared" ref="G138:H138" si="174">SUM(G139:G145)</f>
        <v>0</v>
      </c>
      <c r="H138" s="204">
        <f t="shared" si="174"/>
        <v>0</v>
      </c>
      <c r="I138" s="199">
        <f>SUM(I139:I145)</f>
        <v>0</v>
      </c>
      <c r="J138" s="205">
        <f t="shared" ref="J138:K138" si="175">SUM(J139:J145)</f>
        <v>0</v>
      </c>
      <c r="K138" s="204">
        <f t="shared" si="175"/>
        <v>0</v>
      </c>
      <c r="L138" s="199">
        <f>SUM(L139:L145)</f>
        <v>0</v>
      </c>
      <c r="M138" s="203">
        <f t="shared" ref="M138:O138" si="176">SUM(M139:M145)</f>
        <v>0</v>
      </c>
      <c r="N138" s="204">
        <f t="shared" si="176"/>
        <v>0</v>
      </c>
      <c r="O138" s="199">
        <f t="shared" si="176"/>
        <v>0</v>
      </c>
      <c r="P138" s="201"/>
    </row>
    <row r="139" spans="1:16" hidden="1" x14ac:dyDescent="0.25">
      <c r="A139" s="51">
        <v>2361</v>
      </c>
      <c r="B139" s="90" t="s">
        <v>157</v>
      </c>
      <c r="C139" s="536">
        <f t="shared" si="99"/>
        <v>0</v>
      </c>
      <c r="D139" s="197"/>
      <c r="E139" s="198"/>
      <c r="F139" s="199">
        <f t="shared" ref="F139:F146" si="177">D139+E139</f>
        <v>0</v>
      </c>
      <c r="G139" s="197"/>
      <c r="H139" s="198"/>
      <c r="I139" s="199">
        <f t="shared" ref="I139:I146" si="178">G139+H139</f>
        <v>0</v>
      </c>
      <c r="J139" s="200"/>
      <c r="K139" s="198"/>
      <c r="L139" s="199">
        <f t="shared" ref="L139:L146" si="179">J139+K139</f>
        <v>0</v>
      </c>
      <c r="M139" s="197"/>
      <c r="N139" s="198"/>
      <c r="O139" s="199">
        <f t="shared" ref="O139:O146" si="180">M139+N139</f>
        <v>0</v>
      </c>
      <c r="P139" s="201"/>
    </row>
    <row r="140" spans="1:16" ht="24" hidden="1" x14ac:dyDescent="0.25">
      <c r="A140" s="51">
        <v>2362</v>
      </c>
      <c r="B140" s="90" t="s">
        <v>158</v>
      </c>
      <c r="C140" s="536">
        <f t="shared" si="99"/>
        <v>0</v>
      </c>
      <c r="D140" s="197"/>
      <c r="E140" s="198"/>
      <c r="F140" s="199">
        <f t="shared" si="177"/>
        <v>0</v>
      </c>
      <c r="G140" s="197"/>
      <c r="H140" s="198"/>
      <c r="I140" s="199">
        <f t="shared" si="178"/>
        <v>0</v>
      </c>
      <c r="J140" s="200"/>
      <c r="K140" s="198"/>
      <c r="L140" s="199">
        <f t="shared" si="179"/>
        <v>0</v>
      </c>
      <c r="M140" s="197"/>
      <c r="N140" s="198"/>
      <c r="O140" s="199">
        <f t="shared" si="180"/>
        <v>0</v>
      </c>
      <c r="P140" s="201"/>
    </row>
    <row r="141" spans="1:16" hidden="1" x14ac:dyDescent="0.25">
      <c r="A141" s="51">
        <v>2363</v>
      </c>
      <c r="B141" s="90" t="s">
        <v>159</v>
      </c>
      <c r="C141" s="536">
        <f t="shared" si="99"/>
        <v>0</v>
      </c>
      <c r="D141" s="197"/>
      <c r="E141" s="198"/>
      <c r="F141" s="199">
        <f t="shared" si="177"/>
        <v>0</v>
      </c>
      <c r="G141" s="197"/>
      <c r="H141" s="198"/>
      <c r="I141" s="199">
        <f t="shared" si="178"/>
        <v>0</v>
      </c>
      <c r="J141" s="200"/>
      <c r="K141" s="198"/>
      <c r="L141" s="199">
        <f t="shared" si="179"/>
        <v>0</v>
      </c>
      <c r="M141" s="197"/>
      <c r="N141" s="198"/>
      <c r="O141" s="199">
        <f t="shared" si="180"/>
        <v>0</v>
      </c>
      <c r="P141" s="201"/>
    </row>
    <row r="142" spans="1:16" hidden="1" x14ac:dyDescent="0.25">
      <c r="A142" s="51">
        <v>2364</v>
      </c>
      <c r="B142" s="90" t="s">
        <v>160</v>
      </c>
      <c r="C142" s="536">
        <f t="shared" si="99"/>
        <v>0</v>
      </c>
      <c r="D142" s="197"/>
      <c r="E142" s="198"/>
      <c r="F142" s="199">
        <f t="shared" si="177"/>
        <v>0</v>
      </c>
      <c r="G142" s="197"/>
      <c r="H142" s="198"/>
      <c r="I142" s="199">
        <f t="shared" si="178"/>
        <v>0</v>
      </c>
      <c r="J142" s="200"/>
      <c r="K142" s="198"/>
      <c r="L142" s="199">
        <f t="shared" si="179"/>
        <v>0</v>
      </c>
      <c r="M142" s="197"/>
      <c r="N142" s="198"/>
      <c r="O142" s="199">
        <f t="shared" si="180"/>
        <v>0</v>
      </c>
      <c r="P142" s="201"/>
    </row>
    <row r="143" spans="1:16" ht="12.75" hidden="1" customHeight="1" x14ac:dyDescent="0.25">
      <c r="A143" s="51">
        <v>2365</v>
      </c>
      <c r="B143" s="90" t="s">
        <v>161</v>
      </c>
      <c r="C143" s="536">
        <f t="shared" si="99"/>
        <v>0</v>
      </c>
      <c r="D143" s="197"/>
      <c r="E143" s="198"/>
      <c r="F143" s="199">
        <f t="shared" si="177"/>
        <v>0</v>
      </c>
      <c r="G143" s="197"/>
      <c r="H143" s="198"/>
      <c r="I143" s="199">
        <f t="shared" si="178"/>
        <v>0</v>
      </c>
      <c r="J143" s="200"/>
      <c r="K143" s="198"/>
      <c r="L143" s="199">
        <f t="shared" si="179"/>
        <v>0</v>
      </c>
      <c r="M143" s="197"/>
      <c r="N143" s="198"/>
      <c r="O143" s="199">
        <f t="shared" si="180"/>
        <v>0</v>
      </c>
      <c r="P143" s="201"/>
    </row>
    <row r="144" spans="1:16" ht="36" hidden="1" x14ac:dyDescent="0.25">
      <c r="A144" s="51">
        <v>2366</v>
      </c>
      <c r="B144" s="90" t="s">
        <v>162</v>
      </c>
      <c r="C144" s="536">
        <f t="shared" si="99"/>
        <v>0</v>
      </c>
      <c r="D144" s="197"/>
      <c r="E144" s="198"/>
      <c r="F144" s="199">
        <f t="shared" si="177"/>
        <v>0</v>
      </c>
      <c r="G144" s="197"/>
      <c r="H144" s="198"/>
      <c r="I144" s="199">
        <f t="shared" si="178"/>
        <v>0</v>
      </c>
      <c r="J144" s="200"/>
      <c r="K144" s="198"/>
      <c r="L144" s="199">
        <f t="shared" si="179"/>
        <v>0</v>
      </c>
      <c r="M144" s="197"/>
      <c r="N144" s="198"/>
      <c r="O144" s="199">
        <f t="shared" si="180"/>
        <v>0</v>
      </c>
      <c r="P144" s="201"/>
    </row>
    <row r="145" spans="1:16" ht="60" hidden="1" x14ac:dyDescent="0.25">
      <c r="A145" s="51">
        <v>2369</v>
      </c>
      <c r="B145" s="90" t="s">
        <v>163</v>
      </c>
      <c r="C145" s="536">
        <f t="shared" si="99"/>
        <v>0</v>
      </c>
      <c r="D145" s="197"/>
      <c r="E145" s="198"/>
      <c r="F145" s="199">
        <f t="shared" si="177"/>
        <v>0</v>
      </c>
      <c r="G145" s="197"/>
      <c r="H145" s="198"/>
      <c r="I145" s="199">
        <f t="shared" si="178"/>
        <v>0</v>
      </c>
      <c r="J145" s="200"/>
      <c r="K145" s="198"/>
      <c r="L145" s="199">
        <f t="shared" si="179"/>
        <v>0</v>
      </c>
      <c r="M145" s="197"/>
      <c r="N145" s="198"/>
      <c r="O145" s="199">
        <f t="shared" si="180"/>
        <v>0</v>
      </c>
      <c r="P145" s="201"/>
    </row>
    <row r="146" spans="1:16" hidden="1" x14ac:dyDescent="0.25">
      <c r="A146" s="188">
        <v>2370</v>
      </c>
      <c r="B146" s="143" t="s">
        <v>164</v>
      </c>
      <c r="C146" s="542">
        <f t="shared" si="99"/>
        <v>0</v>
      </c>
      <c r="D146" s="206"/>
      <c r="E146" s="207"/>
      <c r="F146" s="189">
        <f t="shared" si="177"/>
        <v>0</v>
      </c>
      <c r="G146" s="206"/>
      <c r="H146" s="207"/>
      <c r="I146" s="189">
        <f t="shared" si="178"/>
        <v>0</v>
      </c>
      <c r="J146" s="208"/>
      <c r="K146" s="207"/>
      <c r="L146" s="189">
        <f t="shared" si="179"/>
        <v>0</v>
      </c>
      <c r="M146" s="206"/>
      <c r="N146" s="207"/>
      <c r="O146" s="189">
        <f t="shared" si="180"/>
        <v>0</v>
      </c>
      <c r="P146" s="191"/>
    </row>
    <row r="147" spans="1:16" hidden="1" x14ac:dyDescent="0.25">
      <c r="A147" s="188">
        <v>2380</v>
      </c>
      <c r="B147" s="143" t="s">
        <v>165</v>
      </c>
      <c r="C147" s="542">
        <f t="shared" si="99"/>
        <v>0</v>
      </c>
      <c r="D147" s="148">
        <f t="shared" ref="D147:E147" si="181">SUM(D148:D149)</f>
        <v>0</v>
      </c>
      <c r="E147" s="149">
        <f t="shared" si="181"/>
        <v>0</v>
      </c>
      <c r="F147" s="189">
        <f>SUM(F148:F149)</f>
        <v>0</v>
      </c>
      <c r="G147" s="148">
        <f t="shared" ref="G147:H147" si="182">SUM(G148:G149)</f>
        <v>0</v>
      </c>
      <c r="H147" s="149">
        <f t="shared" si="182"/>
        <v>0</v>
      </c>
      <c r="I147" s="189">
        <f>SUM(I148:I149)</f>
        <v>0</v>
      </c>
      <c r="J147" s="190">
        <f t="shared" ref="J147:K147" si="183">SUM(J148:J149)</f>
        <v>0</v>
      </c>
      <c r="K147" s="149">
        <f t="shared" si="183"/>
        <v>0</v>
      </c>
      <c r="L147" s="189">
        <f>SUM(L148:L149)</f>
        <v>0</v>
      </c>
      <c r="M147" s="148">
        <f t="shared" ref="M147:O147" si="184">SUM(M148:M149)</f>
        <v>0</v>
      </c>
      <c r="N147" s="149">
        <f t="shared" si="184"/>
        <v>0</v>
      </c>
      <c r="O147" s="189">
        <f t="shared" si="184"/>
        <v>0</v>
      </c>
      <c r="P147" s="191"/>
    </row>
    <row r="148" spans="1:16" hidden="1" x14ac:dyDescent="0.25">
      <c r="A148" s="44">
        <v>2381</v>
      </c>
      <c r="B148" s="82" t="s">
        <v>166</v>
      </c>
      <c r="C148" s="535">
        <f t="shared" si="99"/>
        <v>0</v>
      </c>
      <c r="D148" s="192"/>
      <c r="E148" s="193"/>
      <c r="F148" s="194">
        <f t="shared" ref="F148:F151" si="185">D148+E148</f>
        <v>0</v>
      </c>
      <c r="G148" s="192"/>
      <c r="H148" s="193"/>
      <c r="I148" s="194">
        <f t="shared" ref="I148:I151" si="186">G148+H148</f>
        <v>0</v>
      </c>
      <c r="J148" s="195"/>
      <c r="K148" s="193"/>
      <c r="L148" s="194">
        <f t="shared" ref="L148:L151" si="187">J148+K148</f>
        <v>0</v>
      </c>
      <c r="M148" s="192"/>
      <c r="N148" s="193"/>
      <c r="O148" s="194">
        <f t="shared" ref="O148:O151" si="188">M148+N148</f>
        <v>0</v>
      </c>
      <c r="P148" s="196"/>
    </row>
    <row r="149" spans="1:16" ht="24" hidden="1" x14ac:dyDescent="0.25">
      <c r="A149" s="51">
        <v>2389</v>
      </c>
      <c r="B149" s="90" t="s">
        <v>167</v>
      </c>
      <c r="C149" s="536">
        <f t="shared" ref="C149:C212" si="189">F149+I149+L149+O149</f>
        <v>0</v>
      </c>
      <c r="D149" s="197"/>
      <c r="E149" s="198"/>
      <c r="F149" s="199">
        <f t="shared" si="185"/>
        <v>0</v>
      </c>
      <c r="G149" s="197"/>
      <c r="H149" s="198"/>
      <c r="I149" s="199">
        <f t="shared" si="186"/>
        <v>0</v>
      </c>
      <c r="J149" s="200"/>
      <c r="K149" s="198"/>
      <c r="L149" s="199">
        <f t="shared" si="187"/>
        <v>0</v>
      </c>
      <c r="M149" s="197"/>
      <c r="N149" s="198"/>
      <c r="O149" s="199">
        <f t="shared" si="188"/>
        <v>0</v>
      </c>
      <c r="P149" s="201"/>
    </row>
    <row r="150" spans="1:16" hidden="1" x14ac:dyDescent="0.25">
      <c r="A150" s="188">
        <v>2390</v>
      </c>
      <c r="B150" s="143" t="s">
        <v>168</v>
      </c>
      <c r="C150" s="542">
        <f t="shared" si="189"/>
        <v>0</v>
      </c>
      <c r="D150" s="206"/>
      <c r="E150" s="207"/>
      <c r="F150" s="189">
        <f t="shared" si="185"/>
        <v>0</v>
      </c>
      <c r="G150" s="206"/>
      <c r="H150" s="207"/>
      <c r="I150" s="189">
        <f t="shared" si="186"/>
        <v>0</v>
      </c>
      <c r="J150" s="208"/>
      <c r="K150" s="207"/>
      <c r="L150" s="189">
        <f t="shared" si="187"/>
        <v>0</v>
      </c>
      <c r="M150" s="206"/>
      <c r="N150" s="207"/>
      <c r="O150" s="189">
        <f t="shared" si="188"/>
        <v>0</v>
      </c>
      <c r="P150" s="191"/>
    </row>
    <row r="151" spans="1:16" hidden="1" x14ac:dyDescent="0.25">
      <c r="A151" s="70">
        <v>2400</v>
      </c>
      <c r="B151" s="182" t="s">
        <v>169</v>
      </c>
      <c r="C151" s="534">
        <f t="shared" si="189"/>
        <v>0</v>
      </c>
      <c r="D151" s="224"/>
      <c r="E151" s="225"/>
      <c r="F151" s="185">
        <f t="shared" si="185"/>
        <v>0</v>
      </c>
      <c r="G151" s="224"/>
      <c r="H151" s="225"/>
      <c r="I151" s="185">
        <f t="shared" si="186"/>
        <v>0</v>
      </c>
      <c r="J151" s="226"/>
      <c r="K151" s="225"/>
      <c r="L151" s="185">
        <f t="shared" si="187"/>
        <v>0</v>
      </c>
      <c r="M151" s="224"/>
      <c r="N151" s="225"/>
      <c r="O151" s="185">
        <f t="shared" si="188"/>
        <v>0</v>
      </c>
      <c r="P151" s="209"/>
    </row>
    <row r="152" spans="1:16" ht="24" x14ac:dyDescent="0.25">
      <c r="A152" s="70">
        <v>2500</v>
      </c>
      <c r="B152" s="182" t="s">
        <v>170</v>
      </c>
      <c r="C152" s="534">
        <f t="shared" si="189"/>
        <v>2050</v>
      </c>
      <c r="D152" s="183">
        <f t="shared" ref="D152:E152" si="190">SUM(D153,D159)</f>
        <v>2350</v>
      </c>
      <c r="E152" s="184">
        <f t="shared" si="190"/>
        <v>-300</v>
      </c>
      <c r="F152" s="185">
        <f>SUM(F153,F159)</f>
        <v>2050</v>
      </c>
      <c r="G152" s="183">
        <f t="shared" ref="G152:O152" si="191">SUM(G153,G159)</f>
        <v>0</v>
      </c>
      <c r="H152" s="184">
        <f t="shared" si="191"/>
        <v>0</v>
      </c>
      <c r="I152" s="185">
        <f t="shared" si="191"/>
        <v>0</v>
      </c>
      <c r="J152" s="186">
        <f t="shared" si="191"/>
        <v>0</v>
      </c>
      <c r="K152" s="184">
        <f t="shared" si="191"/>
        <v>0</v>
      </c>
      <c r="L152" s="185">
        <f t="shared" si="191"/>
        <v>0</v>
      </c>
      <c r="M152" s="183">
        <f t="shared" si="191"/>
        <v>0</v>
      </c>
      <c r="N152" s="184">
        <f t="shared" si="191"/>
        <v>0</v>
      </c>
      <c r="O152" s="185">
        <f t="shared" si="191"/>
        <v>0</v>
      </c>
      <c r="P152" s="187"/>
    </row>
    <row r="153" spans="1:16" ht="24" x14ac:dyDescent="0.25">
      <c r="A153" s="352">
        <v>2510</v>
      </c>
      <c r="B153" s="82" t="s">
        <v>171</v>
      </c>
      <c r="C153" s="535">
        <f t="shared" si="189"/>
        <v>2050</v>
      </c>
      <c r="D153" s="212">
        <f t="shared" ref="D153:E153" si="192">SUM(D154:D158)</f>
        <v>2350</v>
      </c>
      <c r="E153" s="213">
        <f t="shared" si="192"/>
        <v>-300</v>
      </c>
      <c r="F153" s="194">
        <f>SUM(F154:F158)</f>
        <v>2050</v>
      </c>
      <c r="G153" s="212">
        <f t="shared" ref="G153:O153" si="193">SUM(G154:G158)</f>
        <v>0</v>
      </c>
      <c r="H153" s="213">
        <f t="shared" si="193"/>
        <v>0</v>
      </c>
      <c r="I153" s="194">
        <f t="shared" si="193"/>
        <v>0</v>
      </c>
      <c r="J153" s="214">
        <f t="shared" si="193"/>
        <v>0</v>
      </c>
      <c r="K153" s="213">
        <f t="shared" si="193"/>
        <v>0</v>
      </c>
      <c r="L153" s="194">
        <f t="shared" si="193"/>
        <v>0</v>
      </c>
      <c r="M153" s="212">
        <f t="shared" si="193"/>
        <v>0</v>
      </c>
      <c r="N153" s="213">
        <f t="shared" si="193"/>
        <v>0</v>
      </c>
      <c r="O153" s="194">
        <f t="shared" si="193"/>
        <v>0</v>
      </c>
      <c r="P153" s="227"/>
    </row>
    <row r="154" spans="1:16" ht="24" hidden="1" x14ac:dyDescent="0.25">
      <c r="A154" s="52">
        <v>2512</v>
      </c>
      <c r="B154" s="90" t="s">
        <v>172</v>
      </c>
      <c r="C154" s="536">
        <f t="shared" si="189"/>
        <v>0</v>
      </c>
      <c r="D154" s="197"/>
      <c r="E154" s="198"/>
      <c r="F154" s="199">
        <f t="shared" ref="F154:F159" si="194">D154+E154</f>
        <v>0</v>
      </c>
      <c r="G154" s="197"/>
      <c r="H154" s="198"/>
      <c r="I154" s="199">
        <f t="shared" ref="I154:I159" si="195">G154+H154</f>
        <v>0</v>
      </c>
      <c r="J154" s="200"/>
      <c r="K154" s="198"/>
      <c r="L154" s="199">
        <f t="shared" ref="L154:L159" si="196">J154+K154</f>
        <v>0</v>
      </c>
      <c r="M154" s="197"/>
      <c r="N154" s="198"/>
      <c r="O154" s="199">
        <f t="shared" ref="O154:O159" si="197">M154+N154</f>
        <v>0</v>
      </c>
      <c r="P154" s="201"/>
    </row>
    <row r="155" spans="1:16" ht="24" hidden="1" x14ac:dyDescent="0.25">
      <c r="A155" s="52">
        <v>2513</v>
      </c>
      <c r="B155" s="90" t="s">
        <v>173</v>
      </c>
      <c r="C155" s="536">
        <f t="shared" si="189"/>
        <v>0</v>
      </c>
      <c r="D155" s="197"/>
      <c r="E155" s="198"/>
      <c r="F155" s="199">
        <f t="shared" si="194"/>
        <v>0</v>
      </c>
      <c r="G155" s="197"/>
      <c r="H155" s="198"/>
      <c r="I155" s="199">
        <f t="shared" si="195"/>
        <v>0</v>
      </c>
      <c r="J155" s="200"/>
      <c r="K155" s="198"/>
      <c r="L155" s="199">
        <f t="shared" si="196"/>
        <v>0</v>
      </c>
      <c r="M155" s="197"/>
      <c r="N155" s="198"/>
      <c r="O155" s="199">
        <f t="shared" si="197"/>
        <v>0</v>
      </c>
      <c r="P155" s="201"/>
    </row>
    <row r="156" spans="1:16" ht="36" hidden="1" x14ac:dyDescent="0.25">
      <c r="A156" s="52">
        <v>2514</v>
      </c>
      <c r="B156" s="90" t="s">
        <v>174</v>
      </c>
      <c r="C156" s="536">
        <f t="shared" si="189"/>
        <v>0</v>
      </c>
      <c r="D156" s="197"/>
      <c r="E156" s="198"/>
      <c r="F156" s="199">
        <f t="shared" si="194"/>
        <v>0</v>
      </c>
      <c r="G156" s="197"/>
      <c r="H156" s="198"/>
      <c r="I156" s="199">
        <f t="shared" si="195"/>
        <v>0</v>
      </c>
      <c r="J156" s="200"/>
      <c r="K156" s="198"/>
      <c r="L156" s="199">
        <f t="shared" si="196"/>
        <v>0</v>
      </c>
      <c r="M156" s="197"/>
      <c r="N156" s="198"/>
      <c r="O156" s="199">
        <f t="shared" si="197"/>
        <v>0</v>
      </c>
      <c r="P156" s="201"/>
    </row>
    <row r="157" spans="1:16" ht="24" hidden="1" x14ac:dyDescent="0.25">
      <c r="A157" s="52">
        <v>2515</v>
      </c>
      <c r="B157" s="90" t="s">
        <v>175</v>
      </c>
      <c r="C157" s="536">
        <f t="shared" si="189"/>
        <v>0</v>
      </c>
      <c r="D157" s="197"/>
      <c r="E157" s="198"/>
      <c r="F157" s="199">
        <f t="shared" si="194"/>
        <v>0</v>
      </c>
      <c r="G157" s="197"/>
      <c r="H157" s="198"/>
      <c r="I157" s="199">
        <f t="shared" si="195"/>
        <v>0</v>
      </c>
      <c r="J157" s="200"/>
      <c r="K157" s="198"/>
      <c r="L157" s="199">
        <f t="shared" si="196"/>
        <v>0</v>
      </c>
      <c r="M157" s="197"/>
      <c r="N157" s="198"/>
      <c r="O157" s="199">
        <f t="shared" si="197"/>
        <v>0</v>
      </c>
      <c r="P157" s="201"/>
    </row>
    <row r="158" spans="1:16" ht="24" x14ac:dyDescent="0.25">
      <c r="A158" s="52">
        <v>2519</v>
      </c>
      <c r="B158" s="90" t="s">
        <v>176</v>
      </c>
      <c r="C158" s="536">
        <f t="shared" si="189"/>
        <v>2050</v>
      </c>
      <c r="D158" s="197">
        <v>2350</v>
      </c>
      <c r="E158" s="302">
        <v>-300</v>
      </c>
      <c r="F158" s="199">
        <f t="shared" si="194"/>
        <v>2050</v>
      </c>
      <c r="G158" s="197"/>
      <c r="H158" s="198"/>
      <c r="I158" s="199">
        <f t="shared" si="195"/>
        <v>0</v>
      </c>
      <c r="J158" s="200"/>
      <c r="K158" s="198"/>
      <c r="L158" s="199">
        <f t="shared" si="196"/>
        <v>0</v>
      </c>
      <c r="M158" s="197"/>
      <c r="N158" s="198"/>
      <c r="O158" s="199">
        <f t="shared" si="197"/>
        <v>0</v>
      </c>
      <c r="P158" s="201"/>
    </row>
    <row r="159" spans="1:16" ht="24" hidden="1" x14ac:dyDescent="0.25">
      <c r="A159" s="202">
        <v>2520</v>
      </c>
      <c r="B159" s="90" t="s">
        <v>177</v>
      </c>
      <c r="C159" s="536">
        <f t="shared" si="189"/>
        <v>0</v>
      </c>
      <c r="D159" s="197"/>
      <c r="E159" s="198"/>
      <c r="F159" s="199">
        <f t="shared" si="194"/>
        <v>0</v>
      </c>
      <c r="G159" s="197"/>
      <c r="H159" s="198"/>
      <c r="I159" s="199">
        <f t="shared" si="195"/>
        <v>0</v>
      </c>
      <c r="J159" s="200"/>
      <c r="K159" s="198"/>
      <c r="L159" s="199">
        <f t="shared" si="196"/>
        <v>0</v>
      </c>
      <c r="M159" s="197"/>
      <c r="N159" s="198"/>
      <c r="O159" s="199">
        <f t="shared" si="197"/>
        <v>0</v>
      </c>
      <c r="P159" s="201"/>
    </row>
    <row r="160" spans="1:16" hidden="1" x14ac:dyDescent="0.25">
      <c r="A160" s="176">
        <v>3000</v>
      </c>
      <c r="B160" s="176" t="s">
        <v>178</v>
      </c>
      <c r="C160" s="547">
        <f t="shared" si="189"/>
        <v>0</v>
      </c>
      <c r="D160" s="177">
        <f t="shared" ref="D160:E160" si="198">SUM(D161,D171)</f>
        <v>0</v>
      </c>
      <c r="E160" s="178">
        <f t="shared" si="198"/>
        <v>0</v>
      </c>
      <c r="F160" s="179">
        <f>SUM(F161,F171)</f>
        <v>0</v>
      </c>
      <c r="G160" s="177">
        <f t="shared" ref="G160:H160" si="199">SUM(G161,G171)</f>
        <v>0</v>
      </c>
      <c r="H160" s="178">
        <f t="shared" si="199"/>
        <v>0</v>
      </c>
      <c r="I160" s="179">
        <f>SUM(I161,I171)</f>
        <v>0</v>
      </c>
      <c r="J160" s="180">
        <f t="shared" ref="J160:K160" si="200">SUM(J161,J171)</f>
        <v>0</v>
      </c>
      <c r="K160" s="178">
        <f t="shared" si="200"/>
        <v>0</v>
      </c>
      <c r="L160" s="179">
        <f>SUM(L161,L171)</f>
        <v>0</v>
      </c>
      <c r="M160" s="177">
        <f t="shared" ref="M160:O160" si="201">SUM(M161,M171)</f>
        <v>0</v>
      </c>
      <c r="N160" s="178">
        <f t="shared" si="201"/>
        <v>0</v>
      </c>
      <c r="O160" s="179">
        <f t="shared" si="201"/>
        <v>0</v>
      </c>
      <c r="P160" s="181"/>
    </row>
    <row r="161" spans="1:16" ht="24" hidden="1" x14ac:dyDescent="0.25">
      <c r="A161" s="70">
        <v>3200</v>
      </c>
      <c r="B161" s="228" t="s">
        <v>179</v>
      </c>
      <c r="C161" s="534">
        <f t="shared" si="189"/>
        <v>0</v>
      </c>
      <c r="D161" s="183">
        <f t="shared" ref="D161:E161" si="202">SUM(D162,D166)</f>
        <v>0</v>
      </c>
      <c r="E161" s="184">
        <f t="shared" si="202"/>
        <v>0</v>
      </c>
      <c r="F161" s="185">
        <f>SUM(F162,F166)</f>
        <v>0</v>
      </c>
      <c r="G161" s="183">
        <f t="shared" ref="G161:O161" si="203">SUM(G162,G166)</f>
        <v>0</v>
      </c>
      <c r="H161" s="184">
        <f t="shared" si="203"/>
        <v>0</v>
      </c>
      <c r="I161" s="185">
        <f t="shared" si="203"/>
        <v>0</v>
      </c>
      <c r="J161" s="186">
        <f t="shared" si="203"/>
        <v>0</v>
      </c>
      <c r="K161" s="184">
        <f t="shared" si="203"/>
        <v>0</v>
      </c>
      <c r="L161" s="185">
        <f t="shared" si="203"/>
        <v>0</v>
      </c>
      <c r="M161" s="183">
        <f t="shared" si="203"/>
        <v>0</v>
      </c>
      <c r="N161" s="184">
        <f t="shared" si="203"/>
        <v>0</v>
      </c>
      <c r="O161" s="185">
        <f t="shared" si="203"/>
        <v>0</v>
      </c>
      <c r="P161" s="187"/>
    </row>
    <row r="162" spans="1:16" ht="36" hidden="1" x14ac:dyDescent="0.25">
      <c r="A162" s="352">
        <v>3260</v>
      </c>
      <c r="B162" s="82" t="s">
        <v>180</v>
      </c>
      <c r="C162" s="535">
        <f t="shared" si="189"/>
        <v>0</v>
      </c>
      <c r="D162" s="212">
        <f t="shared" ref="D162:E162" si="204">SUM(D163:D165)</f>
        <v>0</v>
      </c>
      <c r="E162" s="213">
        <f t="shared" si="204"/>
        <v>0</v>
      </c>
      <c r="F162" s="194">
        <f>SUM(F163:F165)</f>
        <v>0</v>
      </c>
      <c r="G162" s="212">
        <f t="shared" ref="G162:H162" si="205">SUM(G163:G165)</f>
        <v>0</v>
      </c>
      <c r="H162" s="213">
        <f t="shared" si="205"/>
        <v>0</v>
      </c>
      <c r="I162" s="194">
        <f>SUM(I163:I165)</f>
        <v>0</v>
      </c>
      <c r="J162" s="214">
        <f t="shared" ref="J162:K162" si="206">SUM(J163:J165)</f>
        <v>0</v>
      </c>
      <c r="K162" s="213">
        <f t="shared" si="206"/>
        <v>0</v>
      </c>
      <c r="L162" s="194">
        <f>SUM(L163:L165)</f>
        <v>0</v>
      </c>
      <c r="M162" s="212">
        <f t="shared" ref="M162:O162" si="207">SUM(M163:M165)</f>
        <v>0</v>
      </c>
      <c r="N162" s="213">
        <f t="shared" si="207"/>
        <v>0</v>
      </c>
      <c r="O162" s="194">
        <f t="shared" si="207"/>
        <v>0</v>
      </c>
      <c r="P162" s="196"/>
    </row>
    <row r="163" spans="1:16" ht="24" hidden="1" x14ac:dyDescent="0.25">
      <c r="A163" s="52">
        <v>3261</v>
      </c>
      <c r="B163" s="90" t="s">
        <v>181</v>
      </c>
      <c r="C163" s="536">
        <f t="shared" si="189"/>
        <v>0</v>
      </c>
      <c r="D163" s="197"/>
      <c r="E163" s="198"/>
      <c r="F163" s="199">
        <f t="shared" ref="F163:F165" si="208">D163+E163</f>
        <v>0</v>
      </c>
      <c r="G163" s="197"/>
      <c r="H163" s="198"/>
      <c r="I163" s="199">
        <f t="shared" ref="I163:I165" si="209">G163+H163</f>
        <v>0</v>
      </c>
      <c r="J163" s="200"/>
      <c r="K163" s="198"/>
      <c r="L163" s="199">
        <f t="shared" ref="L163:L165" si="210">J163+K163</f>
        <v>0</v>
      </c>
      <c r="M163" s="197"/>
      <c r="N163" s="198"/>
      <c r="O163" s="199">
        <f t="shared" ref="O163:O165" si="211">M163+N163</f>
        <v>0</v>
      </c>
      <c r="P163" s="201"/>
    </row>
    <row r="164" spans="1:16" ht="36" hidden="1" x14ac:dyDescent="0.25">
      <c r="A164" s="52">
        <v>3262</v>
      </c>
      <c r="B164" s="90" t="s">
        <v>182</v>
      </c>
      <c r="C164" s="536">
        <f t="shared" si="189"/>
        <v>0</v>
      </c>
      <c r="D164" s="197"/>
      <c r="E164" s="198"/>
      <c r="F164" s="199">
        <f t="shared" si="208"/>
        <v>0</v>
      </c>
      <c r="G164" s="197"/>
      <c r="H164" s="198"/>
      <c r="I164" s="199">
        <f t="shared" si="209"/>
        <v>0</v>
      </c>
      <c r="J164" s="200"/>
      <c r="K164" s="198"/>
      <c r="L164" s="199">
        <f t="shared" si="210"/>
        <v>0</v>
      </c>
      <c r="M164" s="197"/>
      <c r="N164" s="198"/>
      <c r="O164" s="199">
        <f t="shared" si="211"/>
        <v>0</v>
      </c>
      <c r="P164" s="201"/>
    </row>
    <row r="165" spans="1:16" ht="24" hidden="1" x14ac:dyDescent="0.25">
      <c r="A165" s="52">
        <v>3263</v>
      </c>
      <c r="B165" s="90" t="s">
        <v>183</v>
      </c>
      <c r="C165" s="536">
        <f t="shared" si="189"/>
        <v>0</v>
      </c>
      <c r="D165" s="197"/>
      <c r="E165" s="198"/>
      <c r="F165" s="199">
        <f t="shared" si="208"/>
        <v>0</v>
      </c>
      <c r="G165" s="197"/>
      <c r="H165" s="198"/>
      <c r="I165" s="199">
        <f t="shared" si="209"/>
        <v>0</v>
      </c>
      <c r="J165" s="200"/>
      <c r="K165" s="198"/>
      <c r="L165" s="199">
        <f t="shared" si="210"/>
        <v>0</v>
      </c>
      <c r="M165" s="197"/>
      <c r="N165" s="198"/>
      <c r="O165" s="199">
        <f t="shared" si="211"/>
        <v>0</v>
      </c>
      <c r="P165" s="201"/>
    </row>
    <row r="166" spans="1:16" ht="84" hidden="1" x14ac:dyDescent="0.25">
      <c r="A166" s="352">
        <v>3290</v>
      </c>
      <c r="B166" s="82" t="s">
        <v>184</v>
      </c>
      <c r="C166" s="548">
        <f t="shared" si="189"/>
        <v>0</v>
      </c>
      <c r="D166" s="212">
        <f t="shared" ref="D166:E166" si="212">SUM(D167:D170)</f>
        <v>0</v>
      </c>
      <c r="E166" s="213">
        <f t="shared" si="212"/>
        <v>0</v>
      </c>
      <c r="F166" s="194">
        <f>SUM(F167:F170)</f>
        <v>0</v>
      </c>
      <c r="G166" s="212">
        <f t="shared" ref="G166:O166" si="213">SUM(G167:G170)</f>
        <v>0</v>
      </c>
      <c r="H166" s="213">
        <f t="shared" si="213"/>
        <v>0</v>
      </c>
      <c r="I166" s="194">
        <f t="shared" si="213"/>
        <v>0</v>
      </c>
      <c r="J166" s="214">
        <f t="shared" si="213"/>
        <v>0</v>
      </c>
      <c r="K166" s="213">
        <f t="shared" si="213"/>
        <v>0</v>
      </c>
      <c r="L166" s="194">
        <f t="shared" si="213"/>
        <v>0</v>
      </c>
      <c r="M166" s="212">
        <f t="shared" si="213"/>
        <v>0</v>
      </c>
      <c r="N166" s="213">
        <f t="shared" si="213"/>
        <v>0</v>
      </c>
      <c r="O166" s="194">
        <f t="shared" si="213"/>
        <v>0</v>
      </c>
      <c r="P166" s="229"/>
    </row>
    <row r="167" spans="1:16" ht="72" hidden="1" x14ac:dyDescent="0.25">
      <c r="A167" s="52">
        <v>3291</v>
      </c>
      <c r="B167" s="90" t="s">
        <v>185</v>
      </c>
      <c r="C167" s="536">
        <f t="shared" si="189"/>
        <v>0</v>
      </c>
      <c r="D167" s="197"/>
      <c r="E167" s="198"/>
      <c r="F167" s="199">
        <f t="shared" ref="F167:F170" si="214">D167+E167</f>
        <v>0</v>
      </c>
      <c r="G167" s="197"/>
      <c r="H167" s="198"/>
      <c r="I167" s="199">
        <f t="shared" ref="I167:I170" si="215">G167+H167</f>
        <v>0</v>
      </c>
      <c r="J167" s="200"/>
      <c r="K167" s="198"/>
      <c r="L167" s="199">
        <f t="shared" ref="L167:L170" si="216">J167+K167</f>
        <v>0</v>
      </c>
      <c r="M167" s="197"/>
      <c r="N167" s="198"/>
      <c r="O167" s="199">
        <f t="shared" ref="O167:O170" si="217">M167+N167</f>
        <v>0</v>
      </c>
      <c r="P167" s="201"/>
    </row>
    <row r="168" spans="1:16" ht="72" hidden="1" x14ac:dyDescent="0.25">
      <c r="A168" s="52">
        <v>3292</v>
      </c>
      <c r="B168" s="90" t="s">
        <v>186</v>
      </c>
      <c r="C168" s="536">
        <f t="shared" si="189"/>
        <v>0</v>
      </c>
      <c r="D168" s="197"/>
      <c r="E168" s="198"/>
      <c r="F168" s="199">
        <f t="shared" si="214"/>
        <v>0</v>
      </c>
      <c r="G168" s="197"/>
      <c r="H168" s="198"/>
      <c r="I168" s="199">
        <f t="shared" si="215"/>
        <v>0</v>
      </c>
      <c r="J168" s="200"/>
      <c r="K168" s="198"/>
      <c r="L168" s="199">
        <f t="shared" si="216"/>
        <v>0</v>
      </c>
      <c r="M168" s="197"/>
      <c r="N168" s="198"/>
      <c r="O168" s="199">
        <f t="shared" si="217"/>
        <v>0</v>
      </c>
      <c r="P168" s="201"/>
    </row>
    <row r="169" spans="1:16" ht="72" hidden="1" x14ac:dyDescent="0.25">
      <c r="A169" s="52">
        <v>3293</v>
      </c>
      <c r="B169" s="90" t="s">
        <v>187</v>
      </c>
      <c r="C169" s="536">
        <f t="shared" si="189"/>
        <v>0</v>
      </c>
      <c r="D169" s="197"/>
      <c r="E169" s="198"/>
      <c r="F169" s="199">
        <f t="shared" si="214"/>
        <v>0</v>
      </c>
      <c r="G169" s="197"/>
      <c r="H169" s="198"/>
      <c r="I169" s="199">
        <f t="shared" si="215"/>
        <v>0</v>
      </c>
      <c r="J169" s="200"/>
      <c r="K169" s="198"/>
      <c r="L169" s="199">
        <f t="shared" si="216"/>
        <v>0</v>
      </c>
      <c r="M169" s="197"/>
      <c r="N169" s="198"/>
      <c r="O169" s="199">
        <f t="shared" si="217"/>
        <v>0</v>
      </c>
      <c r="P169" s="201"/>
    </row>
    <row r="170" spans="1:16" ht="60" hidden="1" x14ac:dyDescent="0.25">
      <c r="A170" s="230">
        <v>3294</v>
      </c>
      <c r="B170" s="90" t="s">
        <v>188</v>
      </c>
      <c r="C170" s="548">
        <f t="shared" si="189"/>
        <v>0</v>
      </c>
      <c r="D170" s="231"/>
      <c r="E170" s="232"/>
      <c r="F170" s="233">
        <f t="shared" si="214"/>
        <v>0</v>
      </c>
      <c r="G170" s="231"/>
      <c r="H170" s="232"/>
      <c r="I170" s="233">
        <f t="shared" si="215"/>
        <v>0</v>
      </c>
      <c r="J170" s="234"/>
      <c r="K170" s="232"/>
      <c r="L170" s="233">
        <f t="shared" si="216"/>
        <v>0</v>
      </c>
      <c r="M170" s="231"/>
      <c r="N170" s="232"/>
      <c r="O170" s="233">
        <f t="shared" si="217"/>
        <v>0</v>
      </c>
      <c r="P170" s="229"/>
    </row>
    <row r="171" spans="1:16" ht="48" hidden="1" x14ac:dyDescent="0.25">
      <c r="A171" s="235">
        <v>3300</v>
      </c>
      <c r="B171" s="228" t="s">
        <v>189</v>
      </c>
      <c r="C171" s="549">
        <f t="shared" si="189"/>
        <v>0</v>
      </c>
      <c r="D171" s="236">
        <f t="shared" ref="D171:E171" si="218">SUM(D172:D173)</f>
        <v>0</v>
      </c>
      <c r="E171" s="237">
        <f t="shared" si="218"/>
        <v>0</v>
      </c>
      <c r="F171" s="238">
        <f>SUM(F172:F173)</f>
        <v>0</v>
      </c>
      <c r="G171" s="236">
        <f t="shared" ref="G171:O171" si="219">SUM(G172:G173)</f>
        <v>0</v>
      </c>
      <c r="H171" s="237">
        <f t="shared" si="219"/>
        <v>0</v>
      </c>
      <c r="I171" s="238">
        <f t="shared" si="219"/>
        <v>0</v>
      </c>
      <c r="J171" s="239">
        <f t="shared" si="219"/>
        <v>0</v>
      </c>
      <c r="K171" s="237">
        <f t="shared" si="219"/>
        <v>0</v>
      </c>
      <c r="L171" s="238">
        <f t="shared" si="219"/>
        <v>0</v>
      </c>
      <c r="M171" s="236">
        <f t="shared" si="219"/>
        <v>0</v>
      </c>
      <c r="N171" s="237">
        <f t="shared" si="219"/>
        <v>0</v>
      </c>
      <c r="O171" s="238">
        <f t="shared" si="219"/>
        <v>0</v>
      </c>
      <c r="P171" s="187"/>
    </row>
    <row r="172" spans="1:16" ht="48" hidden="1" x14ac:dyDescent="0.25">
      <c r="A172" s="142">
        <v>3310</v>
      </c>
      <c r="B172" s="143" t="s">
        <v>190</v>
      </c>
      <c r="C172" s="542">
        <f t="shared" si="189"/>
        <v>0</v>
      </c>
      <c r="D172" s="206"/>
      <c r="E172" s="207"/>
      <c r="F172" s="189">
        <f t="shared" ref="F172:F173" si="220">D172+E172</f>
        <v>0</v>
      </c>
      <c r="G172" s="206"/>
      <c r="H172" s="207"/>
      <c r="I172" s="189">
        <f t="shared" ref="I172:I173" si="221">G172+H172</f>
        <v>0</v>
      </c>
      <c r="J172" s="208"/>
      <c r="K172" s="207"/>
      <c r="L172" s="189">
        <f t="shared" ref="L172:L173" si="222">J172+K172</f>
        <v>0</v>
      </c>
      <c r="M172" s="206"/>
      <c r="N172" s="207"/>
      <c r="O172" s="189">
        <f t="shared" ref="O172:O173" si="223">M172+N172</f>
        <v>0</v>
      </c>
      <c r="P172" s="191"/>
    </row>
    <row r="173" spans="1:16" ht="48.75" hidden="1" customHeight="1" x14ac:dyDescent="0.25">
      <c r="A173" s="45">
        <v>3320</v>
      </c>
      <c r="B173" s="82" t="s">
        <v>191</v>
      </c>
      <c r="C173" s="535">
        <f t="shared" si="189"/>
        <v>0</v>
      </c>
      <c r="D173" s="192"/>
      <c r="E173" s="193"/>
      <c r="F173" s="194">
        <f t="shared" si="220"/>
        <v>0</v>
      </c>
      <c r="G173" s="192"/>
      <c r="H173" s="193"/>
      <c r="I173" s="194">
        <f t="shared" si="221"/>
        <v>0</v>
      </c>
      <c r="J173" s="195"/>
      <c r="K173" s="193"/>
      <c r="L173" s="194">
        <f t="shared" si="222"/>
        <v>0</v>
      </c>
      <c r="M173" s="192"/>
      <c r="N173" s="193"/>
      <c r="O173" s="194">
        <f t="shared" si="223"/>
        <v>0</v>
      </c>
      <c r="P173" s="196"/>
    </row>
    <row r="174" spans="1:16" hidden="1" x14ac:dyDescent="0.25">
      <c r="A174" s="240">
        <v>4000</v>
      </c>
      <c r="B174" s="176" t="s">
        <v>192</v>
      </c>
      <c r="C174" s="547">
        <f t="shared" si="189"/>
        <v>0</v>
      </c>
      <c r="D174" s="177">
        <f t="shared" ref="D174:E174" si="224">SUM(D175,D178)</f>
        <v>0</v>
      </c>
      <c r="E174" s="178">
        <f t="shared" si="224"/>
        <v>0</v>
      </c>
      <c r="F174" s="179">
        <f>SUM(F175,F178)</f>
        <v>0</v>
      </c>
      <c r="G174" s="177">
        <f t="shared" ref="G174:H174" si="225">SUM(G175,G178)</f>
        <v>0</v>
      </c>
      <c r="H174" s="178">
        <f t="shared" si="225"/>
        <v>0</v>
      </c>
      <c r="I174" s="179">
        <f>SUM(I175,I178)</f>
        <v>0</v>
      </c>
      <c r="J174" s="180">
        <f t="shared" ref="J174:K174" si="226">SUM(J175,J178)</f>
        <v>0</v>
      </c>
      <c r="K174" s="178">
        <f t="shared" si="226"/>
        <v>0</v>
      </c>
      <c r="L174" s="179">
        <f>SUM(L175,L178)</f>
        <v>0</v>
      </c>
      <c r="M174" s="177">
        <f t="shared" ref="M174:O174" si="227">SUM(M175,M178)</f>
        <v>0</v>
      </c>
      <c r="N174" s="178">
        <f t="shared" si="227"/>
        <v>0</v>
      </c>
      <c r="O174" s="179">
        <f t="shared" si="227"/>
        <v>0</v>
      </c>
      <c r="P174" s="181"/>
    </row>
    <row r="175" spans="1:16" ht="24" hidden="1" x14ac:dyDescent="0.25">
      <c r="A175" s="241">
        <v>4200</v>
      </c>
      <c r="B175" s="182" t="s">
        <v>193</v>
      </c>
      <c r="C175" s="534">
        <f t="shared" si="189"/>
        <v>0</v>
      </c>
      <c r="D175" s="183">
        <f t="shared" ref="D175:E175" si="228">SUM(D176,D177)</f>
        <v>0</v>
      </c>
      <c r="E175" s="184">
        <f t="shared" si="228"/>
        <v>0</v>
      </c>
      <c r="F175" s="185">
        <f>SUM(F176,F177)</f>
        <v>0</v>
      </c>
      <c r="G175" s="183">
        <f t="shared" ref="G175:H175" si="229">SUM(G176,G177)</f>
        <v>0</v>
      </c>
      <c r="H175" s="184">
        <f t="shared" si="229"/>
        <v>0</v>
      </c>
      <c r="I175" s="185">
        <f>SUM(I176,I177)</f>
        <v>0</v>
      </c>
      <c r="J175" s="186">
        <f t="shared" ref="J175:K175" si="230">SUM(J176,J177)</f>
        <v>0</v>
      </c>
      <c r="K175" s="184">
        <f t="shared" si="230"/>
        <v>0</v>
      </c>
      <c r="L175" s="185">
        <f>SUM(L176,L177)</f>
        <v>0</v>
      </c>
      <c r="M175" s="183">
        <f t="shared" ref="M175:O175" si="231">SUM(M176,M177)</f>
        <v>0</v>
      </c>
      <c r="N175" s="184">
        <f t="shared" si="231"/>
        <v>0</v>
      </c>
      <c r="O175" s="185">
        <f t="shared" si="231"/>
        <v>0</v>
      </c>
      <c r="P175" s="209"/>
    </row>
    <row r="176" spans="1:16" ht="36" hidden="1" x14ac:dyDescent="0.25">
      <c r="A176" s="352">
        <v>4240</v>
      </c>
      <c r="B176" s="82" t="s">
        <v>194</v>
      </c>
      <c r="C176" s="535">
        <f t="shared" si="189"/>
        <v>0</v>
      </c>
      <c r="D176" s="192"/>
      <c r="E176" s="193"/>
      <c r="F176" s="194">
        <f t="shared" ref="F176:F177" si="232">D176+E176</f>
        <v>0</v>
      </c>
      <c r="G176" s="192"/>
      <c r="H176" s="193"/>
      <c r="I176" s="194">
        <f t="shared" ref="I176:I177" si="233">G176+H176</f>
        <v>0</v>
      </c>
      <c r="J176" s="195"/>
      <c r="K176" s="193"/>
      <c r="L176" s="194">
        <f t="shared" ref="L176:L177" si="234">J176+K176</f>
        <v>0</v>
      </c>
      <c r="M176" s="192"/>
      <c r="N176" s="193"/>
      <c r="O176" s="194">
        <f t="shared" ref="O176:O177" si="235">M176+N176</f>
        <v>0</v>
      </c>
      <c r="P176" s="196"/>
    </row>
    <row r="177" spans="1:16" ht="24" hidden="1" x14ac:dyDescent="0.25">
      <c r="A177" s="202">
        <v>4250</v>
      </c>
      <c r="B177" s="90" t="s">
        <v>195</v>
      </c>
      <c r="C177" s="536">
        <f t="shared" si="189"/>
        <v>0</v>
      </c>
      <c r="D177" s="197"/>
      <c r="E177" s="198"/>
      <c r="F177" s="199">
        <f t="shared" si="232"/>
        <v>0</v>
      </c>
      <c r="G177" s="197"/>
      <c r="H177" s="198"/>
      <c r="I177" s="199">
        <f t="shared" si="233"/>
        <v>0</v>
      </c>
      <c r="J177" s="200"/>
      <c r="K177" s="198"/>
      <c r="L177" s="199">
        <f t="shared" si="234"/>
        <v>0</v>
      </c>
      <c r="M177" s="197"/>
      <c r="N177" s="198"/>
      <c r="O177" s="199">
        <f t="shared" si="235"/>
        <v>0</v>
      </c>
      <c r="P177" s="201"/>
    </row>
    <row r="178" spans="1:16" hidden="1" x14ac:dyDescent="0.25">
      <c r="A178" s="70">
        <v>4300</v>
      </c>
      <c r="B178" s="182" t="s">
        <v>196</v>
      </c>
      <c r="C178" s="534">
        <f t="shared" si="189"/>
        <v>0</v>
      </c>
      <c r="D178" s="183">
        <f t="shared" ref="D178:E178" si="236">SUM(D179)</f>
        <v>0</v>
      </c>
      <c r="E178" s="184">
        <f t="shared" si="236"/>
        <v>0</v>
      </c>
      <c r="F178" s="185">
        <f>SUM(F179)</f>
        <v>0</v>
      </c>
      <c r="G178" s="183">
        <f t="shared" ref="G178:H178" si="237">SUM(G179)</f>
        <v>0</v>
      </c>
      <c r="H178" s="184">
        <f t="shared" si="237"/>
        <v>0</v>
      </c>
      <c r="I178" s="185">
        <f>SUM(I179)</f>
        <v>0</v>
      </c>
      <c r="J178" s="186">
        <f t="shared" ref="J178:K178" si="238">SUM(J179)</f>
        <v>0</v>
      </c>
      <c r="K178" s="184">
        <f t="shared" si="238"/>
        <v>0</v>
      </c>
      <c r="L178" s="185">
        <f>SUM(L179)</f>
        <v>0</v>
      </c>
      <c r="M178" s="183">
        <f t="shared" ref="M178:O178" si="239">SUM(M179)</f>
        <v>0</v>
      </c>
      <c r="N178" s="184">
        <f t="shared" si="239"/>
        <v>0</v>
      </c>
      <c r="O178" s="185">
        <f t="shared" si="239"/>
        <v>0</v>
      </c>
      <c r="P178" s="209"/>
    </row>
    <row r="179" spans="1:16" ht="24" hidden="1" x14ac:dyDescent="0.25">
      <c r="A179" s="352">
        <v>4310</v>
      </c>
      <c r="B179" s="82" t="s">
        <v>197</v>
      </c>
      <c r="C179" s="535">
        <f t="shared" si="189"/>
        <v>0</v>
      </c>
      <c r="D179" s="212">
        <f t="shared" ref="D179:E179" si="240">SUM(D180:D180)</f>
        <v>0</v>
      </c>
      <c r="E179" s="213">
        <f t="shared" si="240"/>
        <v>0</v>
      </c>
      <c r="F179" s="194">
        <f>SUM(F180:F180)</f>
        <v>0</v>
      </c>
      <c r="G179" s="212">
        <f t="shared" ref="G179:H179" si="241">SUM(G180:G180)</f>
        <v>0</v>
      </c>
      <c r="H179" s="213">
        <f t="shared" si="241"/>
        <v>0</v>
      </c>
      <c r="I179" s="194">
        <f>SUM(I180:I180)</f>
        <v>0</v>
      </c>
      <c r="J179" s="214">
        <f t="shared" ref="J179:K179" si="242">SUM(J180:J180)</f>
        <v>0</v>
      </c>
      <c r="K179" s="213">
        <f t="shared" si="242"/>
        <v>0</v>
      </c>
      <c r="L179" s="194">
        <f>SUM(L180:L180)</f>
        <v>0</v>
      </c>
      <c r="M179" s="212">
        <f t="shared" ref="M179:O179" si="243">SUM(M180:M180)</f>
        <v>0</v>
      </c>
      <c r="N179" s="213">
        <f t="shared" si="243"/>
        <v>0</v>
      </c>
      <c r="O179" s="194">
        <f t="shared" si="243"/>
        <v>0</v>
      </c>
      <c r="P179" s="196"/>
    </row>
    <row r="180" spans="1:16" ht="36" hidden="1" x14ac:dyDescent="0.25">
      <c r="A180" s="52">
        <v>4311</v>
      </c>
      <c r="B180" s="90" t="s">
        <v>198</v>
      </c>
      <c r="C180" s="536">
        <f t="shared" si="189"/>
        <v>0</v>
      </c>
      <c r="D180" s="197"/>
      <c r="E180" s="198"/>
      <c r="F180" s="199">
        <f>D180+E180</f>
        <v>0</v>
      </c>
      <c r="G180" s="197"/>
      <c r="H180" s="198"/>
      <c r="I180" s="199">
        <f>G180+H180</f>
        <v>0</v>
      </c>
      <c r="J180" s="200"/>
      <c r="K180" s="198"/>
      <c r="L180" s="199">
        <f>J180+K180</f>
        <v>0</v>
      </c>
      <c r="M180" s="197"/>
      <c r="N180" s="198"/>
      <c r="O180" s="199">
        <f t="shared" ref="O180" si="244">M180+N180</f>
        <v>0</v>
      </c>
      <c r="P180" s="201"/>
    </row>
    <row r="181" spans="1:16" s="29" customFormat="1" ht="24" hidden="1" x14ac:dyDescent="0.25">
      <c r="A181" s="242"/>
      <c r="B181" s="21" t="s">
        <v>199</v>
      </c>
      <c r="C181" s="546">
        <f t="shared" si="189"/>
        <v>0</v>
      </c>
      <c r="D181" s="171">
        <f t="shared" ref="D181:O181" si="245">SUM(D182,D211,D252,D265)</f>
        <v>0</v>
      </c>
      <c r="E181" s="172">
        <f t="shared" si="245"/>
        <v>0</v>
      </c>
      <c r="F181" s="173">
        <f t="shared" si="245"/>
        <v>0</v>
      </c>
      <c r="G181" s="171">
        <f t="shared" si="245"/>
        <v>0</v>
      </c>
      <c r="H181" s="172">
        <f t="shared" si="245"/>
        <v>0</v>
      </c>
      <c r="I181" s="173">
        <f t="shared" si="245"/>
        <v>0</v>
      </c>
      <c r="J181" s="174">
        <f t="shared" si="245"/>
        <v>0</v>
      </c>
      <c r="K181" s="172">
        <f t="shared" si="245"/>
        <v>0</v>
      </c>
      <c r="L181" s="173">
        <f t="shared" si="245"/>
        <v>0</v>
      </c>
      <c r="M181" s="171">
        <f t="shared" si="245"/>
        <v>0</v>
      </c>
      <c r="N181" s="172">
        <f t="shared" si="245"/>
        <v>0</v>
      </c>
      <c r="O181" s="173">
        <f t="shared" si="245"/>
        <v>0</v>
      </c>
      <c r="P181" s="243"/>
    </row>
    <row r="182" spans="1:16" hidden="1" x14ac:dyDescent="0.25">
      <c r="A182" s="176">
        <v>5000</v>
      </c>
      <c r="B182" s="176" t="s">
        <v>200</v>
      </c>
      <c r="C182" s="547">
        <f t="shared" si="189"/>
        <v>0</v>
      </c>
      <c r="D182" s="177">
        <f t="shared" ref="D182:E182" si="246">D183+D187</f>
        <v>0</v>
      </c>
      <c r="E182" s="178">
        <f t="shared" si="246"/>
        <v>0</v>
      </c>
      <c r="F182" s="179">
        <f>F183+F187</f>
        <v>0</v>
      </c>
      <c r="G182" s="177">
        <f t="shared" ref="G182:H182" si="247">G183+G187</f>
        <v>0</v>
      </c>
      <c r="H182" s="178">
        <f t="shared" si="247"/>
        <v>0</v>
      </c>
      <c r="I182" s="179">
        <f>I183+I187</f>
        <v>0</v>
      </c>
      <c r="J182" s="180">
        <f t="shared" ref="J182:K182" si="248">J183+J187</f>
        <v>0</v>
      </c>
      <c r="K182" s="178">
        <f t="shared" si="248"/>
        <v>0</v>
      </c>
      <c r="L182" s="179">
        <f>L183+L187</f>
        <v>0</v>
      </c>
      <c r="M182" s="177">
        <f t="shared" ref="M182:O182" si="249">M183+M187</f>
        <v>0</v>
      </c>
      <c r="N182" s="178">
        <f t="shared" si="249"/>
        <v>0</v>
      </c>
      <c r="O182" s="179">
        <f t="shared" si="249"/>
        <v>0</v>
      </c>
      <c r="P182" s="181"/>
    </row>
    <row r="183" spans="1:16" hidden="1" x14ac:dyDescent="0.25">
      <c r="A183" s="70">
        <v>5100</v>
      </c>
      <c r="B183" s="182" t="s">
        <v>201</v>
      </c>
      <c r="C183" s="534">
        <f t="shared" si="189"/>
        <v>0</v>
      </c>
      <c r="D183" s="183">
        <f t="shared" ref="D183:E183" si="250">SUM(D184:D186)</f>
        <v>0</v>
      </c>
      <c r="E183" s="184">
        <f t="shared" si="250"/>
        <v>0</v>
      </c>
      <c r="F183" s="185">
        <f>SUM(F184:F186)</f>
        <v>0</v>
      </c>
      <c r="G183" s="183">
        <f t="shared" ref="G183:H183" si="251">SUM(G184:G186)</f>
        <v>0</v>
      </c>
      <c r="H183" s="184">
        <f t="shared" si="251"/>
        <v>0</v>
      </c>
      <c r="I183" s="185">
        <f>SUM(I184:I186)</f>
        <v>0</v>
      </c>
      <c r="J183" s="186">
        <f t="shared" ref="J183:K183" si="252">SUM(J184:J186)</f>
        <v>0</v>
      </c>
      <c r="K183" s="184">
        <f t="shared" si="252"/>
        <v>0</v>
      </c>
      <c r="L183" s="185">
        <f>SUM(L184:L186)</f>
        <v>0</v>
      </c>
      <c r="M183" s="183">
        <f t="shared" ref="M183:O183" si="253">SUM(M184:M186)</f>
        <v>0</v>
      </c>
      <c r="N183" s="184">
        <f t="shared" si="253"/>
        <v>0</v>
      </c>
      <c r="O183" s="185">
        <f t="shared" si="253"/>
        <v>0</v>
      </c>
      <c r="P183" s="209"/>
    </row>
    <row r="184" spans="1:16" hidden="1" x14ac:dyDescent="0.25">
      <c r="A184" s="352">
        <v>5110</v>
      </c>
      <c r="B184" s="82" t="s">
        <v>202</v>
      </c>
      <c r="C184" s="535">
        <f t="shared" si="189"/>
        <v>0</v>
      </c>
      <c r="D184" s="192"/>
      <c r="E184" s="193"/>
      <c r="F184" s="194">
        <f t="shared" ref="F184:F186" si="254">D184+E184</f>
        <v>0</v>
      </c>
      <c r="G184" s="192"/>
      <c r="H184" s="193"/>
      <c r="I184" s="194">
        <f t="shared" ref="I184:I186" si="255">G184+H184</f>
        <v>0</v>
      </c>
      <c r="J184" s="195"/>
      <c r="K184" s="193"/>
      <c r="L184" s="194">
        <f t="shared" ref="L184:L186" si="256">J184+K184</f>
        <v>0</v>
      </c>
      <c r="M184" s="192"/>
      <c r="N184" s="193"/>
      <c r="O184" s="194">
        <f t="shared" ref="O184:O186" si="257">M184+N184</f>
        <v>0</v>
      </c>
      <c r="P184" s="196"/>
    </row>
    <row r="185" spans="1:16" ht="24" hidden="1" x14ac:dyDescent="0.25">
      <c r="A185" s="202">
        <v>5120</v>
      </c>
      <c r="B185" s="90" t="s">
        <v>203</v>
      </c>
      <c r="C185" s="536">
        <f t="shared" si="189"/>
        <v>0</v>
      </c>
      <c r="D185" s="197"/>
      <c r="E185" s="198"/>
      <c r="F185" s="199">
        <f t="shared" si="254"/>
        <v>0</v>
      </c>
      <c r="G185" s="197"/>
      <c r="H185" s="198"/>
      <c r="I185" s="199">
        <f t="shared" si="255"/>
        <v>0</v>
      </c>
      <c r="J185" s="200"/>
      <c r="K185" s="198"/>
      <c r="L185" s="199">
        <f t="shared" si="256"/>
        <v>0</v>
      </c>
      <c r="M185" s="197"/>
      <c r="N185" s="198"/>
      <c r="O185" s="199">
        <f t="shared" si="257"/>
        <v>0</v>
      </c>
      <c r="P185" s="201"/>
    </row>
    <row r="186" spans="1:16" hidden="1" x14ac:dyDescent="0.25">
      <c r="A186" s="202">
        <v>5140</v>
      </c>
      <c r="B186" s="90" t="s">
        <v>204</v>
      </c>
      <c r="C186" s="536">
        <f t="shared" si="189"/>
        <v>0</v>
      </c>
      <c r="D186" s="197"/>
      <c r="E186" s="198"/>
      <c r="F186" s="199">
        <f t="shared" si="254"/>
        <v>0</v>
      </c>
      <c r="G186" s="197"/>
      <c r="H186" s="198"/>
      <c r="I186" s="199">
        <f t="shared" si="255"/>
        <v>0</v>
      </c>
      <c r="J186" s="200"/>
      <c r="K186" s="198"/>
      <c r="L186" s="199">
        <f t="shared" si="256"/>
        <v>0</v>
      </c>
      <c r="M186" s="197"/>
      <c r="N186" s="198"/>
      <c r="O186" s="199">
        <f t="shared" si="257"/>
        <v>0</v>
      </c>
      <c r="P186" s="201"/>
    </row>
    <row r="187" spans="1:16" ht="24" hidden="1" x14ac:dyDescent="0.25">
      <c r="A187" s="70">
        <v>5200</v>
      </c>
      <c r="B187" s="182" t="s">
        <v>205</v>
      </c>
      <c r="C187" s="534">
        <f t="shared" si="189"/>
        <v>0</v>
      </c>
      <c r="D187" s="183">
        <f t="shared" ref="D187:E187" si="258">D188+D198+D199+D206+D207+D208+D210</f>
        <v>0</v>
      </c>
      <c r="E187" s="184">
        <f t="shared" si="258"/>
        <v>0</v>
      </c>
      <c r="F187" s="185">
        <f>F188+F198+F199+F206+F207+F208+F210</f>
        <v>0</v>
      </c>
      <c r="G187" s="183">
        <f t="shared" ref="G187:H187" si="259">G188+G198+G199+G206+G207+G208+G210</f>
        <v>0</v>
      </c>
      <c r="H187" s="184">
        <f t="shared" si="259"/>
        <v>0</v>
      </c>
      <c r="I187" s="185">
        <f>I188+I198+I199+I206+I207+I208+I210</f>
        <v>0</v>
      </c>
      <c r="J187" s="186">
        <f t="shared" ref="J187:K187" si="260">J188+J198+J199+J206+J207+J208+J210</f>
        <v>0</v>
      </c>
      <c r="K187" s="184">
        <f t="shared" si="260"/>
        <v>0</v>
      </c>
      <c r="L187" s="185">
        <f>L188+L198+L199+L206+L207+L208+L210</f>
        <v>0</v>
      </c>
      <c r="M187" s="183">
        <f t="shared" ref="M187:O187" si="261">M188+M198+M199+M206+M207+M208+M210</f>
        <v>0</v>
      </c>
      <c r="N187" s="184">
        <f t="shared" si="261"/>
        <v>0</v>
      </c>
      <c r="O187" s="185">
        <f t="shared" si="261"/>
        <v>0</v>
      </c>
      <c r="P187" s="209"/>
    </row>
    <row r="188" spans="1:16" hidden="1" x14ac:dyDescent="0.25">
      <c r="A188" s="188">
        <v>5210</v>
      </c>
      <c r="B188" s="143" t="s">
        <v>206</v>
      </c>
      <c r="C188" s="542">
        <f t="shared" si="189"/>
        <v>0</v>
      </c>
      <c r="D188" s="148">
        <f t="shared" ref="D188:E188" si="262">SUM(D189:D197)</f>
        <v>0</v>
      </c>
      <c r="E188" s="149">
        <f t="shared" si="262"/>
        <v>0</v>
      </c>
      <c r="F188" s="189">
        <f>SUM(F189:F197)</f>
        <v>0</v>
      </c>
      <c r="G188" s="148">
        <f t="shared" ref="G188:H188" si="263">SUM(G189:G197)</f>
        <v>0</v>
      </c>
      <c r="H188" s="149">
        <f t="shared" si="263"/>
        <v>0</v>
      </c>
      <c r="I188" s="189">
        <f>SUM(I189:I197)</f>
        <v>0</v>
      </c>
      <c r="J188" s="190">
        <f t="shared" ref="J188:K188" si="264">SUM(J189:J197)</f>
        <v>0</v>
      </c>
      <c r="K188" s="149">
        <f t="shared" si="264"/>
        <v>0</v>
      </c>
      <c r="L188" s="189">
        <f>SUM(L189:L197)</f>
        <v>0</v>
      </c>
      <c r="M188" s="148">
        <f t="shared" ref="M188:O188" si="265">SUM(M189:M197)</f>
        <v>0</v>
      </c>
      <c r="N188" s="149">
        <f t="shared" si="265"/>
        <v>0</v>
      </c>
      <c r="O188" s="189">
        <f t="shared" si="265"/>
        <v>0</v>
      </c>
      <c r="P188" s="191"/>
    </row>
    <row r="189" spans="1:16" hidden="1" x14ac:dyDescent="0.25">
      <c r="A189" s="45">
        <v>5211</v>
      </c>
      <c r="B189" s="82" t="s">
        <v>207</v>
      </c>
      <c r="C189" s="535">
        <f t="shared" si="189"/>
        <v>0</v>
      </c>
      <c r="D189" s="192"/>
      <c r="E189" s="193"/>
      <c r="F189" s="194">
        <f t="shared" ref="F189:F198" si="266">D189+E189</f>
        <v>0</v>
      </c>
      <c r="G189" s="192"/>
      <c r="H189" s="193"/>
      <c r="I189" s="194">
        <f t="shared" ref="I189:I198" si="267">G189+H189</f>
        <v>0</v>
      </c>
      <c r="J189" s="195"/>
      <c r="K189" s="193"/>
      <c r="L189" s="194">
        <f t="shared" ref="L189:L198" si="268">J189+K189</f>
        <v>0</v>
      </c>
      <c r="M189" s="192"/>
      <c r="N189" s="193"/>
      <c r="O189" s="194">
        <f t="shared" ref="O189:O198" si="269">M189+N189</f>
        <v>0</v>
      </c>
      <c r="P189" s="196"/>
    </row>
    <row r="190" spans="1:16" hidden="1" x14ac:dyDescent="0.25">
      <c r="A190" s="52">
        <v>5212</v>
      </c>
      <c r="B190" s="90" t="s">
        <v>208</v>
      </c>
      <c r="C190" s="536">
        <f t="shared" si="189"/>
        <v>0</v>
      </c>
      <c r="D190" s="197"/>
      <c r="E190" s="198"/>
      <c r="F190" s="199">
        <f t="shared" si="266"/>
        <v>0</v>
      </c>
      <c r="G190" s="197"/>
      <c r="H190" s="198"/>
      <c r="I190" s="199">
        <f t="shared" si="267"/>
        <v>0</v>
      </c>
      <c r="J190" s="200"/>
      <c r="K190" s="198"/>
      <c r="L190" s="199">
        <f t="shared" si="268"/>
        <v>0</v>
      </c>
      <c r="M190" s="197"/>
      <c r="N190" s="198"/>
      <c r="O190" s="199">
        <f t="shared" si="269"/>
        <v>0</v>
      </c>
      <c r="P190" s="201"/>
    </row>
    <row r="191" spans="1:16" hidden="1" x14ac:dyDescent="0.25">
      <c r="A191" s="52">
        <v>5213</v>
      </c>
      <c r="B191" s="90" t="s">
        <v>209</v>
      </c>
      <c r="C191" s="536">
        <f t="shared" si="189"/>
        <v>0</v>
      </c>
      <c r="D191" s="197"/>
      <c r="E191" s="198"/>
      <c r="F191" s="199">
        <f t="shared" si="266"/>
        <v>0</v>
      </c>
      <c r="G191" s="197"/>
      <c r="H191" s="198"/>
      <c r="I191" s="199">
        <f t="shared" si="267"/>
        <v>0</v>
      </c>
      <c r="J191" s="200"/>
      <c r="K191" s="198"/>
      <c r="L191" s="199">
        <f t="shared" si="268"/>
        <v>0</v>
      </c>
      <c r="M191" s="197"/>
      <c r="N191" s="198"/>
      <c r="O191" s="199">
        <f t="shared" si="269"/>
        <v>0</v>
      </c>
      <c r="P191" s="201"/>
    </row>
    <row r="192" spans="1:16" hidden="1" x14ac:dyDescent="0.25">
      <c r="A192" s="52">
        <v>5214</v>
      </c>
      <c r="B192" s="90" t="s">
        <v>210</v>
      </c>
      <c r="C192" s="536">
        <f t="shared" si="189"/>
        <v>0</v>
      </c>
      <c r="D192" s="197"/>
      <c r="E192" s="198"/>
      <c r="F192" s="199">
        <f t="shared" si="266"/>
        <v>0</v>
      </c>
      <c r="G192" s="197"/>
      <c r="H192" s="198"/>
      <c r="I192" s="199">
        <f t="shared" si="267"/>
        <v>0</v>
      </c>
      <c r="J192" s="200"/>
      <c r="K192" s="198"/>
      <c r="L192" s="199">
        <f t="shared" si="268"/>
        <v>0</v>
      </c>
      <c r="M192" s="197"/>
      <c r="N192" s="198"/>
      <c r="O192" s="199">
        <f t="shared" si="269"/>
        <v>0</v>
      </c>
      <c r="P192" s="201"/>
    </row>
    <row r="193" spans="1:16" hidden="1" x14ac:dyDescent="0.25">
      <c r="A193" s="52">
        <v>5215</v>
      </c>
      <c r="B193" s="90" t="s">
        <v>211</v>
      </c>
      <c r="C193" s="536">
        <f t="shared" si="189"/>
        <v>0</v>
      </c>
      <c r="D193" s="197"/>
      <c r="E193" s="198"/>
      <c r="F193" s="199">
        <f t="shared" si="266"/>
        <v>0</v>
      </c>
      <c r="G193" s="197"/>
      <c r="H193" s="198"/>
      <c r="I193" s="199">
        <f t="shared" si="267"/>
        <v>0</v>
      </c>
      <c r="J193" s="200"/>
      <c r="K193" s="198"/>
      <c r="L193" s="199">
        <f t="shared" si="268"/>
        <v>0</v>
      </c>
      <c r="M193" s="197"/>
      <c r="N193" s="198"/>
      <c r="O193" s="199">
        <f t="shared" si="269"/>
        <v>0</v>
      </c>
      <c r="P193" s="201"/>
    </row>
    <row r="194" spans="1:16" ht="14.25" hidden="1" customHeight="1" x14ac:dyDescent="0.25">
      <c r="A194" s="52">
        <v>5216</v>
      </c>
      <c r="B194" s="90" t="s">
        <v>212</v>
      </c>
      <c r="C194" s="536">
        <f t="shared" si="189"/>
        <v>0</v>
      </c>
      <c r="D194" s="197"/>
      <c r="E194" s="198"/>
      <c r="F194" s="199">
        <f t="shared" si="266"/>
        <v>0</v>
      </c>
      <c r="G194" s="197"/>
      <c r="H194" s="198"/>
      <c r="I194" s="199">
        <f t="shared" si="267"/>
        <v>0</v>
      </c>
      <c r="J194" s="200"/>
      <c r="K194" s="198"/>
      <c r="L194" s="199">
        <f t="shared" si="268"/>
        <v>0</v>
      </c>
      <c r="M194" s="197"/>
      <c r="N194" s="198"/>
      <c r="O194" s="199">
        <f t="shared" si="269"/>
        <v>0</v>
      </c>
      <c r="P194" s="201"/>
    </row>
    <row r="195" spans="1:16" hidden="1" x14ac:dyDescent="0.25">
      <c r="A195" s="52">
        <v>5217</v>
      </c>
      <c r="B195" s="90" t="s">
        <v>213</v>
      </c>
      <c r="C195" s="536">
        <f t="shared" si="189"/>
        <v>0</v>
      </c>
      <c r="D195" s="197"/>
      <c r="E195" s="198"/>
      <c r="F195" s="199">
        <f t="shared" si="266"/>
        <v>0</v>
      </c>
      <c r="G195" s="197"/>
      <c r="H195" s="198"/>
      <c r="I195" s="199">
        <f t="shared" si="267"/>
        <v>0</v>
      </c>
      <c r="J195" s="200"/>
      <c r="K195" s="198"/>
      <c r="L195" s="199">
        <f t="shared" si="268"/>
        <v>0</v>
      </c>
      <c r="M195" s="197"/>
      <c r="N195" s="198"/>
      <c r="O195" s="199">
        <f t="shared" si="269"/>
        <v>0</v>
      </c>
      <c r="P195" s="201"/>
    </row>
    <row r="196" spans="1:16" hidden="1" x14ac:dyDescent="0.25">
      <c r="A196" s="52">
        <v>5218</v>
      </c>
      <c r="B196" s="90" t="s">
        <v>214</v>
      </c>
      <c r="C196" s="536">
        <f t="shared" si="189"/>
        <v>0</v>
      </c>
      <c r="D196" s="197"/>
      <c r="E196" s="198"/>
      <c r="F196" s="199">
        <f t="shared" si="266"/>
        <v>0</v>
      </c>
      <c r="G196" s="197"/>
      <c r="H196" s="198"/>
      <c r="I196" s="199">
        <f t="shared" si="267"/>
        <v>0</v>
      </c>
      <c r="J196" s="200"/>
      <c r="K196" s="198"/>
      <c r="L196" s="199">
        <f t="shared" si="268"/>
        <v>0</v>
      </c>
      <c r="M196" s="197"/>
      <c r="N196" s="198"/>
      <c r="O196" s="199">
        <f t="shared" si="269"/>
        <v>0</v>
      </c>
      <c r="P196" s="201"/>
    </row>
    <row r="197" spans="1:16" hidden="1" x14ac:dyDescent="0.25">
      <c r="A197" s="52">
        <v>5219</v>
      </c>
      <c r="B197" s="90" t="s">
        <v>215</v>
      </c>
      <c r="C197" s="536">
        <f t="shared" si="189"/>
        <v>0</v>
      </c>
      <c r="D197" s="197"/>
      <c r="E197" s="198"/>
      <c r="F197" s="199">
        <f t="shared" si="266"/>
        <v>0</v>
      </c>
      <c r="G197" s="197"/>
      <c r="H197" s="198"/>
      <c r="I197" s="199">
        <f t="shared" si="267"/>
        <v>0</v>
      </c>
      <c r="J197" s="200"/>
      <c r="K197" s="198"/>
      <c r="L197" s="199">
        <f t="shared" si="268"/>
        <v>0</v>
      </c>
      <c r="M197" s="197"/>
      <c r="N197" s="198"/>
      <c r="O197" s="199">
        <f t="shared" si="269"/>
        <v>0</v>
      </c>
      <c r="P197" s="201"/>
    </row>
    <row r="198" spans="1:16" ht="13.5" hidden="1" customHeight="1" x14ac:dyDescent="0.25">
      <c r="A198" s="202">
        <v>5220</v>
      </c>
      <c r="B198" s="90" t="s">
        <v>216</v>
      </c>
      <c r="C198" s="536">
        <f t="shared" si="189"/>
        <v>0</v>
      </c>
      <c r="D198" s="197"/>
      <c r="E198" s="198"/>
      <c r="F198" s="199">
        <f t="shared" si="266"/>
        <v>0</v>
      </c>
      <c r="G198" s="197"/>
      <c r="H198" s="198"/>
      <c r="I198" s="199">
        <f t="shared" si="267"/>
        <v>0</v>
      </c>
      <c r="J198" s="200"/>
      <c r="K198" s="198"/>
      <c r="L198" s="199">
        <f t="shared" si="268"/>
        <v>0</v>
      </c>
      <c r="M198" s="197"/>
      <c r="N198" s="198"/>
      <c r="O198" s="199">
        <f t="shared" si="269"/>
        <v>0</v>
      </c>
      <c r="P198" s="201"/>
    </row>
    <row r="199" spans="1:16" hidden="1" x14ac:dyDescent="0.25">
      <c r="A199" s="202">
        <v>5230</v>
      </c>
      <c r="B199" s="90" t="s">
        <v>217</v>
      </c>
      <c r="C199" s="536">
        <f t="shared" si="189"/>
        <v>0</v>
      </c>
      <c r="D199" s="203">
        <f t="shared" ref="D199:E199" si="270">SUM(D200:D205)</f>
        <v>0</v>
      </c>
      <c r="E199" s="204">
        <f t="shared" si="270"/>
        <v>0</v>
      </c>
      <c r="F199" s="199">
        <f>SUM(F200:F205)</f>
        <v>0</v>
      </c>
      <c r="G199" s="203">
        <f t="shared" ref="G199:H199" si="271">SUM(G200:G205)</f>
        <v>0</v>
      </c>
      <c r="H199" s="204">
        <f t="shared" si="271"/>
        <v>0</v>
      </c>
      <c r="I199" s="199">
        <f>SUM(I200:I205)</f>
        <v>0</v>
      </c>
      <c r="J199" s="205">
        <f t="shared" ref="J199:K199" si="272">SUM(J200:J205)</f>
        <v>0</v>
      </c>
      <c r="K199" s="204">
        <f t="shared" si="272"/>
        <v>0</v>
      </c>
      <c r="L199" s="199">
        <f>SUM(L200:L205)</f>
        <v>0</v>
      </c>
      <c r="M199" s="203">
        <f t="shared" ref="M199:O199" si="273">SUM(M200:M205)</f>
        <v>0</v>
      </c>
      <c r="N199" s="204">
        <f t="shared" si="273"/>
        <v>0</v>
      </c>
      <c r="O199" s="199">
        <f t="shared" si="273"/>
        <v>0</v>
      </c>
      <c r="P199" s="201"/>
    </row>
    <row r="200" spans="1:16" hidden="1" x14ac:dyDescent="0.25">
      <c r="A200" s="52">
        <v>5231</v>
      </c>
      <c r="B200" s="90" t="s">
        <v>218</v>
      </c>
      <c r="C200" s="536">
        <f t="shared" si="189"/>
        <v>0</v>
      </c>
      <c r="D200" s="197"/>
      <c r="E200" s="198"/>
      <c r="F200" s="199">
        <f t="shared" ref="F200:F207" si="274">D200+E200</f>
        <v>0</v>
      </c>
      <c r="G200" s="197"/>
      <c r="H200" s="198"/>
      <c r="I200" s="199">
        <f t="shared" ref="I200:I207" si="275">G200+H200</f>
        <v>0</v>
      </c>
      <c r="J200" s="200"/>
      <c r="K200" s="198"/>
      <c r="L200" s="199">
        <f t="shared" ref="L200:L207" si="276">J200+K200</f>
        <v>0</v>
      </c>
      <c r="M200" s="197"/>
      <c r="N200" s="198"/>
      <c r="O200" s="199">
        <f t="shared" ref="O200:O207" si="277">M200+N200</f>
        <v>0</v>
      </c>
      <c r="P200" s="201"/>
    </row>
    <row r="201" spans="1:16" hidden="1" x14ac:dyDescent="0.25">
      <c r="A201" s="52">
        <v>5233</v>
      </c>
      <c r="B201" s="90" t="s">
        <v>219</v>
      </c>
      <c r="C201" s="536">
        <f t="shared" si="189"/>
        <v>0</v>
      </c>
      <c r="D201" s="197"/>
      <c r="E201" s="198"/>
      <c r="F201" s="199">
        <f t="shared" si="274"/>
        <v>0</v>
      </c>
      <c r="G201" s="197"/>
      <c r="H201" s="198"/>
      <c r="I201" s="199">
        <f t="shared" si="275"/>
        <v>0</v>
      </c>
      <c r="J201" s="200"/>
      <c r="K201" s="198"/>
      <c r="L201" s="199">
        <f t="shared" si="276"/>
        <v>0</v>
      </c>
      <c r="M201" s="197"/>
      <c r="N201" s="198"/>
      <c r="O201" s="199">
        <f t="shared" si="277"/>
        <v>0</v>
      </c>
      <c r="P201" s="201"/>
    </row>
    <row r="202" spans="1:16" ht="24" hidden="1" x14ac:dyDescent="0.25">
      <c r="A202" s="52">
        <v>5234</v>
      </c>
      <c r="B202" s="90" t="s">
        <v>220</v>
      </c>
      <c r="C202" s="536">
        <f t="shared" si="189"/>
        <v>0</v>
      </c>
      <c r="D202" s="197"/>
      <c r="E202" s="198"/>
      <c r="F202" s="199">
        <f t="shared" si="274"/>
        <v>0</v>
      </c>
      <c r="G202" s="197"/>
      <c r="H202" s="198"/>
      <c r="I202" s="199">
        <f t="shared" si="275"/>
        <v>0</v>
      </c>
      <c r="J202" s="200"/>
      <c r="K202" s="198"/>
      <c r="L202" s="199">
        <f t="shared" si="276"/>
        <v>0</v>
      </c>
      <c r="M202" s="197"/>
      <c r="N202" s="198"/>
      <c r="O202" s="199">
        <f t="shared" si="277"/>
        <v>0</v>
      </c>
      <c r="P202" s="201"/>
    </row>
    <row r="203" spans="1:16" ht="14.25" hidden="1" customHeight="1" x14ac:dyDescent="0.25">
      <c r="A203" s="52">
        <v>5236</v>
      </c>
      <c r="B203" s="90" t="s">
        <v>221</v>
      </c>
      <c r="C203" s="536">
        <f t="shared" si="189"/>
        <v>0</v>
      </c>
      <c r="D203" s="197"/>
      <c r="E203" s="198"/>
      <c r="F203" s="199">
        <f t="shared" si="274"/>
        <v>0</v>
      </c>
      <c r="G203" s="197"/>
      <c r="H203" s="198"/>
      <c r="I203" s="199">
        <f t="shared" si="275"/>
        <v>0</v>
      </c>
      <c r="J203" s="200"/>
      <c r="K203" s="198"/>
      <c r="L203" s="199">
        <f t="shared" si="276"/>
        <v>0</v>
      </c>
      <c r="M203" s="197"/>
      <c r="N203" s="198"/>
      <c r="O203" s="199">
        <f t="shared" si="277"/>
        <v>0</v>
      </c>
      <c r="P203" s="201"/>
    </row>
    <row r="204" spans="1:16" ht="24" hidden="1" x14ac:dyDescent="0.25">
      <c r="A204" s="52">
        <v>5238</v>
      </c>
      <c r="B204" s="90" t="s">
        <v>222</v>
      </c>
      <c r="C204" s="536">
        <f t="shared" si="189"/>
        <v>0</v>
      </c>
      <c r="D204" s="197"/>
      <c r="E204" s="198"/>
      <c r="F204" s="199">
        <f t="shared" si="274"/>
        <v>0</v>
      </c>
      <c r="G204" s="197"/>
      <c r="H204" s="198"/>
      <c r="I204" s="199">
        <f t="shared" si="275"/>
        <v>0</v>
      </c>
      <c r="J204" s="200"/>
      <c r="K204" s="198"/>
      <c r="L204" s="199">
        <f t="shared" si="276"/>
        <v>0</v>
      </c>
      <c r="M204" s="197"/>
      <c r="N204" s="198"/>
      <c r="O204" s="199">
        <f t="shared" si="277"/>
        <v>0</v>
      </c>
      <c r="P204" s="201"/>
    </row>
    <row r="205" spans="1:16" ht="24" hidden="1" x14ac:dyDescent="0.25">
      <c r="A205" s="52">
        <v>5239</v>
      </c>
      <c r="B205" s="90" t="s">
        <v>223</v>
      </c>
      <c r="C205" s="536">
        <f t="shared" si="189"/>
        <v>0</v>
      </c>
      <c r="D205" s="197"/>
      <c r="E205" s="198"/>
      <c r="F205" s="199">
        <f t="shared" si="274"/>
        <v>0</v>
      </c>
      <c r="G205" s="197"/>
      <c r="H205" s="198"/>
      <c r="I205" s="199">
        <f t="shared" si="275"/>
        <v>0</v>
      </c>
      <c r="J205" s="200"/>
      <c r="K205" s="198"/>
      <c r="L205" s="199">
        <f t="shared" si="276"/>
        <v>0</v>
      </c>
      <c r="M205" s="197"/>
      <c r="N205" s="198"/>
      <c r="O205" s="199">
        <f t="shared" si="277"/>
        <v>0</v>
      </c>
      <c r="P205" s="201"/>
    </row>
    <row r="206" spans="1:16" ht="24" hidden="1" x14ac:dyDescent="0.25">
      <c r="A206" s="202">
        <v>5240</v>
      </c>
      <c r="B206" s="90" t="s">
        <v>224</v>
      </c>
      <c r="C206" s="536">
        <f t="shared" si="189"/>
        <v>0</v>
      </c>
      <c r="D206" s="197"/>
      <c r="E206" s="198"/>
      <c r="F206" s="199">
        <f t="shared" si="274"/>
        <v>0</v>
      </c>
      <c r="G206" s="197"/>
      <c r="H206" s="198"/>
      <c r="I206" s="199">
        <f t="shared" si="275"/>
        <v>0</v>
      </c>
      <c r="J206" s="200"/>
      <c r="K206" s="198"/>
      <c r="L206" s="199">
        <f t="shared" si="276"/>
        <v>0</v>
      </c>
      <c r="M206" s="197"/>
      <c r="N206" s="198"/>
      <c r="O206" s="199">
        <f t="shared" si="277"/>
        <v>0</v>
      </c>
      <c r="P206" s="201"/>
    </row>
    <row r="207" spans="1:16" hidden="1" x14ac:dyDescent="0.25">
      <c r="A207" s="202">
        <v>5250</v>
      </c>
      <c r="B207" s="90" t="s">
        <v>225</v>
      </c>
      <c r="C207" s="536">
        <f t="shared" si="189"/>
        <v>0</v>
      </c>
      <c r="D207" s="197"/>
      <c r="E207" s="198"/>
      <c r="F207" s="199">
        <f t="shared" si="274"/>
        <v>0</v>
      </c>
      <c r="G207" s="197"/>
      <c r="H207" s="198"/>
      <c r="I207" s="199">
        <f t="shared" si="275"/>
        <v>0</v>
      </c>
      <c r="J207" s="200"/>
      <c r="K207" s="198"/>
      <c r="L207" s="199">
        <f t="shared" si="276"/>
        <v>0</v>
      </c>
      <c r="M207" s="197"/>
      <c r="N207" s="198"/>
      <c r="O207" s="199">
        <f t="shared" si="277"/>
        <v>0</v>
      </c>
      <c r="P207" s="201"/>
    </row>
    <row r="208" spans="1:16" hidden="1" x14ac:dyDescent="0.25">
      <c r="A208" s="202">
        <v>5260</v>
      </c>
      <c r="B208" s="90" t="s">
        <v>226</v>
      </c>
      <c r="C208" s="536">
        <f t="shared" si="189"/>
        <v>0</v>
      </c>
      <c r="D208" s="203">
        <f t="shared" ref="D208:E208" si="278">SUM(D209)</f>
        <v>0</v>
      </c>
      <c r="E208" s="204">
        <f t="shared" si="278"/>
        <v>0</v>
      </c>
      <c r="F208" s="199">
        <f>SUM(F209)</f>
        <v>0</v>
      </c>
      <c r="G208" s="203">
        <f t="shared" ref="G208:H208" si="279">SUM(G209)</f>
        <v>0</v>
      </c>
      <c r="H208" s="204">
        <f t="shared" si="279"/>
        <v>0</v>
      </c>
      <c r="I208" s="199">
        <f>SUM(I209)</f>
        <v>0</v>
      </c>
      <c r="J208" s="205">
        <f t="shared" ref="J208:K208" si="280">SUM(J209)</f>
        <v>0</v>
      </c>
      <c r="K208" s="204">
        <f t="shared" si="280"/>
        <v>0</v>
      </c>
      <c r="L208" s="199">
        <f>SUM(L209)</f>
        <v>0</v>
      </c>
      <c r="M208" s="203">
        <f t="shared" ref="M208:O208" si="281">SUM(M209)</f>
        <v>0</v>
      </c>
      <c r="N208" s="204">
        <f t="shared" si="281"/>
        <v>0</v>
      </c>
      <c r="O208" s="199">
        <f t="shared" si="281"/>
        <v>0</v>
      </c>
      <c r="P208" s="201"/>
    </row>
    <row r="209" spans="1:16" ht="24" hidden="1" x14ac:dyDescent="0.25">
      <c r="A209" s="52">
        <v>5269</v>
      </c>
      <c r="B209" s="90" t="s">
        <v>227</v>
      </c>
      <c r="C209" s="536">
        <f t="shared" si="189"/>
        <v>0</v>
      </c>
      <c r="D209" s="197"/>
      <c r="E209" s="198"/>
      <c r="F209" s="199">
        <f t="shared" ref="F209:F210" si="282">D209+E209</f>
        <v>0</v>
      </c>
      <c r="G209" s="197"/>
      <c r="H209" s="198"/>
      <c r="I209" s="199">
        <f t="shared" ref="I209:I210" si="283">G209+H209</f>
        <v>0</v>
      </c>
      <c r="J209" s="200"/>
      <c r="K209" s="198"/>
      <c r="L209" s="199">
        <f t="shared" ref="L209:L210" si="284">J209+K209</f>
        <v>0</v>
      </c>
      <c r="M209" s="197"/>
      <c r="N209" s="198"/>
      <c r="O209" s="199">
        <f t="shared" ref="O209:O210" si="285">M209+N209</f>
        <v>0</v>
      </c>
      <c r="P209" s="201"/>
    </row>
    <row r="210" spans="1:16" ht="24" hidden="1" x14ac:dyDescent="0.25">
      <c r="A210" s="188">
        <v>5270</v>
      </c>
      <c r="B210" s="143" t="s">
        <v>228</v>
      </c>
      <c r="C210" s="542">
        <f t="shared" si="189"/>
        <v>0</v>
      </c>
      <c r="D210" s="206"/>
      <c r="E210" s="207"/>
      <c r="F210" s="189">
        <f t="shared" si="282"/>
        <v>0</v>
      </c>
      <c r="G210" s="206"/>
      <c r="H210" s="207"/>
      <c r="I210" s="189">
        <f t="shared" si="283"/>
        <v>0</v>
      </c>
      <c r="J210" s="208"/>
      <c r="K210" s="207"/>
      <c r="L210" s="189">
        <f t="shared" si="284"/>
        <v>0</v>
      </c>
      <c r="M210" s="206"/>
      <c r="N210" s="207"/>
      <c r="O210" s="189">
        <f t="shared" si="285"/>
        <v>0</v>
      </c>
      <c r="P210" s="191"/>
    </row>
    <row r="211" spans="1:16" ht="24" hidden="1" x14ac:dyDescent="0.25">
      <c r="A211" s="176">
        <v>6000</v>
      </c>
      <c r="B211" s="176" t="s">
        <v>229</v>
      </c>
      <c r="C211" s="547">
        <f t="shared" si="189"/>
        <v>0</v>
      </c>
      <c r="D211" s="177">
        <f t="shared" ref="D211:O211" si="286">D212+D232+D240+D250</f>
        <v>0</v>
      </c>
      <c r="E211" s="178">
        <f t="shared" si="286"/>
        <v>0</v>
      </c>
      <c r="F211" s="179">
        <f t="shared" si="286"/>
        <v>0</v>
      </c>
      <c r="G211" s="177">
        <f t="shared" si="286"/>
        <v>0</v>
      </c>
      <c r="H211" s="178">
        <f t="shared" si="286"/>
        <v>0</v>
      </c>
      <c r="I211" s="179">
        <f t="shared" si="286"/>
        <v>0</v>
      </c>
      <c r="J211" s="180">
        <f t="shared" si="286"/>
        <v>0</v>
      </c>
      <c r="K211" s="178">
        <f t="shared" si="286"/>
        <v>0</v>
      </c>
      <c r="L211" s="179">
        <f t="shared" si="286"/>
        <v>0</v>
      </c>
      <c r="M211" s="177">
        <f t="shared" si="286"/>
        <v>0</v>
      </c>
      <c r="N211" s="178">
        <f t="shared" si="286"/>
        <v>0</v>
      </c>
      <c r="O211" s="179">
        <f t="shared" si="286"/>
        <v>0</v>
      </c>
      <c r="P211" s="181"/>
    </row>
    <row r="212" spans="1:16" ht="14.25" hidden="1" customHeight="1" x14ac:dyDescent="0.25">
      <c r="A212" s="235">
        <v>6200</v>
      </c>
      <c r="B212" s="228" t="s">
        <v>230</v>
      </c>
      <c r="C212" s="549">
        <f t="shared" si="189"/>
        <v>0</v>
      </c>
      <c r="D212" s="236">
        <f t="shared" ref="D212:E212" si="287">SUM(D213,D214,D216,D219,D225,D226,D227)</f>
        <v>0</v>
      </c>
      <c r="E212" s="237">
        <f t="shared" si="287"/>
        <v>0</v>
      </c>
      <c r="F212" s="238">
        <f>SUM(F213,F214,F216,F219,F225,F226,F227)</f>
        <v>0</v>
      </c>
      <c r="G212" s="236">
        <f t="shared" ref="G212:H212" si="288">SUM(G213,G214,G216,G219,G225,G226,G227)</f>
        <v>0</v>
      </c>
      <c r="H212" s="237">
        <f t="shared" si="288"/>
        <v>0</v>
      </c>
      <c r="I212" s="238">
        <f>SUM(I213,I214,I216,I219,I225,I226,I227)</f>
        <v>0</v>
      </c>
      <c r="J212" s="239">
        <f t="shared" ref="J212:K212" si="289">SUM(J213,J214,J216,J219,J225,J226,J227)</f>
        <v>0</v>
      </c>
      <c r="K212" s="237">
        <f t="shared" si="289"/>
        <v>0</v>
      </c>
      <c r="L212" s="238">
        <f>SUM(L213,L214,L216,L219,L225,L226,L227)</f>
        <v>0</v>
      </c>
      <c r="M212" s="236">
        <f t="shared" ref="M212:O212" si="290">SUM(M213,M214,M216,M219,M225,M226,M227)</f>
        <v>0</v>
      </c>
      <c r="N212" s="237">
        <f t="shared" si="290"/>
        <v>0</v>
      </c>
      <c r="O212" s="238">
        <f t="shared" si="290"/>
        <v>0</v>
      </c>
      <c r="P212" s="187"/>
    </row>
    <row r="213" spans="1:16" ht="24" hidden="1" x14ac:dyDescent="0.25">
      <c r="A213" s="352">
        <v>6220</v>
      </c>
      <c r="B213" s="82" t="s">
        <v>231</v>
      </c>
      <c r="C213" s="535">
        <f t="shared" ref="C213:C276" si="291">F213+I213+L213+O213</f>
        <v>0</v>
      </c>
      <c r="D213" s="192"/>
      <c r="E213" s="193"/>
      <c r="F213" s="194">
        <f>D213+E213</f>
        <v>0</v>
      </c>
      <c r="G213" s="192"/>
      <c r="H213" s="193"/>
      <c r="I213" s="194">
        <f>G213+H213</f>
        <v>0</v>
      </c>
      <c r="J213" s="195"/>
      <c r="K213" s="193"/>
      <c r="L213" s="194">
        <f>J213+K213</f>
        <v>0</v>
      </c>
      <c r="M213" s="192"/>
      <c r="N213" s="193"/>
      <c r="O213" s="194">
        <f t="shared" ref="O213" si="292">M213+N213</f>
        <v>0</v>
      </c>
      <c r="P213" s="196"/>
    </row>
    <row r="214" spans="1:16" hidden="1" x14ac:dyDescent="0.25">
      <c r="A214" s="202">
        <v>6230</v>
      </c>
      <c r="B214" s="90" t="s">
        <v>232</v>
      </c>
      <c r="C214" s="536">
        <f t="shared" si="291"/>
        <v>0</v>
      </c>
      <c r="D214" s="203">
        <f t="shared" ref="D214:O214" si="293">SUM(D215)</f>
        <v>0</v>
      </c>
      <c r="E214" s="204">
        <f t="shared" si="293"/>
        <v>0</v>
      </c>
      <c r="F214" s="199">
        <f t="shared" si="293"/>
        <v>0</v>
      </c>
      <c r="G214" s="203">
        <f t="shared" si="293"/>
        <v>0</v>
      </c>
      <c r="H214" s="204">
        <f t="shared" si="293"/>
        <v>0</v>
      </c>
      <c r="I214" s="199">
        <f t="shared" si="293"/>
        <v>0</v>
      </c>
      <c r="J214" s="205">
        <f t="shared" si="293"/>
        <v>0</v>
      </c>
      <c r="K214" s="204">
        <f t="shared" si="293"/>
        <v>0</v>
      </c>
      <c r="L214" s="199">
        <f t="shared" si="293"/>
        <v>0</v>
      </c>
      <c r="M214" s="203">
        <f t="shared" si="293"/>
        <v>0</v>
      </c>
      <c r="N214" s="204">
        <f t="shared" si="293"/>
        <v>0</v>
      </c>
      <c r="O214" s="199">
        <f t="shared" si="293"/>
        <v>0</v>
      </c>
      <c r="P214" s="201"/>
    </row>
    <row r="215" spans="1:16" ht="24" hidden="1" x14ac:dyDescent="0.25">
      <c r="A215" s="52">
        <v>6239</v>
      </c>
      <c r="B215" s="82" t="s">
        <v>233</v>
      </c>
      <c r="C215" s="536">
        <f t="shared" si="291"/>
        <v>0</v>
      </c>
      <c r="D215" s="192"/>
      <c r="E215" s="193"/>
      <c r="F215" s="194">
        <f>D215+E215</f>
        <v>0</v>
      </c>
      <c r="G215" s="192"/>
      <c r="H215" s="193"/>
      <c r="I215" s="194">
        <f>G215+H215</f>
        <v>0</v>
      </c>
      <c r="J215" s="195"/>
      <c r="K215" s="193"/>
      <c r="L215" s="194">
        <f>J215+K215</f>
        <v>0</v>
      </c>
      <c r="M215" s="192"/>
      <c r="N215" s="193"/>
      <c r="O215" s="194">
        <f t="shared" ref="O215" si="294">M215+N215</f>
        <v>0</v>
      </c>
      <c r="P215" s="196"/>
    </row>
    <row r="216" spans="1:16" ht="24" hidden="1" x14ac:dyDescent="0.25">
      <c r="A216" s="202">
        <v>6240</v>
      </c>
      <c r="B216" s="90" t="s">
        <v>234</v>
      </c>
      <c r="C216" s="536">
        <f t="shared" si="291"/>
        <v>0</v>
      </c>
      <c r="D216" s="203">
        <f t="shared" ref="D216:E216" si="295">SUM(D217:D218)</f>
        <v>0</v>
      </c>
      <c r="E216" s="204">
        <f t="shared" si="295"/>
        <v>0</v>
      </c>
      <c r="F216" s="199">
        <f>SUM(F217:F218)</f>
        <v>0</v>
      </c>
      <c r="G216" s="203">
        <f t="shared" ref="G216:H216" si="296">SUM(G217:G218)</f>
        <v>0</v>
      </c>
      <c r="H216" s="204">
        <f t="shared" si="296"/>
        <v>0</v>
      </c>
      <c r="I216" s="199">
        <f>SUM(I217:I218)</f>
        <v>0</v>
      </c>
      <c r="J216" s="205">
        <f t="shared" ref="J216:K216" si="297">SUM(J217:J218)</f>
        <v>0</v>
      </c>
      <c r="K216" s="204">
        <f t="shared" si="297"/>
        <v>0</v>
      </c>
      <c r="L216" s="199">
        <f>SUM(L217:L218)</f>
        <v>0</v>
      </c>
      <c r="M216" s="203">
        <f t="shared" ref="M216:O216" si="298">SUM(M217:M218)</f>
        <v>0</v>
      </c>
      <c r="N216" s="204">
        <f t="shared" si="298"/>
        <v>0</v>
      </c>
      <c r="O216" s="199">
        <f t="shared" si="298"/>
        <v>0</v>
      </c>
      <c r="P216" s="201"/>
    </row>
    <row r="217" spans="1:16" hidden="1" x14ac:dyDescent="0.25">
      <c r="A217" s="52">
        <v>6241</v>
      </c>
      <c r="B217" s="90" t="s">
        <v>235</v>
      </c>
      <c r="C217" s="536">
        <f t="shared" si="291"/>
        <v>0</v>
      </c>
      <c r="D217" s="197"/>
      <c r="E217" s="198"/>
      <c r="F217" s="199">
        <f t="shared" ref="F217:F218" si="299">D217+E217</f>
        <v>0</v>
      </c>
      <c r="G217" s="197"/>
      <c r="H217" s="198"/>
      <c r="I217" s="199">
        <f t="shared" ref="I217:I218" si="300">G217+H217</f>
        <v>0</v>
      </c>
      <c r="J217" s="200"/>
      <c r="K217" s="198"/>
      <c r="L217" s="199">
        <f t="shared" ref="L217:L218" si="301">J217+K217</f>
        <v>0</v>
      </c>
      <c r="M217" s="197"/>
      <c r="N217" s="198"/>
      <c r="O217" s="199">
        <f t="shared" ref="O217:O218" si="302">M217+N217</f>
        <v>0</v>
      </c>
      <c r="P217" s="201"/>
    </row>
    <row r="218" spans="1:16" hidden="1" x14ac:dyDescent="0.25">
      <c r="A218" s="52">
        <v>6242</v>
      </c>
      <c r="B218" s="90" t="s">
        <v>236</v>
      </c>
      <c r="C218" s="536">
        <f t="shared" si="291"/>
        <v>0</v>
      </c>
      <c r="D218" s="197"/>
      <c r="E218" s="198"/>
      <c r="F218" s="199">
        <f t="shared" si="299"/>
        <v>0</v>
      </c>
      <c r="G218" s="197"/>
      <c r="H218" s="198"/>
      <c r="I218" s="199">
        <f t="shared" si="300"/>
        <v>0</v>
      </c>
      <c r="J218" s="200"/>
      <c r="K218" s="198"/>
      <c r="L218" s="199">
        <f t="shared" si="301"/>
        <v>0</v>
      </c>
      <c r="M218" s="197"/>
      <c r="N218" s="198"/>
      <c r="O218" s="199">
        <f t="shared" si="302"/>
        <v>0</v>
      </c>
      <c r="P218" s="201"/>
    </row>
    <row r="219" spans="1:16" ht="25.5" hidden="1" customHeight="1" x14ac:dyDescent="0.25">
      <c r="A219" s="202">
        <v>6250</v>
      </c>
      <c r="B219" s="90" t="s">
        <v>237</v>
      </c>
      <c r="C219" s="536">
        <f t="shared" si="291"/>
        <v>0</v>
      </c>
      <c r="D219" s="203">
        <f t="shared" ref="D219:E219" si="303">SUM(D220:D224)</f>
        <v>0</v>
      </c>
      <c r="E219" s="204">
        <f t="shared" si="303"/>
        <v>0</v>
      </c>
      <c r="F219" s="199">
        <f>SUM(F220:F224)</f>
        <v>0</v>
      </c>
      <c r="G219" s="203">
        <f t="shared" ref="G219:H219" si="304">SUM(G220:G224)</f>
        <v>0</v>
      </c>
      <c r="H219" s="204">
        <f t="shared" si="304"/>
        <v>0</v>
      </c>
      <c r="I219" s="199">
        <f>SUM(I220:I224)</f>
        <v>0</v>
      </c>
      <c r="J219" s="205">
        <f t="shared" ref="J219:K219" si="305">SUM(J220:J224)</f>
        <v>0</v>
      </c>
      <c r="K219" s="204">
        <f t="shared" si="305"/>
        <v>0</v>
      </c>
      <c r="L219" s="199">
        <f>SUM(L220:L224)</f>
        <v>0</v>
      </c>
      <c r="M219" s="203">
        <f t="shared" ref="M219:O219" si="306">SUM(M220:M224)</f>
        <v>0</v>
      </c>
      <c r="N219" s="204">
        <f t="shared" si="306"/>
        <v>0</v>
      </c>
      <c r="O219" s="199">
        <f t="shared" si="306"/>
        <v>0</v>
      </c>
      <c r="P219" s="201"/>
    </row>
    <row r="220" spans="1:16" ht="14.25" hidden="1" customHeight="1" x14ac:dyDescent="0.25">
      <c r="A220" s="52">
        <v>6252</v>
      </c>
      <c r="B220" s="90" t="s">
        <v>238</v>
      </c>
      <c r="C220" s="536">
        <f t="shared" si="291"/>
        <v>0</v>
      </c>
      <c r="D220" s="197"/>
      <c r="E220" s="198"/>
      <c r="F220" s="199">
        <f t="shared" ref="F220:F226" si="307">D220+E220</f>
        <v>0</v>
      </c>
      <c r="G220" s="197"/>
      <c r="H220" s="198"/>
      <c r="I220" s="199">
        <f t="shared" ref="I220:I226" si="308">G220+H220</f>
        <v>0</v>
      </c>
      <c r="J220" s="200"/>
      <c r="K220" s="198"/>
      <c r="L220" s="199">
        <f t="shared" ref="L220:L226" si="309">J220+K220</f>
        <v>0</v>
      </c>
      <c r="M220" s="197"/>
      <c r="N220" s="198"/>
      <c r="O220" s="199">
        <f t="shared" ref="O220:O226" si="310">M220+N220</f>
        <v>0</v>
      </c>
      <c r="P220" s="201"/>
    </row>
    <row r="221" spans="1:16" ht="14.25" hidden="1" customHeight="1" x14ac:dyDescent="0.25">
      <c r="A221" s="52">
        <v>6253</v>
      </c>
      <c r="B221" s="90" t="s">
        <v>239</v>
      </c>
      <c r="C221" s="536">
        <f t="shared" si="291"/>
        <v>0</v>
      </c>
      <c r="D221" s="197"/>
      <c r="E221" s="198"/>
      <c r="F221" s="199">
        <f t="shared" si="307"/>
        <v>0</v>
      </c>
      <c r="G221" s="197"/>
      <c r="H221" s="198"/>
      <c r="I221" s="199">
        <f t="shared" si="308"/>
        <v>0</v>
      </c>
      <c r="J221" s="200"/>
      <c r="K221" s="198"/>
      <c r="L221" s="199">
        <f t="shared" si="309"/>
        <v>0</v>
      </c>
      <c r="M221" s="197"/>
      <c r="N221" s="198"/>
      <c r="O221" s="199">
        <f t="shared" si="310"/>
        <v>0</v>
      </c>
      <c r="P221" s="201"/>
    </row>
    <row r="222" spans="1:16" ht="24" hidden="1" x14ac:dyDescent="0.25">
      <c r="A222" s="52">
        <v>6254</v>
      </c>
      <c r="B222" s="90" t="s">
        <v>240</v>
      </c>
      <c r="C222" s="536">
        <f t="shared" si="291"/>
        <v>0</v>
      </c>
      <c r="D222" s="197"/>
      <c r="E222" s="198"/>
      <c r="F222" s="199">
        <f t="shared" si="307"/>
        <v>0</v>
      </c>
      <c r="G222" s="197"/>
      <c r="H222" s="198"/>
      <c r="I222" s="199">
        <f t="shared" si="308"/>
        <v>0</v>
      </c>
      <c r="J222" s="200"/>
      <c r="K222" s="198"/>
      <c r="L222" s="199">
        <f t="shared" si="309"/>
        <v>0</v>
      </c>
      <c r="M222" s="197"/>
      <c r="N222" s="198"/>
      <c r="O222" s="199">
        <f t="shared" si="310"/>
        <v>0</v>
      </c>
      <c r="P222" s="201"/>
    </row>
    <row r="223" spans="1:16" ht="24" hidden="1" x14ac:dyDescent="0.25">
      <c r="A223" s="52">
        <v>6255</v>
      </c>
      <c r="B223" s="90" t="s">
        <v>241</v>
      </c>
      <c r="C223" s="536">
        <f t="shared" si="291"/>
        <v>0</v>
      </c>
      <c r="D223" s="197"/>
      <c r="E223" s="198"/>
      <c r="F223" s="199">
        <f t="shared" si="307"/>
        <v>0</v>
      </c>
      <c r="G223" s="197"/>
      <c r="H223" s="198"/>
      <c r="I223" s="199">
        <f t="shared" si="308"/>
        <v>0</v>
      </c>
      <c r="J223" s="200"/>
      <c r="K223" s="198"/>
      <c r="L223" s="199">
        <f t="shared" si="309"/>
        <v>0</v>
      </c>
      <c r="M223" s="197"/>
      <c r="N223" s="198"/>
      <c r="O223" s="199">
        <f t="shared" si="310"/>
        <v>0</v>
      </c>
      <c r="P223" s="201"/>
    </row>
    <row r="224" spans="1:16" hidden="1" x14ac:dyDescent="0.25">
      <c r="A224" s="52">
        <v>6259</v>
      </c>
      <c r="B224" s="90" t="s">
        <v>242</v>
      </c>
      <c r="C224" s="536">
        <f t="shared" si="291"/>
        <v>0</v>
      </c>
      <c r="D224" s="197"/>
      <c r="E224" s="198"/>
      <c r="F224" s="199">
        <f t="shared" si="307"/>
        <v>0</v>
      </c>
      <c r="G224" s="197"/>
      <c r="H224" s="198"/>
      <c r="I224" s="199">
        <f t="shared" si="308"/>
        <v>0</v>
      </c>
      <c r="J224" s="200"/>
      <c r="K224" s="198"/>
      <c r="L224" s="199">
        <f t="shared" si="309"/>
        <v>0</v>
      </c>
      <c r="M224" s="197"/>
      <c r="N224" s="198"/>
      <c r="O224" s="199">
        <f t="shared" si="310"/>
        <v>0</v>
      </c>
      <c r="P224" s="201"/>
    </row>
    <row r="225" spans="1:16" ht="24" hidden="1" x14ac:dyDescent="0.25">
      <c r="A225" s="202">
        <v>6260</v>
      </c>
      <c r="B225" s="90" t="s">
        <v>243</v>
      </c>
      <c r="C225" s="536">
        <f t="shared" si="291"/>
        <v>0</v>
      </c>
      <c r="D225" s="197"/>
      <c r="E225" s="198"/>
      <c r="F225" s="199">
        <f t="shared" si="307"/>
        <v>0</v>
      </c>
      <c r="G225" s="197"/>
      <c r="H225" s="198"/>
      <c r="I225" s="199">
        <f t="shared" si="308"/>
        <v>0</v>
      </c>
      <c r="J225" s="200"/>
      <c r="K225" s="198"/>
      <c r="L225" s="199">
        <f t="shared" si="309"/>
        <v>0</v>
      </c>
      <c r="M225" s="197"/>
      <c r="N225" s="198"/>
      <c r="O225" s="199">
        <f t="shared" si="310"/>
        <v>0</v>
      </c>
      <c r="P225" s="201"/>
    </row>
    <row r="226" spans="1:16" hidden="1" x14ac:dyDescent="0.25">
      <c r="A226" s="202">
        <v>6270</v>
      </c>
      <c r="B226" s="90" t="s">
        <v>244</v>
      </c>
      <c r="C226" s="536">
        <f t="shared" si="291"/>
        <v>0</v>
      </c>
      <c r="D226" s="197"/>
      <c r="E226" s="198"/>
      <c r="F226" s="199">
        <f t="shared" si="307"/>
        <v>0</v>
      </c>
      <c r="G226" s="197"/>
      <c r="H226" s="198"/>
      <c r="I226" s="199">
        <f t="shared" si="308"/>
        <v>0</v>
      </c>
      <c r="J226" s="200"/>
      <c r="K226" s="198"/>
      <c r="L226" s="199">
        <f t="shared" si="309"/>
        <v>0</v>
      </c>
      <c r="M226" s="197"/>
      <c r="N226" s="198"/>
      <c r="O226" s="199">
        <f t="shared" si="310"/>
        <v>0</v>
      </c>
      <c r="P226" s="201"/>
    </row>
    <row r="227" spans="1:16" ht="24" hidden="1" x14ac:dyDescent="0.25">
      <c r="A227" s="352">
        <v>6290</v>
      </c>
      <c r="B227" s="82" t="s">
        <v>245</v>
      </c>
      <c r="C227" s="548">
        <f t="shared" si="291"/>
        <v>0</v>
      </c>
      <c r="D227" s="212">
        <f t="shared" ref="D227:E227" si="311">SUM(D228:D231)</f>
        <v>0</v>
      </c>
      <c r="E227" s="213">
        <f t="shared" si="311"/>
        <v>0</v>
      </c>
      <c r="F227" s="194">
        <f>SUM(F228:F231)</f>
        <v>0</v>
      </c>
      <c r="G227" s="212">
        <f t="shared" ref="G227:O227" si="312">SUM(G228:G231)</f>
        <v>0</v>
      </c>
      <c r="H227" s="213">
        <f t="shared" si="312"/>
        <v>0</v>
      </c>
      <c r="I227" s="194">
        <f t="shared" si="312"/>
        <v>0</v>
      </c>
      <c r="J227" s="214">
        <f t="shared" si="312"/>
        <v>0</v>
      </c>
      <c r="K227" s="213">
        <f t="shared" si="312"/>
        <v>0</v>
      </c>
      <c r="L227" s="194">
        <f t="shared" si="312"/>
        <v>0</v>
      </c>
      <c r="M227" s="212">
        <f t="shared" si="312"/>
        <v>0</v>
      </c>
      <c r="N227" s="213">
        <f t="shared" si="312"/>
        <v>0</v>
      </c>
      <c r="O227" s="194">
        <f t="shared" si="312"/>
        <v>0</v>
      </c>
      <c r="P227" s="229"/>
    </row>
    <row r="228" spans="1:16" hidden="1" x14ac:dyDescent="0.25">
      <c r="A228" s="52">
        <v>6291</v>
      </c>
      <c r="B228" s="90" t="s">
        <v>246</v>
      </c>
      <c r="C228" s="536">
        <f t="shared" si="291"/>
        <v>0</v>
      </c>
      <c r="D228" s="197"/>
      <c r="E228" s="198"/>
      <c r="F228" s="199">
        <f t="shared" ref="F228:F231" si="313">D228+E228</f>
        <v>0</v>
      </c>
      <c r="G228" s="197"/>
      <c r="H228" s="198"/>
      <c r="I228" s="199">
        <f t="shared" ref="I228:I231" si="314">G228+H228</f>
        <v>0</v>
      </c>
      <c r="J228" s="200"/>
      <c r="K228" s="198"/>
      <c r="L228" s="199">
        <f t="shared" ref="L228:L231" si="315">J228+K228</f>
        <v>0</v>
      </c>
      <c r="M228" s="197"/>
      <c r="N228" s="198"/>
      <c r="O228" s="199">
        <f t="shared" ref="O228:O231" si="316">M228+N228</f>
        <v>0</v>
      </c>
      <c r="P228" s="201"/>
    </row>
    <row r="229" spans="1:16" hidden="1" x14ac:dyDescent="0.25">
      <c r="A229" s="52">
        <v>6292</v>
      </c>
      <c r="B229" s="90" t="s">
        <v>247</v>
      </c>
      <c r="C229" s="536">
        <f t="shared" si="291"/>
        <v>0</v>
      </c>
      <c r="D229" s="197"/>
      <c r="E229" s="198"/>
      <c r="F229" s="199">
        <f t="shared" si="313"/>
        <v>0</v>
      </c>
      <c r="G229" s="197"/>
      <c r="H229" s="198"/>
      <c r="I229" s="199">
        <f t="shared" si="314"/>
        <v>0</v>
      </c>
      <c r="J229" s="200"/>
      <c r="K229" s="198"/>
      <c r="L229" s="199">
        <f t="shared" si="315"/>
        <v>0</v>
      </c>
      <c r="M229" s="197"/>
      <c r="N229" s="198"/>
      <c r="O229" s="199">
        <f t="shared" si="316"/>
        <v>0</v>
      </c>
      <c r="P229" s="201"/>
    </row>
    <row r="230" spans="1:16" ht="72" hidden="1" x14ac:dyDescent="0.25">
      <c r="A230" s="52">
        <v>6296</v>
      </c>
      <c r="B230" s="90" t="s">
        <v>248</v>
      </c>
      <c r="C230" s="536">
        <f t="shared" si="291"/>
        <v>0</v>
      </c>
      <c r="D230" s="197"/>
      <c r="E230" s="198"/>
      <c r="F230" s="199">
        <f t="shared" si="313"/>
        <v>0</v>
      </c>
      <c r="G230" s="197"/>
      <c r="H230" s="198"/>
      <c r="I230" s="199">
        <f t="shared" si="314"/>
        <v>0</v>
      </c>
      <c r="J230" s="200"/>
      <c r="K230" s="198"/>
      <c r="L230" s="199">
        <f t="shared" si="315"/>
        <v>0</v>
      </c>
      <c r="M230" s="197"/>
      <c r="N230" s="198"/>
      <c r="O230" s="199">
        <f t="shared" si="316"/>
        <v>0</v>
      </c>
      <c r="P230" s="201"/>
    </row>
    <row r="231" spans="1:16" ht="39.75" hidden="1" customHeight="1" x14ac:dyDescent="0.25">
      <c r="A231" s="52">
        <v>6299</v>
      </c>
      <c r="B231" s="90" t="s">
        <v>249</v>
      </c>
      <c r="C231" s="536">
        <f t="shared" si="291"/>
        <v>0</v>
      </c>
      <c r="D231" s="197"/>
      <c r="E231" s="198"/>
      <c r="F231" s="199">
        <f t="shared" si="313"/>
        <v>0</v>
      </c>
      <c r="G231" s="197"/>
      <c r="H231" s="198"/>
      <c r="I231" s="199">
        <f t="shared" si="314"/>
        <v>0</v>
      </c>
      <c r="J231" s="200"/>
      <c r="K231" s="198"/>
      <c r="L231" s="199">
        <f t="shared" si="315"/>
        <v>0</v>
      </c>
      <c r="M231" s="197"/>
      <c r="N231" s="198"/>
      <c r="O231" s="199">
        <f t="shared" si="316"/>
        <v>0</v>
      </c>
      <c r="P231" s="201"/>
    </row>
    <row r="232" spans="1:16" hidden="1" x14ac:dyDescent="0.25">
      <c r="A232" s="70">
        <v>6300</v>
      </c>
      <c r="B232" s="182" t="s">
        <v>250</v>
      </c>
      <c r="C232" s="534">
        <f t="shared" si="291"/>
        <v>0</v>
      </c>
      <c r="D232" s="183">
        <f t="shared" ref="D232:E232" si="317">SUM(D233,D238,D239)</f>
        <v>0</v>
      </c>
      <c r="E232" s="184">
        <f t="shared" si="317"/>
        <v>0</v>
      </c>
      <c r="F232" s="185">
        <f>SUM(F233,F238,F239)</f>
        <v>0</v>
      </c>
      <c r="G232" s="183">
        <f t="shared" ref="G232:O232" si="318">SUM(G233,G238,G239)</f>
        <v>0</v>
      </c>
      <c r="H232" s="184">
        <f t="shared" si="318"/>
        <v>0</v>
      </c>
      <c r="I232" s="185">
        <f t="shared" si="318"/>
        <v>0</v>
      </c>
      <c r="J232" s="186">
        <f t="shared" si="318"/>
        <v>0</v>
      </c>
      <c r="K232" s="184">
        <f t="shared" si="318"/>
        <v>0</v>
      </c>
      <c r="L232" s="185">
        <f t="shared" si="318"/>
        <v>0</v>
      </c>
      <c r="M232" s="183">
        <f t="shared" si="318"/>
        <v>0</v>
      </c>
      <c r="N232" s="184">
        <f t="shared" si="318"/>
        <v>0</v>
      </c>
      <c r="O232" s="185">
        <f t="shared" si="318"/>
        <v>0</v>
      </c>
      <c r="P232" s="215"/>
    </row>
    <row r="233" spans="1:16" ht="24" hidden="1" x14ac:dyDescent="0.25">
      <c r="A233" s="352">
        <v>6320</v>
      </c>
      <c r="B233" s="82" t="s">
        <v>251</v>
      </c>
      <c r="C233" s="548">
        <f t="shared" si="291"/>
        <v>0</v>
      </c>
      <c r="D233" s="212">
        <f t="shared" ref="D233:E233" si="319">SUM(D234:D237)</f>
        <v>0</v>
      </c>
      <c r="E233" s="213">
        <f t="shared" si="319"/>
        <v>0</v>
      </c>
      <c r="F233" s="194">
        <f>SUM(F234:F237)</f>
        <v>0</v>
      </c>
      <c r="G233" s="212">
        <f t="shared" ref="G233:O233" si="320">SUM(G234:G237)</f>
        <v>0</v>
      </c>
      <c r="H233" s="213">
        <f t="shared" si="320"/>
        <v>0</v>
      </c>
      <c r="I233" s="194">
        <f t="shared" si="320"/>
        <v>0</v>
      </c>
      <c r="J233" s="214">
        <f t="shared" si="320"/>
        <v>0</v>
      </c>
      <c r="K233" s="213">
        <f t="shared" si="320"/>
        <v>0</v>
      </c>
      <c r="L233" s="194">
        <f t="shared" si="320"/>
        <v>0</v>
      </c>
      <c r="M233" s="212">
        <f t="shared" si="320"/>
        <v>0</v>
      </c>
      <c r="N233" s="213">
        <f t="shared" si="320"/>
        <v>0</v>
      </c>
      <c r="O233" s="194">
        <f t="shared" si="320"/>
        <v>0</v>
      </c>
      <c r="P233" s="196"/>
    </row>
    <row r="234" spans="1:16" hidden="1" x14ac:dyDescent="0.25">
      <c r="A234" s="52">
        <v>6322</v>
      </c>
      <c r="B234" s="90" t="s">
        <v>252</v>
      </c>
      <c r="C234" s="536">
        <f t="shared" si="291"/>
        <v>0</v>
      </c>
      <c r="D234" s="197"/>
      <c r="E234" s="198"/>
      <c r="F234" s="199">
        <f t="shared" ref="F234:F239" si="321">D234+E234</f>
        <v>0</v>
      </c>
      <c r="G234" s="197"/>
      <c r="H234" s="198"/>
      <c r="I234" s="199">
        <f t="shared" ref="I234:I239" si="322">G234+H234</f>
        <v>0</v>
      </c>
      <c r="J234" s="200"/>
      <c r="K234" s="198"/>
      <c r="L234" s="199">
        <f t="shared" ref="L234:L239" si="323">J234+K234</f>
        <v>0</v>
      </c>
      <c r="M234" s="197"/>
      <c r="N234" s="198"/>
      <c r="O234" s="199">
        <f t="shared" ref="O234:O239" si="324">M234+N234</f>
        <v>0</v>
      </c>
      <c r="P234" s="201"/>
    </row>
    <row r="235" spans="1:16" ht="24" hidden="1" x14ac:dyDescent="0.25">
      <c r="A235" s="52">
        <v>6323</v>
      </c>
      <c r="B235" s="90" t="s">
        <v>253</v>
      </c>
      <c r="C235" s="536">
        <f t="shared" si="291"/>
        <v>0</v>
      </c>
      <c r="D235" s="197"/>
      <c r="E235" s="198"/>
      <c r="F235" s="199">
        <f t="shared" si="321"/>
        <v>0</v>
      </c>
      <c r="G235" s="197"/>
      <c r="H235" s="198"/>
      <c r="I235" s="199">
        <f t="shared" si="322"/>
        <v>0</v>
      </c>
      <c r="J235" s="200"/>
      <c r="K235" s="198"/>
      <c r="L235" s="199">
        <f t="shared" si="323"/>
        <v>0</v>
      </c>
      <c r="M235" s="197"/>
      <c r="N235" s="198"/>
      <c r="O235" s="199">
        <f t="shared" si="324"/>
        <v>0</v>
      </c>
      <c r="P235" s="201"/>
    </row>
    <row r="236" spans="1:16" ht="24" hidden="1" x14ac:dyDescent="0.25">
      <c r="A236" s="52">
        <v>6324</v>
      </c>
      <c r="B236" s="90" t="s">
        <v>254</v>
      </c>
      <c r="C236" s="536">
        <f t="shared" si="291"/>
        <v>0</v>
      </c>
      <c r="D236" s="197"/>
      <c r="E236" s="198"/>
      <c r="F236" s="199">
        <f t="shared" si="321"/>
        <v>0</v>
      </c>
      <c r="G236" s="197"/>
      <c r="H236" s="198"/>
      <c r="I236" s="199">
        <f t="shared" si="322"/>
        <v>0</v>
      </c>
      <c r="J236" s="200"/>
      <c r="K236" s="198"/>
      <c r="L236" s="199">
        <f t="shared" si="323"/>
        <v>0</v>
      </c>
      <c r="M236" s="197"/>
      <c r="N236" s="198"/>
      <c r="O236" s="199">
        <f t="shared" si="324"/>
        <v>0</v>
      </c>
      <c r="P236" s="201"/>
    </row>
    <row r="237" spans="1:16" hidden="1" x14ac:dyDescent="0.25">
      <c r="A237" s="45">
        <v>6329</v>
      </c>
      <c r="B237" s="82" t="s">
        <v>255</v>
      </c>
      <c r="C237" s="535">
        <f t="shared" si="291"/>
        <v>0</v>
      </c>
      <c r="D237" s="192"/>
      <c r="E237" s="193"/>
      <c r="F237" s="194">
        <f t="shared" si="321"/>
        <v>0</v>
      </c>
      <c r="G237" s="192"/>
      <c r="H237" s="193"/>
      <c r="I237" s="194">
        <f t="shared" si="322"/>
        <v>0</v>
      </c>
      <c r="J237" s="195"/>
      <c r="K237" s="193"/>
      <c r="L237" s="194">
        <f t="shared" si="323"/>
        <v>0</v>
      </c>
      <c r="M237" s="192"/>
      <c r="N237" s="193"/>
      <c r="O237" s="194">
        <f t="shared" si="324"/>
        <v>0</v>
      </c>
      <c r="P237" s="196"/>
    </row>
    <row r="238" spans="1:16" ht="24" hidden="1" x14ac:dyDescent="0.25">
      <c r="A238" s="351">
        <v>6330</v>
      </c>
      <c r="B238" s="245" t="s">
        <v>256</v>
      </c>
      <c r="C238" s="548">
        <f t="shared" si="291"/>
        <v>0</v>
      </c>
      <c r="D238" s="231"/>
      <c r="E238" s="232"/>
      <c r="F238" s="233">
        <f t="shared" si="321"/>
        <v>0</v>
      </c>
      <c r="G238" s="231"/>
      <c r="H238" s="232"/>
      <c r="I238" s="233">
        <f t="shared" si="322"/>
        <v>0</v>
      </c>
      <c r="J238" s="234"/>
      <c r="K238" s="232"/>
      <c r="L238" s="233">
        <f t="shared" si="323"/>
        <v>0</v>
      </c>
      <c r="M238" s="231"/>
      <c r="N238" s="232"/>
      <c r="O238" s="233">
        <f t="shared" si="324"/>
        <v>0</v>
      </c>
      <c r="P238" s="229"/>
    </row>
    <row r="239" spans="1:16" hidden="1" x14ac:dyDescent="0.25">
      <c r="A239" s="202">
        <v>6360</v>
      </c>
      <c r="B239" s="90" t="s">
        <v>257</v>
      </c>
      <c r="C239" s="536">
        <f t="shared" si="291"/>
        <v>0</v>
      </c>
      <c r="D239" s="197"/>
      <c r="E239" s="198"/>
      <c r="F239" s="199">
        <f t="shared" si="321"/>
        <v>0</v>
      </c>
      <c r="G239" s="197"/>
      <c r="H239" s="198"/>
      <c r="I239" s="199">
        <f t="shared" si="322"/>
        <v>0</v>
      </c>
      <c r="J239" s="200"/>
      <c r="K239" s="198"/>
      <c r="L239" s="199">
        <f t="shared" si="323"/>
        <v>0</v>
      </c>
      <c r="M239" s="197"/>
      <c r="N239" s="198"/>
      <c r="O239" s="199">
        <f t="shared" si="324"/>
        <v>0</v>
      </c>
      <c r="P239" s="201"/>
    </row>
    <row r="240" spans="1:16" ht="36" hidden="1" x14ac:dyDescent="0.25">
      <c r="A240" s="70">
        <v>6400</v>
      </c>
      <c r="B240" s="182" t="s">
        <v>258</v>
      </c>
      <c r="C240" s="534">
        <f t="shared" si="291"/>
        <v>0</v>
      </c>
      <c r="D240" s="183">
        <f t="shared" ref="D240:E240" si="325">SUM(D241,D245)</f>
        <v>0</v>
      </c>
      <c r="E240" s="184">
        <f t="shared" si="325"/>
        <v>0</v>
      </c>
      <c r="F240" s="185">
        <f>SUM(F241,F245)</f>
        <v>0</v>
      </c>
      <c r="G240" s="183">
        <f t="shared" ref="G240:O240" si="326">SUM(G241,G245)</f>
        <v>0</v>
      </c>
      <c r="H240" s="184">
        <f t="shared" si="326"/>
        <v>0</v>
      </c>
      <c r="I240" s="185">
        <f t="shared" si="326"/>
        <v>0</v>
      </c>
      <c r="J240" s="186">
        <f t="shared" si="326"/>
        <v>0</v>
      </c>
      <c r="K240" s="184">
        <f t="shared" si="326"/>
        <v>0</v>
      </c>
      <c r="L240" s="185">
        <f t="shared" si="326"/>
        <v>0</v>
      </c>
      <c r="M240" s="183">
        <f t="shared" si="326"/>
        <v>0</v>
      </c>
      <c r="N240" s="184">
        <f t="shared" si="326"/>
        <v>0</v>
      </c>
      <c r="O240" s="185">
        <f t="shared" si="326"/>
        <v>0</v>
      </c>
      <c r="P240" s="215"/>
    </row>
    <row r="241" spans="1:17" ht="24" hidden="1" x14ac:dyDescent="0.25">
      <c r="A241" s="352">
        <v>6410</v>
      </c>
      <c r="B241" s="82" t="s">
        <v>259</v>
      </c>
      <c r="C241" s="535">
        <f t="shared" si="291"/>
        <v>0</v>
      </c>
      <c r="D241" s="212">
        <f t="shared" ref="D241:E241" si="327">SUM(D242:D244)</f>
        <v>0</v>
      </c>
      <c r="E241" s="213">
        <f t="shared" si="327"/>
        <v>0</v>
      </c>
      <c r="F241" s="194">
        <f>SUM(F242:F244)</f>
        <v>0</v>
      </c>
      <c r="G241" s="212">
        <f t="shared" ref="G241:O241" si="328">SUM(G242:G244)</f>
        <v>0</v>
      </c>
      <c r="H241" s="213">
        <f t="shared" si="328"/>
        <v>0</v>
      </c>
      <c r="I241" s="194">
        <f t="shared" si="328"/>
        <v>0</v>
      </c>
      <c r="J241" s="214">
        <f t="shared" si="328"/>
        <v>0</v>
      </c>
      <c r="K241" s="213">
        <f t="shared" si="328"/>
        <v>0</v>
      </c>
      <c r="L241" s="194">
        <f t="shared" si="328"/>
        <v>0</v>
      </c>
      <c r="M241" s="212">
        <f t="shared" si="328"/>
        <v>0</v>
      </c>
      <c r="N241" s="213">
        <f t="shared" si="328"/>
        <v>0</v>
      </c>
      <c r="O241" s="194">
        <f t="shared" si="328"/>
        <v>0</v>
      </c>
      <c r="P241" s="227"/>
    </row>
    <row r="242" spans="1:17" hidden="1" x14ac:dyDescent="0.25">
      <c r="A242" s="52">
        <v>6411</v>
      </c>
      <c r="B242" s="218" t="s">
        <v>260</v>
      </c>
      <c r="C242" s="536">
        <f t="shared" si="291"/>
        <v>0</v>
      </c>
      <c r="D242" s="197"/>
      <c r="E242" s="198"/>
      <c r="F242" s="199">
        <f t="shared" ref="F242:F244" si="329">D242+E242</f>
        <v>0</v>
      </c>
      <c r="G242" s="197"/>
      <c r="H242" s="198"/>
      <c r="I242" s="199">
        <f t="shared" ref="I242:I244" si="330">G242+H242</f>
        <v>0</v>
      </c>
      <c r="J242" s="200"/>
      <c r="K242" s="198"/>
      <c r="L242" s="199">
        <f t="shared" ref="L242:L244" si="331">J242+K242</f>
        <v>0</v>
      </c>
      <c r="M242" s="197"/>
      <c r="N242" s="198"/>
      <c r="O242" s="199">
        <f t="shared" ref="O242:O244" si="332">M242+N242</f>
        <v>0</v>
      </c>
      <c r="P242" s="201"/>
    </row>
    <row r="243" spans="1:17" ht="36" hidden="1" x14ac:dyDescent="0.25">
      <c r="A243" s="52">
        <v>6412</v>
      </c>
      <c r="B243" s="90" t="s">
        <v>261</v>
      </c>
      <c r="C243" s="536">
        <f t="shared" si="291"/>
        <v>0</v>
      </c>
      <c r="D243" s="197"/>
      <c r="E243" s="198"/>
      <c r="F243" s="199">
        <f t="shared" si="329"/>
        <v>0</v>
      </c>
      <c r="G243" s="197"/>
      <c r="H243" s="198"/>
      <c r="I243" s="199">
        <f t="shared" si="330"/>
        <v>0</v>
      </c>
      <c r="J243" s="200"/>
      <c r="K243" s="198"/>
      <c r="L243" s="199">
        <f t="shared" si="331"/>
        <v>0</v>
      </c>
      <c r="M243" s="197"/>
      <c r="N243" s="198"/>
      <c r="O243" s="199">
        <f t="shared" si="332"/>
        <v>0</v>
      </c>
      <c r="P243" s="201"/>
    </row>
    <row r="244" spans="1:17" ht="36" hidden="1" x14ac:dyDescent="0.25">
      <c r="A244" s="52">
        <v>6419</v>
      </c>
      <c r="B244" s="90" t="s">
        <v>262</v>
      </c>
      <c r="C244" s="536">
        <f t="shared" si="291"/>
        <v>0</v>
      </c>
      <c r="D244" s="197"/>
      <c r="E244" s="198"/>
      <c r="F244" s="199">
        <f t="shared" si="329"/>
        <v>0</v>
      </c>
      <c r="G244" s="197"/>
      <c r="H244" s="198"/>
      <c r="I244" s="199">
        <f t="shared" si="330"/>
        <v>0</v>
      </c>
      <c r="J244" s="200"/>
      <c r="K244" s="198"/>
      <c r="L244" s="199">
        <f t="shared" si="331"/>
        <v>0</v>
      </c>
      <c r="M244" s="197"/>
      <c r="N244" s="198"/>
      <c r="O244" s="199">
        <f t="shared" si="332"/>
        <v>0</v>
      </c>
      <c r="P244" s="201"/>
    </row>
    <row r="245" spans="1:17" ht="48" hidden="1" x14ac:dyDescent="0.25">
      <c r="A245" s="202">
        <v>6420</v>
      </c>
      <c r="B245" s="90" t="s">
        <v>263</v>
      </c>
      <c r="C245" s="536">
        <f t="shared" si="291"/>
        <v>0</v>
      </c>
      <c r="D245" s="203">
        <f t="shared" ref="D245:E245" si="333">SUM(D246:D249)</f>
        <v>0</v>
      </c>
      <c r="E245" s="204">
        <f t="shared" si="333"/>
        <v>0</v>
      </c>
      <c r="F245" s="199">
        <f>SUM(F246:F249)</f>
        <v>0</v>
      </c>
      <c r="G245" s="203">
        <f t="shared" ref="G245:H245" si="334">SUM(G246:G249)</f>
        <v>0</v>
      </c>
      <c r="H245" s="204">
        <f t="shared" si="334"/>
        <v>0</v>
      </c>
      <c r="I245" s="199">
        <f>SUM(I246:I249)</f>
        <v>0</v>
      </c>
      <c r="J245" s="205">
        <f t="shared" ref="J245:K245" si="335">SUM(J246:J249)</f>
        <v>0</v>
      </c>
      <c r="K245" s="204">
        <f t="shared" si="335"/>
        <v>0</v>
      </c>
      <c r="L245" s="199">
        <f>SUM(L246:L249)</f>
        <v>0</v>
      </c>
      <c r="M245" s="203">
        <f t="shared" ref="M245:O245" si="336">SUM(M246:M249)</f>
        <v>0</v>
      </c>
      <c r="N245" s="204">
        <f t="shared" si="336"/>
        <v>0</v>
      </c>
      <c r="O245" s="199">
        <f t="shared" si="336"/>
        <v>0</v>
      </c>
      <c r="P245" s="201"/>
    </row>
    <row r="246" spans="1:17" ht="36" hidden="1" x14ac:dyDescent="0.25">
      <c r="A246" s="52">
        <v>6421</v>
      </c>
      <c r="B246" s="90" t="s">
        <v>264</v>
      </c>
      <c r="C246" s="536">
        <f t="shared" si="291"/>
        <v>0</v>
      </c>
      <c r="D246" s="197"/>
      <c r="E246" s="198"/>
      <c r="F246" s="199">
        <f t="shared" ref="F246:F249" si="337">D246+E246</f>
        <v>0</v>
      </c>
      <c r="G246" s="197"/>
      <c r="H246" s="198"/>
      <c r="I246" s="199">
        <f t="shared" ref="I246:I249" si="338">G246+H246</f>
        <v>0</v>
      </c>
      <c r="J246" s="200"/>
      <c r="K246" s="198"/>
      <c r="L246" s="199">
        <f t="shared" ref="L246:L249" si="339">J246+K246</f>
        <v>0</v>
      </c>
      <c r="M246" s="197"/>
      <c r="N246" s="198"/>
      <c r="O246" s="199">
        <f t="shared" ref="O246:O249" si="340">M246+N246</f>
        <v>0</v>
      </c>
      <c r="P246" s="201"/>
    </row>
    <row r="247" spans="1:17" hidden="1" x14ac:dyDescent="0.25">
      <c r="A247" s="52">
        <v>6422</v>
      </c>
      <c r="B247" s="90" t="s">
        <v>265</v>
      </c>
      <c r="C247" s="536">
        <f t="shared" si="291"/>
        <v>0</v>
      </c>
      <c r="D247" s="197"/>
      <c r="E247" s="198"/>
      <c r="F247" s="199">
        <f t="shared" si="337"/>
        <v>0</v>
      </c>
      <c r="G247" s="197"/>
      <c r="H247" s="198"/>
      <c r="I247" s="199">
        <f t="shared" si="338"/>
        <v>0</v>
      </c>
      <c r="J247" s="200"/>
      <c r="K247" s="198"/>
      <c r="L247" s="199">
        <f t="shared" si="339"/>
        <v>0</v>
      </c>
      <c r="M247" s="197"/>
      <c r="N247" s="198"/>
      <c r="O247" s="199">
        <f t="shared" si="340"/>
        <v>0</v>
      </c>
      <c r="P247" s="201"/>
    </row>
    <row r="248" spans="1:17" ht="13.5" hidden="1" customHeight="1" x14ac:dyDescent="0.25">
      <c r="A248" s="52">
        <v>6423</v>
      </c>
      <c r="B248" s="90" t="s">
        <v>266</v>
      </c>
      <c r="C248" s="536">
        <f t="shared" si="291"/>
        <v>0</v>
      </c>
      <c r="D248" s="197"/>
      <c r="E248" s="198"/>
      <c r="F248" s="199">
        <f t="shared" si="337"/>
        <v>0</v>
      </c>
      <c r="G248" s="197"/>
      <c r="H248" s="198"/>
      <c r="I248" s="199">
        <f t="shared" si="338"/>
        <v>0</v>
      </c>
      <c r="J248" s="200"/>
      <c r="K248" s="198"/>
      <c r="L248" s="199">
        <f t="shared" si="339"/>
        <v>0</v>
      </c>
      <c r="M248" s="197"/>
      <c r="N248" s="198"/>
      <c r="O248" s="199">
        <f t="shared" si="340"/>
        <v>0</v>
      </c>
      <c r="P248" s="201"/>
    </row>
    <row r="249" spans="1:17" ht="36" hidden="1" x14ac:dyDescent="0.25">
      <c r="A249" s="52">
        <v>6424</v>
      </c>
      <c r="B249" s="90" t="s">
        <v>267</v>
      </c>
      <c r="C249" s="536">
        <f t="shared" si="291"/>
        <v>0</v>
      </c>
      <c r="D249" s="197"/>
      <c r="E249" s="198"/>
      <c r="F249" s="199">
        <f t="shared" si="337"/>
        <v>0</v>
      </c>
      <c r="G249" s="197"/>
      <c r="H249" s="198"/>
      <c r="I249" s="199">
        <f t="shared" si="338"/>
        <v>0</v>
      </c>
      <c r="J249" s="200"/>
      <c r="K249" s="198"/>
      <c r="L249" s="199">
        <f t="shared" si="339"/>
        <v>0</v>
      </c>
      <c r="M249" s="197"/>
      <c r="N249" s="198"/>
      <c r="O249" s="199">
        <f t="shared" si="340"/>
        <v>0</v>
      </c>
      <c r="P249" s="201"/>
      <c r="Q249" s="246"/>
    </row>
    <row r="250" spans="1:17" ht="60" hidden="1" x14ac:dyDescent="0.25">
      <c r="A250" s="70">
        <v>6500</v>
      </c>
      <c r="B250" s="182" t="s">
        <v>268</v>
      </c>
      <c r="C250" s="538">
        <f t="shared" si="291"/>
        <v>0</v>
      </c>
      <c r="D250" s="220">
        <f t="shared" ref="D250:O250" si="341">SUM(D251)</f>
        <v>0</v>
      </c>
      <c r="E250" s="221">
        <f t="shared" si="341"/>
        <v>0</v>
      </c>
      <c r="F250" s="222">
        <f t="shared" si="341"/>
        <v>0</v>
      </c>
      <c r="G250" s="126">
        <f t="shared" si="341"/>
        <v>0</v>
      </c>
      <c r="H250" s="127">
        <f t="shared" si="341"/>
        <v>0</v>
      </c>
      <c r="I250" s="222">
        <f t="shared" si="341"/>
        <v>0</v>
      </c>
      <c r="J250" s="247">
        <f t="shared" si="341"/>
        <v>0</v>
      </c>
      <c r="K250" s="127">
        <f t="shared" si="341"/>
        <v>0</v>
      </c>
      <c r="L250" s="222">
        <f t="shared" si="341"/>
        <v>0</v>
      </c>
      <c r="M250" s="126">
        <f t="shared" si="341"/>
        <v>0</v>
      </c>
      <c r="N250" s="127">
        <f t="shared" si="341"/>
        <v>0</v>
      </c>
      <c r="O250" s="222">
        <f t="shared" si="341"/>
        <v>0</v>
      </c>
      <c r="P250" s="215"/>
      <c r="Q250" s="246"/>
    </row>
    <row r="251" spans="1:17" ht="48" hidden="1" x14ac:dyDescent="0.25">
      <c r="A251" s="52">
        <v>6510</v>
      </c>
      <c r="B251" s="90" t="s">
        <v>269</v>
      </c>
      <c r="C251" s="536">
        <f t="shared" si="291"/>
        <v>0</v>
      </c>
      <c r="D251" s="206"/>
      <c r="E251" s="207"/>
      <c r="F251" s="248">
        <f>D251+E251</f>
        <v>0</v>
      </c>
      <c r="G251" s="249"/>
      <c r="H251" s="250"/>
      <c r="I251" s="248">
        <f>G251+H251</f>
        <v>0</v>
      </c>
      <c r="J251" s="251"/>
      <c r="K251" s="250"/>
      <c r="L251" s="248">
        <f>J251+K251</f>
        <v>0</v>
      </c>
      <c r="M251" s="249"/>
      <c r="N251" s="250"/>
      <c r="O251" s="248">
        <f t="shared" ref="O251" si="342">M251+N251</f>
        <v>0</v>
      </c>
      <c r="P251" s="227"/>
      <c r="Q251" s="246"/>
    </row>
    <row r="252" spans="1:17" ht="48" hidden="1" x14ac:dyDescent="0.25">
      <c r="A252" s="252">
        <v>7000</v>
      </c>
      <c r="B252" s="252" t="s">
        <v>270</v>
      </c>
      <c r="C252" s="550">
        <f t="shared" si="291"/>
        <v>0</v>
      </c>
      <c r="D252" s="253">
        <f t="shared" ref="D252:E252" si="343">SUM(D253,D263)</f>
        <v>0</v>
      </c>
      <c r="E252" s="254">
        <f t="shared" si="343"/>
        <v>0</v>
      </c>
      <c r="F252" s="255">
        <f>SUM(F253,F263)</f>
        <v>0</v>
      </c>
      <c r="G252" s="253">
        <f t="shared" ref="G252:H252" si="344">SUM(G253,G263)</f>
        <v>0</v>
      </c>
      <c r="H252" s="254">
        <f t="shared" si="344"/>
        <v>0</v>
      </c>
      <c r="I252" s="255">
        <f>SUM(I253,I263)</f>
        <v>0</v>
      </c>
      <c r="J252" s="256">
        <f t="shared" ref="J252:K252" si="345">SUM(J253,J263)</f>
        <v>0</v>
      </c>
      <c r="K252" s="254">
        <f t="shared" si="345"/>
        <v>0</v>
      </c>
      <c r="L252" s="255">
        <f>SUM(L253,L263)</f>
        <v>0</v>
      </c>
      <c r="M252" s="253">
        <f t="shared" ref="M252:O252" si="346">SUM(M253,M263)</f>
        <v>0</v>
      </c>
      <c r="N252" s="254">
        <f t="shared" si="346"/>
        <v>0</v>
      </c>
      <c r="O252" s="255">
        <f t="shared" si="346"/>
        <v>0</v>
      </c>
      <c r="P252" s="257"/>
    </row>
    <row r="253" spans="1:17" ht="24" hidden="1" x14ac:dyDescent="0.25">
      <c r="A253" s="70">
        <v>7200</v>
      </c>
      <c r="B253" s="182" t="s">
        <v>271</v>
      </c>
      <c r="C253" s="534">
        <f t="shared" si="291"/>
        <v>0</v>
      </c>
      <c r="D253" s="183">
        <f t="shared" ref="D253:O253" si="347">SUM(D254,D255,D256,D257,D261,D262)</f>
        <v>0</v>
      </c>
      <c r="E253" s="184">
        <f t="shared" si="347"/>
        <v>0</v>
      </c>
      <c r="F253" s="185">
        <f t="shared" si="347"/>
        <v>0</v>
      </c>
      <c r="G253" s="183">
        <f t="shared" si="347"/>
        <v>0</v>
      </c>
      <c r="H253" s="184">
        <f t="shared" si="347"/>
        <v>0</v>
      </c>
      <c r="I253" s="185">
        <f t="shared" si="347"/>
        <v>0</v>
      </c>
      <c r="J253" s="186">
        <f t="shared" si="347"/>
        <v>0</v>
      </c>
      <c r="K253" s="184">
        <f t="shared" si="347"/>
        <v>0</v>
      </c>
      <c r="L253" s="185">
        <f t="shared" si="347"/>
        <v>0</v>
      </c>
      <c r="M253" s="183">
        <f t="shared" si="347"/>
        <v>0</v>
      </c>
      <c r="N253" s="184">
        <f t="shared" si="347"/>
        <v>0</v>
      </c>
      <c r="O253" s="185">
        <f t="shared" si="347"/>
        <v>0</v>
      </c>
      <c r="P253" s="187"/>
    </row>
    <row r="254" spans="1:17" ht="24" hidden="1" x14ac:dyDescent="0.25">
      <c r="A254" s="352">
        <v>7210</v>
      </c>
      <c r="B254" s="82" t="s">
        <v>272</v>
      </c>
      <c r="C254" s="535">
        <f t="shared" si="291"/>
        <v>0</v>
      </c>
      <c r="D254" s="192"/>
      <c r="E254" s="193"/>
      <c r="F254" s="194">
        <f t="shared" ref="F254:F256" si="348">D254+E254</f>
        <v>0</v>
      </c>
      <c r="G254" s="192"/>
      <c r="H254" s="193"/>
      <c r="I254" s="194">
        <f t="shared" ref="I254:I256" si="349">G254+H254</f>
        <v>0</v>
      </c>
      <c r="J254" s="195"/>
      <c r="K254" s="193"/>
      <c r="L254" s="194">
        <f t="shared" ref="L254:L256" si="350">J254+K254</f>
        <v>0</v>
      </c>
      <c r="M254" s="192"/>
      <c r="N254" s="193"/>
      <c r="O254" s="194">
        <f t="shared" ref="O254:O256" si="351">M254+N254</f>
        <v>0</v>
      </c>
      <c r="P254" s="196"/>
    </row>
    <row r="255" spans="1:17" s="246" customFormat="1" ht="36" hidden="1" x14ac:dyDescent="0.25">
      <c r="A255" s="202">
        <v>7220</v>
      </c>
      <c r="B255" s="90" t="s">
        <v>273</v>
      </c>
      <c r="C255" s="536">
        <f t="shared" si="291"/>
        <v>0</v>
      </c>
      <c r="D255" s="197"/>
      <c r="E255" s="198"/>
      <c r="F255" s="199">
        <f t="shared" si="348"/>
        <v>0</v>
      </c>
      <c r="G255" s="197"/>
      <c r="H255" s="198"/>
      <c r="I255" s="199">
        <f t="shared" si="349"/>
        <v>0</v>
      </c>
      <c r="J255" s="200"/>
      <c r="K255" s="198"/>
      <c r="L255" s="199">
        <f t="shared" si="350"/>
        <v>0</v>
      </c>
      <c r="M255" s="197"/>
      <c r="N255" s="198"/>
      <c r="O255" s="199">
        <f t="shared" si="351"/>
        <v>0</v>
      </c>
      <c r="P255" s="201"/>
    </row>
    <row r="256" spans="1:17" ht="24" hidden="1" x14ac:dyDescent="0.25">
      <c r="A256" s="202">
        <v>7230</v>
      </c>
      <c r="B256" s="90" t="s">
        <v>43</v>
      </c>
      <c r="C256" s="536">
        <f t="shared" si="291"/>
        <v>0</v>
      </c>
      <c r="D256" s="197"/>
      <c r="E256" s="198"/>
      <c r="F256" s="199">
        <f t="shared" si="348"/>
        <v>0</v>
      </c>
      <c r="G256" s="197"/>
      <c r="H256" s="198"/>
      <c r="I256" s="199">
        <f t="shared" si="349"/>
        <v>0</v>
      </c>
      <c r="J256" s="200"/>
      <c r="K256" s="198"/>
      <c r="L256" s="199">
        <f t="shared" si="350"/>
        <v>0</v>
      </c>
      <c r="M256" s="197"/>
      <c r="N256" s="198"/>
      <c r="O256" s="199">
        <f t="shared" si="351"/>
        <v>0</v>
      </c>
      <c r="P256" s="201"/>
    </row>
    <row r="257" spans="1:16" ht="24" hidden="1" x14ac:dyDescent="0.25">
      <c r="A257" s="202">
        <v>7240</v>
      </c>
      <c r="B257" s="90" t="s">
        <v>274</v>
      </c>
      <c r="C257" s="536">
        <f t="shared" si="291"/>
        <v>0</v>
      </c>
      <c r="D257" s="203">
        <f t="shared" ref="D257:K257" si="352">SUM(D258:D260)</f>
        <v>0</v>
      </c>
      <c r="E257" s="204">
        <f t="shared" si="352"/>
        <v>0</v>
      </c>
      <c r="F257" s="199">
        <f t="shared" si="352"/>
        <v>0</v>
      </c>
      <c r="G257" s="203">
        <f t="shared" si="352"/>
        <v>0</v>
      </c>
      <c r="H257" s="204">
        <f t="shared" si="352"/>
        <v>0</v>
      </c>
      <c r="I257" s="199">
        <f t="shared" si="352"/>
        <v>0</v>
      </c>
      <c r="J257" s="205">
        <f t="shared" si="352"/>
        <v>0</v>
      </c>
      <c r="K257" s="204">
        <f t="shared" si="352"/>
        <v>0</v>
      </c>
      <c r="L257" s="199">
        <f>SUM(L258:L260)</f>
        <v>0</v>
      </c>
      <c r="M257" s="203">
        <f t="shared" ref="M257:O257" si="353">SUM(M258:M260)</f>
        <v>0</v>
      </c>
      <c r="N257" s="204">
        <f t="shared" si="353"/>
        <v>0</v>
      </c>
      <c r="O257" s="199">
        <f t="shared" si="353"/>
        <v>0</v>
      </c>
      <c r="P257" s="201"/>
    </row>
    <row r="258" spans="1:16" ht="48" hidden="1" x14ac:dyDescent="0.25">
      <c r="A258" s="52">
        <v>7245</v>
      </c>
      <c r="B258" s="90" t="s">
        <v>275</v>
      </c>
      <c r="C258" s="536">
        <f t="shared" si="291"/>
        <v>0</v>
      </c>
      <c r="D258" s="197"/>
      <c r="E258" s="198"/>
      <c r="F258" s="199">
        <f t="shared" ref="F258:F262" si="354">D258+E258</f>
        <v>0</v>
      </c>
      <c r="G258" s="197"/>
      <c r="H258" s="198"/>
      <c r="I258" s="199">
        <f t="shared" ref="I258:I262" si="355">G258+H258</f>
        <v>0</v>
      </c>
      <c r="J258" s="200"/>
      <c r="K258" s="198"/>
      <c r="L258" s="199">
        <f t="shared" ref="L258:L262" si="356">J258+K258</f>
        <v>0</v>
      </c>
      <c r="M258" s="197"/>
      <c r="N258" s="198"/>
      <c r="O258" s="199">
        <f t="shared" ref="O258:O262" si="357">M258+N258</f>
        <v>0</v>
      </c>
      <c r="P258" s="201"/>
    </row>
    <row r="259" spans="1:16" ht="84.75" hidden="1" customHeight="1" x14ac:dyDescent="0.25">
      <c r="A259" s="52">
        <v>7246</v>
      </c>
      <c r="B259" s="90" t="s">
        <v>276</v>
      </c>
      <c r="C259" s="536">
        <f t="shared" si="291"/>
        <v>0</v>
      </c>
      <c r="D259" s="197"/>
      <c r="E259" s="198"/>
      <c r="F259" s="199">
        <f t="shared" si="354"/>
        <v>0</v>
      </c>
      <c r="G259" s="197"/>
      <c r="H259" s="198"/>
      <c r="I259" s="199">
        <f t="shared" si="355"/>
        <v>0</v>
      </c>
      <c r="J259" s="200"/>
      <c r="K259" s="198"/>
      <c r="L259" s="199">
        <f t="shared" si="356"/>
        <v>0</v>
      </c>
      <c r="M259" s="197"/>
      <c r="N259" s="198"/>
      <c r="O259" s="199">
        <f t="shared" si="357"/>
        <v>0</v>
      </c>
      <c r="P259" s="201"/>
    </row>
    <row r="260" spans="1:16" ht="36" hidden="1" x14ac:dyDescent="0.25">
      <c r="A260" s="52">
        <v>7247</v>
      </c>
      <c r="B260" s="90" t="s">
        <v>277</v>
      </c>
      <c r="C260" s="536">
        <f t="shared" si="291"/>
        <v>0</v>
      </c>
      <c r="D260" s="197"/>
      <c r="E260" s="198"/>
      <c r="F260" s="199">
        <f t="shared" si="354"/>
        <v>0</v>
      </c>
      <c r="G260" s="197"/>
      <c r="H260" s="198"/>
      <c r="I260" s="199">
        <f t="shared" si="355"/>
        <v>0</v>
      </c>
      <c r="J260" s="200"/>
      <c r="K260" s="198"/>
      <c r="L260" s="199">
        <f t="shared" si="356"/>
        <v>0</v>
      </c>
      <c r="M260" s="197"/>
      <c r="N260" s="198"/>
      <c r="O260" s="199">
        <f t="shared" si="357"/>
        <v>0</v>
      </c>
      <c r="P260" s="201"/>
    </row>
    <row r="261" spans="1:16" ht="24" hidden="1" x14ac:dyDescent="0.25">
      <c r="A261" s="202">
        <v>7260</v>
      </c>
      <c r="B261" s="90" t="s">
        <v>278</v>
      </c>
      <c r="C261" s="536">
        <f t="shared" si="291"/>
        <v>0</v>
      </c>
      <c r="D261" s="197"/>
      <c r="E261" s="198"/>
      <c r="F261" s="199">
        <f t="shared" si="354"/>
        <v>0</v>
      </c>
      <c r="G261" s="197"/>
      <c r="H261" s="198"/>
      <c r="I261" s="199">
        <f t="shared" si="355"/>
        <v>0</v>
      </c>
      <c r="J261" s="200"/>
      <c r="K261" s="198"/>
      <c r="L261" s="199">
        <f t="shared" si="356"/>
        <v>0</v>
      </c>
      <c r="M261" s="197"/>
      <c r="N261" s="198"/>
      <c r="O261" s="199">
        <f t="shared" si="357"/>
        <v>0</v>
      </c>
      <c r="P261" s="201"/>
    </row>
    <row r="262" spans="1:16" ht="60" hidden="1" x14ac:dyDescent="0.25">
      <c r="A262" s="202">
        <v>7270</v>
      </c>
      <c r="B262" s="90" t="s">
        <v>279</v>
      </c>
      <c r="C262" s="536">
        <f t="shared" si="291"/>
        <v>0</v>
      </c>
      <c r="D262" s="197"/>
      <c r="E262" s="198"/>
      <c r="F262" s="199">
        <f t="shared" si="354"/>
        <v>0</v>
      </c>
      <c r="G262" s="197"/>
      <c r="H262" s="198"/>
      <c r="I262" s="199">
        <f t="shared" si="355"/>
        <v>0</v>
      </c>
      <c r="J262" s="200"/>
      <c r="K262" s="198"/>
      <c r="L262" s="199">
        <f t="shared" si="356"/>
        <v>0</v>
      </c>
      <c r="M262" s="197"/>
      <c r="N262" s="198"/>
      <c r="O262" s="199">
        <f t="shared" si="357"/>
        <v>0</v>
      </c>
      <c r="P262" s="201"/>
    </row>
    <row r="263" spans="1:16" hidden="1" x14ac:dyDescent="0.25">
      <c r="A263" s="138">
        <v>7700</v>
      </c>
      <c r="B263" s="108" t="s">
        <v>280</v>
      </c>
      <c r="C263" s="538">
        <f t="shared" si="291"/>
        <v>0</v>
      </c>
      <c r="D263" s="220">
        <f t="shared" ref="D263:O263" si="358">D264</f>
        <v>0</v>
      </c>
      <c r="E263" s="221">
        <f t="shared" si="358"/>
        <v>0</v>
      </c>
      <c r="F263" s="222">
        <f t="shared" si="358"/>
        <v>0</v>
      </c>
      <c r="G263" s="220">
        <f t="shared" si="358"/>
        <v>0</v>
      </c>
      <c r="H263" s="221">
        <f t="shared" si="358"/>
        <v>0</v>
      </c>
      <c r="I263" s="222">
        <f t="shared" si="358"/>
        <v>0</v>
      </c>
      <c r="J263" s="223">
        <f t="shared" si="358"/>
        <v>0</v>
      </c>
      <c r="K263" s="221">
        <f t="shared" si="358"/>
        <v>0</v>
      </c>
      <c r="L263" s="222">
        <f t="shared" si="358"/>
        <v>0</v>
      </c>
      <c r="M263" s="220">
        <f t="shared" si="358"/>
        <v>0</v>
      </c>
      <c r="N263" s="221">
        <f t="shared" si="358"/>
        <v>0</v>
      </c>
      <c r="O263" s="222">
        <f t="shared" si="358"/>
        <v>0</v>
      </c>
      <c r="P263" s="215"/>
    </row>
    <row r="264" spans="1:16" hidden="1" x14ac:dyDescent="0.25">
      <c r="A264" s="188">
        <v>7720</v>
      </c>
      <c r="B264" s="82" t="s">
        <v>281</v>
      </c>
      <c r="C264" s="537">
        <f t="shared" si="291"/>
        <v>0</v>
      </c>
      <c r="D264" s="249"/>
      <c r="E264" s="250"/>
      <c r="F264" s="248">
        <f>D264+E264</f>
        <v>0</v>
      </c>
      <c r="G264" s="249"/>
      <c r="H264" s="250"/>
      <c r="I264" s="248">
        <f>G264+H264</f>
        <v>0</v>
      </c>
      <c r="J264" s="251"/>
      <c r="K264" s="250"/>
      <c r="L264" s="248">
        <f>J264+K264</f>
        <v>0</v>
      </c>
      <c r="M264" s="249"/>
      <c r="N264" s="250"/>
      <c r="O264" s="248">
        <f t="shared" ref="O264" si="359">M264+N264</f>
        <v>0</v>
      </c>
      <c r="P264" s="227"/>
    </row>
    <row r="265" spans="1:16" hidden="1" x14ac:dyDescent="0.25">
      <c r="A265" s="258">
        <v>9000</v>
      </c>
      <c r="B265" s="259" t="s">
        <v>282</v>
      </c>
      <c r="C265" s="551">
        <f t="shared" si="291"/>
        <v>0</v>
      </c>
      <c r="D265" s="260">
        <f t="shared" ref="D265:O266" si="360">D266</f>
        <v>0</v>
      </c>
      <c r="E265" s="261">
        <f t="shared" si="360"/>
        <v>0</v>
      </c>
      <c r="F265" s="262">
        <f t="shared" si="360"/>
        <v>0</v>
      </c>
      <c r="G265" s="260">
        <f t="shared" si="360"/>
        <v>0</v>
      </c>
      <c r="H265" s="261">
        <f t="shared" si="360"/>
        <v>0</v>
      </c>
      <c r="I265" s="262">
        <f>I266</f>
        <v>0</v>
      </c>
      <c r="J265" s="263">
        <f t="shared" si="360"/>
        <v>0</v>
      </c>
      <c r="K265" s="261">
        <f t="shared" si="360"/>
        <v>0</v>
      </c>
      <c r="L265" s="262">
        <f t="shared" si="360"/>
        <v>0</v>
      </c>
      <c r="M265" s="260">
        <f t="shared" si="360"/>
        <v>0</v>
      </c>
      <c r="N265" s="261">
        <f t="shared" si="360"/>
        <v>0</v>
      </c>
      <c r="O265" s="262">
        <f t="shared" si="360"/>
        <v>0</v>
      </c>
      <c r="P265" s="264"/>
    </row>
    <row r="266" spans="1:16" ht="24" hidden="1" x14ac:dyDescent="0.25">
      <c r="A266" s="265">
        <v>9200</v>
      </c>
      <c r="B266" s="90" t="s">
        <v>283</v>
      </c>
      <c r="C266" s="542">
        <f t="shared" si="291"/>
        <v>0</v>
      </c>
      <c r="D266" s="148">
        <f t="shared" si="360"/>
        <v>0</v>
      </c>
      <c r="E266" s="149">
        <f t="shared" si="360"/>
        <v>0</v>
      </c>
      <c r="F266" s="189">
        <f t="shared" si="360"/>
        <v>0</v>
      </c>
      <c r="G266" s="148">
        <f t="shared" si="360"/>
        <v>0</v>
      </c>
      <c r="H266" s="149">
        <f t="shared" si="360"/>
        <v>0</v>
      </c>
      <c r="I266" s="189">
        <f t="shared" si="360"/>
        <v>0</v>
      </c>
      <c r="J266" s="190">
        <f t="shared" si="360"/>
        <v>0</v>
      </c>
      <c r="K266" s="149">
        <f t="shared" si="360"/>
        <v>0</v>
      </c>
      <c r="L266" s="189">
        <f t="shared" si="360"/>
        <v>0</v>
      </c>
      <c r="M266" s="148">
        <f t="shared" si="360"/>
        <v>0</v>
      </c>
      <c r="N266" s="149">
        <f t="shared" si="360"/>
        <v>0</v>
      </c>
      <c r="O266" s="189">
        <f t="shared" si="360"/>
        <v>0</v>
      </c>
      <c r="P266" s="191"/>
    </row>
    <row r="267" spans="1:16" ht="24" hidden="1" x14ac:dyDescent="0.25">
      <c r="A267" s="266">
        <v>9260</v>
      </c>
      <c r="B267" s="90" t="s">
        <v>284</v>
      </c>
      <c r="C267" s="542">
        <f t="shared" si="291"/>
        <v>0</v>
      </c>
      <c r="D267" s="148">
        <f t="shared" ref="D267:O267" si="361">SUM(D268)</f>
        <v>0</v>
      </c>
      <c r="E267" s="149">
        <f t="shared" si="361"/>
        <v>0</v>
      </c>
      <c r="F267" s="189">
        <f t="shared" si="361"/>
        <v>0</v>
      </c>
      <c r="G267" s="148">
        <f t="shared" si="361"/>
        <v>0</v>
      </c>
      <c r="H267" s="149">
        <f t="shared" si="361"/>
        <v>0</v>
      </c>
      <c r="I267" s="189">
        <f t="shared" si="361"/>
        <v>0</v>
      </c>
      <c r="J267" s="190">
        <f t="shared" si="361"/>
        <v>0</v>
      </c>
      <c r="K267" s="149">
        <f t="shared" si="361"/>
        <v>0</v>
      </c>
      <c r="L267" s="189">
        <f t="shared" si="361"/>
        <v>0</v>
      </c>
      <c r="M267" s="148">
        <f t="shared" si="361"/>
        <v>0</v>
      </c>
      <c r="N267" s="149">
        <f t="shared" si="361"/>
        <v>0</v>
      </c>
      <c r="O267" s="189">
        <f t="shared" si="361"/>
        <v>0</v>
      </c>
      <c r="P267" s="191"/>
    </row>
    <row r="268" spans="1:16" ht="87" hidden="1" customHeight="1" x14ac:dyDescent="0.25">
      <c r="A268" s="267">
        <v>9263</v>
      </c>
      <c r="B268" s="90" t="s">
        <v>285</v>
      </c>
      <c r="C268" s="542">
        <f t="shared" si="291"/>
        <v>0</v>
      </c>
      <c r="D268" s="206"/>
      <c r="E268" s="207"/>
      <c r="F268" s="189">
        <f>D268+E268</f>
        <v>0</v>
      </c>
      <c r="G268" s="206"/>
      <c r="H268" s="207"/>
      <c r="I268" s="189">
        <f>G268+H268</f>
        <v>0</v>
      </c>
      <c r="J268" s="208"/>
      <c r="K268" s="207"/>
      <c r="L268" s="189">
        <f>J268+K268</f>
        <v>0</v>
      </c>
      <c r="M268" s="206"/>
      <c r="N268" s="207"/>
      <c r="O268" s="189">
        <f t="shared" ref="O268" si="362">M268+N268</f>
        <v>0</v>
      </c>
      <c r="P268" s="191"/>
    </row>
    <row r="269" spans="1:16" hidden="1" x14ac:dyDescent="0.25">
      <c r="A269" s="218"/>
      <c r="B269" s="90" t="s">
        <v>286</v>
      </c>
      <c r="C269" s="536">
        <f t="shared" si="291"/>
        <v>0</v>
      </c>
      <c r="D269" s="203">
        <f t="shared" ref="D269:E269" si="363">SUM(D270:D271)</f>
        <v>0</v>
      </c>
      <c r="E269" s="204">
        <f t="shared" si="363"/>
        <v>0</v>
      </c>
      <c r="F269" s="199">
        <f>SUM(F270:F271)</f>
        <v>0</v>
      </c>
      <c r="G269" s="203">
        <f t="shared" ref="G269:H269" si="364">SUM(G270:G271)</f>
        <v>0</v>
      </c>
      <c r="H269" s="204">
        <f t="shared" si="364"/>
        <v>0</v>
      </c>
      <c r="I269" s="199">
        <f>SUM(I270:I271)</f>
        <v>0</v>
      </c>
      <c r="J269" s="205">
        <f t="shared" ref="J269:K269" si="365">SUM(J270:J271)</f>
        <v>0</v>
      </c>
      <c r="K269" s="204">
        <f t="shared" si="365"/>
        <v>0</v>
      </c>
      <c r="L269" s="199">
        <f>SUM(L270:L271)</f>
        <v>0</v>
      </c>
      <c r="M269" s="203">
        <f t="shared" ref="M269:O269" si="366">SUM(M270:M271)</f>
        <v>0</v>
      </c>
      <c r="N269" s="204">
        <f t="shared" si="366"/>
        <v>0</v>
      </c>
      <c r="O269" s="199">
        <f t="shared" si="366"/>
        <v>0</v>
      </c>
      <c r="P269" s="201"/>
    </row>
    <row r="270" spans="1:16" hidden="1" x14ac:dyDescent="0.25">
      <c r="A270" s="218" t="s">
        <v>287</v>
      </c>
      <c r="B270" s="52" t="s">
        <v>288</v>
      </c>
      <c r="C270" s="536">
        <f t="shared" si="291"/>
        <v>0</v>
      </c>
      <c r="D270" s="197"/>
      <c r="E270" s="198"/>
      <c r="F270" s="199">
        <f t="shared" ref="F270:F271" si="367">D270+E270</f>
        <v>0</v>
      </c>
      <c r="G270" s="197"/>
      <c r="H270" s="198"/>
      <c r="I270" s="199">
        <f t="shared" ref="I270:I271" si="368">G270+H270</f>
        <v>0</v>
      </c>
      <c r="J270" s="200"/>
      <c r="K270" s="198"/>
      <c r="L270" s="199">
        <f t="shared" ref="L270:L271" si="369">J270+K270</f>
        <v>0</v>
      </c>
      <c r="M270" s="197"/>
      <c r="N270" s="198"/>
      <c r="O270" s="199">
        <f t="shared" ref="O270:O271" si="370">M270+N270</f>
        <v>0</v>
      </c>
      <c r="P270" s="201"/>
    </row>
    <row r="271" spans="1:16" ht="24" hidden="1" x14ac:dyDescent="0.25">
      <c r="A271" s="218" t="s">
        <v>289</v>
      </c>
      <c r="B271" s="268" t="s">
        <v>290</v>
      </c>
      <c r="C271" s="535">
        <f t="shared" si="291"/>
        <v>0</v>
      </c>
      <c r="D271" s="192"/>
      <c r="E271" s="193"/>
      <c r="F271" s="194">
        <f t="shared" si="367"/>
        <v>0</v>
      </c>
      <c r="G271" s="192"/>
      <c r="H271" s="193"/>
      <c r="I271" s="194">
        <f t="shared" si="368"/>
        <v>0</v>
      </c>
      <c r="J271" s="195"/>
      <c r="K271" s="193"/>
      <c r="L271" s="194">
        <f t="shared" si="369"/>
        <v>0</v>
      </c>
      <c r="M271" s="192"/>
      <c r="N271" s="193"/>
      <c r="O271" s="194">
        <f t="shared" si="370"/>
        <v>0</v>
      </c>
      <c r="P271" s="196"/>
    </row>
    <row r="272" spans="1:16" ht="12.75" thickBot="1" x14ac:dyDescent="0.3">
      <c r="A272" s="269"/>
      <c r="B272" s="269" t="s">
        <v>291</v>
      </c>
      <c r="C272" s="552">
        <f t="shared" si="291"/>
        <v>2550</v>
      </c>
      <c r="D272" s="270">
        <f>SUM(D269,D265,D252,D211,D182,D174,D160,D75,D53)</f>
        <v>2550</v>
      </c>
      <c r="E272" s="271">
        <f t="shared" ref="E272:O272" si="371">SUM(E269,E265,E252,E211,E182,E174,E160,E75,E53)</f>
        <v>0</v>
      </c>
      <c r="F272" s="272">
        <f t="shared" si="371"/>
        <v>2550</v>
      </c>
      <c r="G272" s="270">
        <f t="shared" si="371"/>
        <v>0</v>
      </c>
      <c r="H272" s="271">
        <f t="shared" si="371"/>
        <v>0</v>
      </c>
      <c r="I272" s="272">
        <f t="shared" si="371"/>
        <v>0</v>
      </c>
      <c r="J272" s="273">
        <f t="shared" si="371"/>
        <v>0</v>
      </c>
      <c r="K272" s="271">
        <f t="shared" si="371"/>
        <v>0</v>
      </c>
      <c r="L272" s="272">
        <f t="shared" si="371"/>
        <v>0</v>
      </c>
      <c r="M272" s="270">
        <f t="shared" si="371"/>
        <v>0</v>
      </c>
      <c r="N272" s="271">
        <f t="shared" si="371"/>
        <v>0</v>
      </c>
      <c r="O272" s="272">
        <f t="shared" si="371"/>
        <v>0</v>
      </c>
      <c r="P272" s="274"/>
    </row>
    <row r="273" spans="1:16" s="29" customFormat="1" ht="13.5" hidden="1" thickTop="1" thickBot="1" x14ac:dyDescent="0.3">
      <c r="A273" s="1008" t="s">
        <v>292</v>
      </c>
      <c r="B273" s="1009"/>
      <c r="C273" s="553">
        <f t="shared" si="291"/>
        <v>0</v>
      </c>
      <c r="D273" s="275">
        <f>SUM(D24,D25,D41,D43)-D51</f>
        <v>0</v>
      </c>
      <c r="E273" s="276">
        <f t="shared" ref="E273:F273" si="372">SUM(E24,E25,E41,E43)-E51</f>
        <v>0</v>
      </c>
      <c r="F273" s="277">
        <f t="shared" si="372"/>
        <v>0</v>
      </c>
      <c r="G273" s="275">
        <f>SUM(G24,G25,G43)-G51</f>
        <v>0</v>
      </c>
      <c r="H273" s="276">
        <f t="shared" ref="H273:I273" si="373">SUM(H24,H25,H43)-H51</f>
        <v>0</v>
      </c>
      <c r="I273" s="277">
        <f t="shared" si="373"/>
        <v>0</v>
      </c>
      <c r="J273" s="278">
        <f t="shared" ref="J273:K273" si="374">(J26+J43)-J51</f>
        <v>0</v>
      </c>
      <c r="K273" s="276">
        <f t="shared" si="374"/>
        <v>0</v>
      </c>
      <c r="L273" s="277">
        <f>(L26+L43)-L51</f>
        <v>0</v>
      </c>
      <c r="M273" s="275">
        <f t="shared" ref="M273:O273" si="375">M45-M51</f>
        <v>0</v>
      </c>
      <c r="N273" s="276">
        <f t="shared" si="375"/>
        <v>0</v>
      </c>
      <c r="O273" s="277">
        <f t="shared" si="375"/>
        <v>0</v>
      </c>
      <c r="P273" s="279"/>
    </row>
    <row r="274" spans="1:16" s="29" customFormat="1" ht="12.75" hidden="1" thickTop="1" x14ac:dyDescent="0.25">
      <c r="A274" s="1010" t="s">
        <v>293</v>
      </c>
      <c r="B274" s="1011"/>
      <c r="C274" s="554">
        <f t="shared" si="291"/>
        <v>0</v>
      </c>
      <c r="D274" s="280">
        <f t="shared" ref="D274:O274" si="376">SUM(D275,D276)-D283+D284</f>
        <v>0</v>
      </c>
      <c r="E274" s="281">
        <f t="shared" si="376"/>
        <v>0</v>
      </c>
      <c r="F274" s="282">
        <f t="shared" si="376"/>
        <v>0</v>
      </c>
      <c r="G274" s="280">
        <f t="shared" si="376"/>
        <v>0</v>
      </c>
      <c r="H274" s="281">
        <f t="shared" si="376"/>
        <v>0</v>
      </c>
      <c r="I274" s="282">
        <f t="shared" si="376"/>
        <v>0</v>
      </c>
      <c r="J274" s="283">
        <f t="shared" si="376"/>
        <v>0</v>
      </c>
      <c r="K274" s="281">
        <f t="shared" si="376"/>
        <v>0</v>
      </c>
      <c r="L274" s="282">
        <f t="shared" si="376"/>
        <v>0</v>
      </c>
      <c r="M274" s="280">
        <f t="shared" si="376"/>
        <v>0</v>
      </c>
      <c r="N274" s="281">
        <f t="shared" si="376"/>
        <v>0</v>
      </c>
      <c r="O274" s="282">
        <f t="shared" si="376"/>
        <v>0</v>
      </c>
      <c r="P274" s="284"/>
    </row>
    <row r="275" spans="1:16" s="29" customFormat="1" ht="13.5" hidden="1" thickTop="1" thickBot="1" x14ac:dyDescent="0.3">
      <c r="A275" s="157" t="s">
        <v>294</v>
      </c>
      <c r="B275" s="157" t="s">
        <v>295</v>
      </c>
      <c r="C275" s="544">
        <f t="shared" si="291"/>
        <v>0</v>
      </c>
      <c r="D275" s="158">
        <f>D21-D269</f>
        <v>0</v>
      </c>
      <c r="E275" s="158">
        <f t="shared" ref="E275:O275" si="377">E21-E269</f>
        <v>0</v>
      </c>
      <c r="F275" s="158">
        <f t="shared" si="377"/>
        <v>0</v>
      </c>
      <c r="G275" s="158">
        <f t="shared" si="377"/>
        <v>0</v>
      </c>
      <c r="H275" s="158">
        <f t="shared" si="377"/>
        <v>0</v>
      </c>
      <c r="I275" s="158">
        <f t="shared" si="377"/>
        <v>0</v>
      </c>
      <c r="J275" s="158">
        <f t="shared" si="377"/>
        <v>0</v>
      </c>
      <c r="K275" s="158">
        <f t="shared" si="377"/>
        <v>0</v>
      </c>
      <c r="L275" s="544">
        <f t="shared" si="377"/>
        <v>0</v>
      </c>
      <c r="M275" s="158">
        <f t="shared" si="377"/>
        <v>0</v>
      </c>
      <c r="N275" s="158">
        <f t="shared" si="377"/>
        <v>0</v>
      </c>
      <c r="O275" s="544">
        <f t="shared" si="377"/>
        <v>0</v>
      </c>
      <c r="P275" s="563"/>
    </row>
    <row r="276" spans="1:16" s="29" customFormat="1" ht="12.75" hidden="1" thickTop="1" x14ac:dyDescent="0.25">
      <c r="A276" s="285" t="s">
        <v>296</v>
      </c>
      <c r="B276" s="285" t="s">
        <v>297</v>
      </c>
      <c r="C276" s="554">
        <f t="shared" si="291"/>
        <v>0</v>
      </c>
      <c r="D276" s="280">
        <f t="shared" ref="D276:O276" si="378">SUM(D277,D279,D281)-SUM(D278,D280,D282)</f>
        <v>0</v>
      </c>
      <c r="E276" s="281">
        <f t="shared" si="378"/>
        <v>0</v>
      </c>
      <c r="F276" s="282">
        <f t="shared" si="378"/>
        <v>0</v>
      </c>
      <c r="G276" s="280">
        <f t="shared" si="378"/>
        <v>0</v>
      </c>
      <c r="H276" s="281">
        <f t="shared" si="378"/>
        <v>0</v>
      </c>
      <c r="I276" s="282">
        <f t="shared" si="378"/>
        <v>0</v>
      </c>
      <c r="J276" s="283">
        <f t="shared" si="378"/>
        <v>0</v>
      </c>
      <c r="K276" s="281">
        <f t="shared" si="378"/>
        <v>0</v>
      </c>
      <c r="L276" s="282">
        <f t="shared" si="378"/>
        <v>0</v>
      </c>
      <c r="M276" s="280">
        <f t="shared" si="378"/>
        <v>0</v>
      </c>
      <c r="N276" s="281">
        <f t="shared" si="378"/>
        <v>0</v>
      </c>
      <c r="O276" s="282">
        <f t="shared" si="378"/>
        <v>0</v>
      </c>
      <c r="P276" s="284"/>
    </row>
    <row r="277" spans="1:16" ht="12.75" hidden="1" thickTop="1" x14ac:dyDescent="0.25">
      <c r="A277" s="286" t="s">
        <v>298</v>
      </c>
      <c r="B277" s="147" t="s">
        <v>299</v>
      </c>
      <c r="C277" s="537">
        <f t="shared" ref="C277:C284" si="379">F277+I277+L277+O277</f>
        <v>0</v>
      </c>
      <c r="D277" s="249"/>
      <c r="E277" s="250"/>
      <c r="F277" s="248">
        <f t="shared" ref="F277:F284" si="380">D277+E277</f>
        <v>0</v>
      </c>
      <c r="G277" s="249"/>
      <c r="H277" s="250"/>
      <c r="I277" s="248">
        <f t="shared" ref="I277:I284" si="381">G277+H277</f>
        <v>0</v>
      </c>
      <c r="J277" s="251"/>
      <c r="K277" s="250"/>
      <c r="L277" s="248">
        <f t="shared" ref="L277:L284" si="382">J277+K277</f>
        <v>0</v>
      </c>
      <c r="M277" s="249"/>
      <c r="N277" s="250"/>
      <c r="O277" s="248">
        <f t="shared" ref="O277:O284" si="383">M277+N277</f>
        <v>0</v>
      </c>
      <c r="P277" s="227"/>
    </row>
    <row r="278" spans="1:16" ht="24.75" hidden="1" thickTop="1" x14ac:dyDescent="0.25">
      <c r="A278" s="218" t="s">
        <v>300</v>
      </c>
      <c r="B278" s="51" t="s">
        <v>301</v>
      </c>
      <c r="C278" s="536">
        <f t="shared" si="379"/>
        <v>0</v>
      </c>
      <c r="D278" s="197"/>
      <c r="E278" s="198"/>
      <c r="F278" s="199">
        <f t="shared" si="380"/>
        <v>0</v>
      </c>
      <c r="G278" s="197"/>
      <c r="H278" s="198"/>
      <c r="I278" s="199">
        <f t="shared" si="381"/>
        <v>0</v>
      </c>
      <c r="J278" s="200"/>
      <c r="K278" s="198"/>
      <c r="L278" s="199">
        <f t="shared" si="382"/>
        <v>0</v>
      </c>
      <c r="M278" s="197"/>
      <c r="N278" s="198"/>
      <c r="O278" s="199">
        <f t="shared" si="383"/>
        <v>0</v>
      </c>
      <c r="P278" s="201"/>
    </row>
    <row r="279" spans="1:16" ht="12.75" hidden="1" thickTop="1" x14ac:dyDescent="0.25">
      <c r="A279" s="218" t="s">
        <v>302</v>
      </c>
      <c r="B279" s="51" t="s">
        <v>303</v>
      </c>
      <c r="C279" s="536">
        <f t="shared" si="379"/>
        <v>0</v>
      </c>
      <c r="D279" s="197"/>
      <c r="E279" s="198"/>
      <c r="F279" s="199">
        <f t="shared" si="380"/>
        <v>0</v>
      </c>
      <c r="G279" s="197"/>
      <c r="H279" s="198"/>
      <c r="I279" s="199">
        <f t="shared" si="381"/>
        <v>0</v>
      </c>
      <c r="J279" s="200"/>
      <c r="K279" s="198"/>
      <c r="L279" s="199">
        <f t="shared" si="382"/>
        <v>0</v>
      </c>
      <c r="M279" s="197"/>
      <c r="N279" s="198"/>
      <c r="O279" s="199">
        <f t="shared" si="383"/>
        <v>0</v>
      </c>
      <c r="P279" s="201"/>
    </row>
    <row r="280" spans="1:16" ht="24.75" hidden="1" thickTop="1" x14ac:dyDescent="0.25">
      <c r="A280" s="218" t="s">
        <v>304</v>
      </c>
      <c r="B280" s="51" t="s">
        <v>305</v>
      </c>
      <c r="C280" s="536">
        <f t="shared" si="379"/>
        <v>0</v>
      </c>
      <c r="D280" s="197"/>
      <c r="E280" s="198"/>
      <c r="F280" s="199">
        <f t="shared" si="380"/>
        <v>0</v>
      </c>
      <c r="G280" s="197"/>
      <c r="H280" s="198"/>
      <c r="I280" s="199">
        <f t="shared" si="381"/>
        <v>0</v>
      </c>
      <c r="J280" s="200"/>
      <c r="K280" s="198"/>
      <c r="L280" s="199">
        <f t="shared" si="382"/>
        <v>0</v>
      </c>
      <c r="M280" s="197"/>
      <c r="N280" s="198"/>
      <c r="O280" s="199">
        <f t="shared" si="383"/>
        <v>0</v>
      </c>
      <c r="P280" s="201"/>
    </row>
    <row r="281" spans="1:16" ht="12.75" hidden="1" thickTop="1" x14ac:dyDescent="0.25">
      <c r="A281" s="218" t="s">
        <v>306</v>
      </c>
      <c r="B281" s="51" t="s">
        <v>307</v>
      </c>
      <c r="C281" s="536">
        <f t="shared" si="379"/>
        <v>0</v>
      </c>
      <c r="D281" s="197"/>
      <c r="E281" s="198"/>
      <c r="F281" s="199">
        <f t="shared" si="380"/>
        <v>0</v>
      </c>
      <c r="G281" s="197"/>
      <c r="H281" s="198"/>
      <c r="I281" s="199">
        <f t="shared" si="381"/>
        <v>0</v>
      </c>
      <c r="J281" s="200"/>
      <c r="K281" s="198"/>
      <c r="L281" s="199">
        <f t="shared" si="382"/>
        <v>0</v>
      </c>
      <c r="M281" s="197"/>
      <c r="N281" s="198"/>
      <c r="O281" s="199">
        <f t="shared" si="383"/>
        <v>0</v>
      </c>
      <c r="P281" s="201"/>
    </row>
    <row r="282" spans="1:16" ht="24.75" hidden="1" thickTop="1" x14ac:dyDescent="0.25">
      <c r="A282" s="287" t="s">
        <v>308</v>
      </c>
      <c r="B282" s="288" t="s">
        <v>309</v>
      </c>
      <c r="C282" s="548">
        <f t="shared" si="379"/>
        <v>0</v>
      </c>
      <c r="D282" s="231"/>
      <c r="E282" s="232"/>
      <c r="F282" s="233">
        <f t="shared" si="380"/>
        <v>0</v>
      </c>
      <c r="G282" s="231"/>
      <c r="H282" s="232"/>
      <c r="I282" s="233">
        <f t="shared" si="381"/>
        <v>0</v>
      </c>
      <c r="J282" s="234"/>
      <c r="K282" s="232"/>
      <c r="L282" s="233">
        <f t="shared" si="382"/>
        <v>0</v>
      </c>
      <c r="M282" s="231"/>
      <c r="N282" s="232"/>
      <c r="O282" s="233">
        <f t="shared" si="383"/>
        <v>0</v>
      </c>
      <c r="P282" s="229"/>
    </row>
    <row r="283" spans="1:16" s="29" customFormat="1" ht="13.5" hidden="1" thickTop="1" thickBot="1" x14ac:dyDescent="0.3">
      <c r="A283" s="289" t="s">
        <v>310</v>
      </c>
      <c r="B283" s="289" t="s">
        <v>311</v>
      </c>
      <c r="C283" s="553">
        <f t="shared" si="379"/>
        <v>0</v>
      </c>
      <c r="D283" s="290"/>
      <c r="E283" s="291"/>
      <c r="F283" s="277">
        <f t="shared" si="380"/>
        <v>0</v>
      </c>
      <c r="G283" s="290"/>
      <c r="H283" s="291"/>
      <c r="I283" s="277">
        <f t="shared" si="381"/>
        <v>0</v>
      </c>
      <c r="J283" s="292"/>
      <c r="K283" s="291"/>
      <c r="L283" s="277">
        <f t="shared" si="382"/>
        <v>0</v>
      </c>
      <c r="M283" s="290"/>
      <c r="N283" s="291"/>
      <c r="O283" s="277">
        <f t="shared" si="383"/>
        <v>0</v>
      </c>
      <c r="P283" s="279"/>
    </row>
    <row r="284" spans="1:16" s="29" customFormat="1" ht="48.75" hidden="1" thickTop="1" x14ac:dyDescent="0.25">
      <c r="A284" s="285" t="s">
        <v>312</v>
      </c>
      <c r="B284" s="293" t="s">
        <v>313</v>
      </c>
      <c r="C284" s="554">
        <f t="shared" si="379"/>
        <v>0</v>
      </c>
      <c r="D284" s="294"/>
      <c r="E284" s="295"/>
      <c r="F284" s="185">
        <f t="shared" si="380"/>
        <v>0</v>
      </c>
      <c r="G284" s="224"/>
      <c r="H284" s="225"/>
      <c r="I284" s="185">
        <f t="shared" si="381"/>
        <v>0</v>
      </c>
      <c r="J284" s="226"/>
      <c r="K284" s="225"/>
      <c r="L284" s="185">
        <f t="shared" si="382"/>
        <v>0</v>
      </c>
      <c r="M284" s="224"/>
      <c r="N284" s="225"/>
      <c r="O284" s="185">
        <f t="shared" si="383"/>
        <v>0</v>
      </c>
      <c r="P284" s="209"/>
    </row>
    <row r="285" spans="1:16" ht="12.75" thickTop="1" x14ac:dyDescent="0.25">
      <c r="A285" s="2"/>
      <c r="B285" s="2"/>
      <c r="C285" s="2"/>
      <c r="D285" s="2"/>
      <c r="E285" s="2"/>
      <c r="F285" s="2"/>
      <c r="G285" s="2"/>
      <c r="H285" s="2"/>
      <c r="I285" s="2"/>
      <c r="J285" s="2"/>
      <c r="K285" s="2"/>
      <c r="L285" s="2"/>
      <c r="M285" s="2"/>
      <c r="N285" s="2"/>
      <c r="O285" s="2"/>
      <c r="P285" s="2"/>
    </row>
    <row r="286" spans="1:16" x14ac:dyDescent="0.25">
      <c r="A286" s="2"/>
      <c r="B286" s="2"/>
      <c r="C286" s="2"/>
      <c r="D286" s="2"/>
      <c r="E286" s="2"/>
      <c r="F286" s="2"/>
      <c r="G286" s="2"/>
      <c r="H286" s="2"/>
      <c r="I286" s="2"/>
      <c r="J286" s="2"/>
      <c r="K286" s="2"/>
      <c r="L286" s="2"/>
      <c r="M286" s="2"/>
      <c r="N286" s="2"/>
      <c r="O286" s="2"/>
      <c r="P286" s="2"/>
    </row>
    <row r="287" spans="1:16" x14ac:dyDescent="0.25">
      <c r="A287" s="2"/>
      <c r="B287" s="2"/>
      <c r="C287" s="2"/>
      <c r="D287" s="2"/>
      <c r="E287" s="2"/>
      <c r="F287" s="2"/>
      <c r="G287" s="2"/>
      <c r="H287" s="2"/>
      <c r="I287" s="2"/>
      <c r="J287" s="2"/>
      <c r="K287" s="2"/>
      <c r="L287" s="2"/>
      <c r="M287" s="2"/>
      <c r="N287" s="2"/>
      <c r="O287" s="2"/>
      <c r="P287" s="2"/>
    </row>
    <row r="288" spans="1:16" x14ac:dyDescent="0.25">
      <c r="A288" s="2"/>
      <c r="B288" s="2"/>
      <c r="C288" s="2"/>
      <c r="D288" s="2"/>
      <c r="E288" s="2"/>
      <c r="F288" s="2"/>
      <c r="G288" s="2"/>
      <c r="H288" s="2"/>
      <c r="I288" s="2"/>
      <c r="J288" s="2"/>
      <c r="K288" s="2"/>
      <c r="L288" s="2"/>
      <c r="M288" s="2"/>
      <c r="N288" s="2"/>
      <c r="O288" s="2"/>
      <c r="P288" s="2"/>
    </row>
    <row r="289" spans="1:16" x14ac:dyDescent="0.25">
      <c r="A289" s="2"/>
      <c r="B289" s="2"/>
      <c r="C289" s="2"/>
      <c r="D289" s="2"/>
      <c r="E289" s="2"/>
      <c r="F289" s="2"/>
      <c r="G289" s="2"/>
      <c r="H289" s="2"/>
      <c r="I289" s="2"/>
      <c r="J289" s="2"/>
      <c r="K289" s="2"/>
      <c r="L289" s="2"/>
      <c r="M289" s="2"/>
      <c r="N289" s="2"/>
      <c r="O289" s="2"/>
      <c r="P289" s="2"/>
    </row>
    <row r="290" spans="1:16" x14ac:dyDescent="0.25">
      <c r="A290" s="2"/>
      <c r="B290" s="2"/>
      <c r="C290" s="2"/>
      <c r="D290" s="2"/>
      <c r="E290" s="2"/>
      <c r="F290" s="2"/>
      <c r="G290" s="2"/>
      <c r="H290" s="2"/>
      <c r="I290" s="2"/>
      <c r="J290" s="2"/>
      <c r="K290" s="2"/>
      <c r="L290" s="2"/>
      <c r="M290" s="2"/>
      <c r="N290" s="2"/>
      <c r="O290" s="2"/>
      <c r="P290" s="2"/>
    </row>
    <row r="291" spans="1:16" x14ac:dyDescent="0.25">
      <c r="A291" s="2"/>
      <c r="B291" s="2"/>
      <c r="C291" s="2"/>
      <c r="D291" s="2"/>
      <c r="E291" s="2"/>
      <c r="F291" s="2"/>
      <c r="G291" s="2"/>
      <c r="H291" s="2"/>
      <c r="I291" s="2"/>
      <c r="J291" s="2"/>
      <c r="K291" s="2"/>
      <c r="L291" s="2"/>
      <c r="M291" s="2"/>
      <c r="N291" s="2"/>
      <c r="O291" s="2"/>
      <c r="P291" s="2"/>
    </row>
    <row r="292" spans="1:16" x14ac:dyDescent="0.25">
      <c r="A292" s="2"/>
      <c r="B292" s="2"/>
      <c r="C292" s="2"/>
      <c r="D292" s="2"/>
      <c r="E292" s="2"/>
      <c r="F292" s="2"/>
      <c r="G292" s="2"/>
      <c r="H292" s="2"/>
      <c r="I292" s="2"/>
      <c r="J292" s="2"/>
      <c r="K292" s="2"/>
      <c r="L292" s="2"/>
      <c r="M292" s="2"/>
      <c r="N292" s="2"/>
      <c r="O292" s="2"/>
      <c r="P292" s="2"/>
    </row>
    <row r="293" spans="1:16" x14ac:dyDescent="0.25">
      <c r="A293" s="2"/>
      <c r="B293" s="2"/>
      <c r="C293" s="2"/>
      <c r="D293" s="2"/>
      <c r="E293" s="2"/>
      <c r="F293" s="2"/>
      <c r="G293" s="2"/>
      <c r="H293" s="2"/>
      <c r="I293" s="2"/>
      <c r="J293" s="2"/>
      <c r="K293" s="2"/>
      <c r="L293" s="2"/>
      <c r="M293" s="2"/>
      <c r="N293" s="2"/>
      <c r="O293" s="2"/>
      <c r="P293" s="2"/>
    </row>
    <row r="294" spans="1:16" x14ac:dyDescent="0.25">
      <c r="A294" s="2"/>
      <c r="B294" s="2"/>
      <c r="C294" s="2"/>
      <c r="D294" s="2"/>
      <c r="E294" s="2"/>
      <c r="F294" s="2"/>
      <c r="G294" s="2"/>
      <c r="H294" s="2"/>
      <c r="I294" s="2"/>
      <c r="J294" s="2"/>
      <c r="K294" s="2"/>
      <c r="L294" s="2"/>
      <c r="M294" s="2"/>
      <c r="N294" s="2"/>
      <c r="O294" s="2"/>
      <c r="P294" s="2"/>
    </row>
    <row r="295" spans="1:16" x14ac:dyDescent="0.25">
      <c r="A295" s="2"/>
      <c r="B295" s="2"/>
      <c r="C295" s="2"/>
      <c r="D295" s="2"/>
      <c r="E295" s="2"/>
      <c r="F295" s="2"/>
      <c r="G295" s="2"/>
      <c r="H295" s="2"/>
      <c r="I295" s="2"/>
      <c r="J295" s="2"/>
      <c r="K295" s="2"/>
      <c r="L295" s="2"/>
      <c r="M295" s="2"/>
      <c r="N295" s="2"/>
      <c r="O295" s="2"/>
      <c r="P295" s="2"/>
    </row>
    <row r="296" spans="1:16" x14ac:dyDescent="0.25">
      <c r="A296" s="2"/>
      <c r="B296" s="2"/>
      <c r="C296" s="2"/>
      <c r="D296" s="2"/>
      <c r="E296" s="2"/>
      <c r="F296" s="2"/>
      <c r="G296" s="2"/>
      <c r="H296" s="2"/>
      <c r="I296" s="2"/>
      <c r="J296" s="2"/>
      <c r="K296" s="2"/>
      <c r="L296" s="2"/>
      <c r="M296" s="2"/>
      <c r="N296" s="2"/>
      <c r="O296" s="2"/>
      <c r="P296" s="2"/>
    </row>
    <row r="297" spans="1:16" x14ac:dyDescent="0.25">
      <c r="A297" s="2"/>
      <c r="B297" s="2"/>
      <c r="C297" s="2"/>
      <c r="D297" s="2"/>
      <c r="E297" s="2"/>
      <c r="F297" s="2"/>
      <c r="G297" s="2"/>
      <c r="H297" s="2"/>
      <c r="I297" s="2"/>
      <c r="J297" s="2"/>
      <c r="K297" s="2"/>
      <c r="L297" s="2"/>
      <c r="M297" s="2"/>
      <c r="N297" s="2"/>
      <c r="O297" s="2"/>
      <c r="P297" s="2"/>
    </row>
    <row r="298" spans="1:16" x14ac:dyDescent="0.25">
      <c r="A298" s="2"/>
      <c r="B298" s="2"/>
      <c r="C298" s="2"/>
      <c r="D298" s="2"/>
      <c r="E298" s="2"/>
      <c r="F298" s="2"/>
      <c r="G298" s="2"/>
      <c r="H298" s="2"/>
      <c r="I298" s="2"/>
      <c r="J298" s="2"/>
      <c r="K298" s="2"/>
      <c r="L298" s="2"/>
      <c r="M298" s="2"/>
      <c r="N298" s="2"/>
      <c r="O298" s="2"/>
      <c r="P298" s="2"/>
    </row>
    <row r="299" spans="1:16" x14ac:dyDescent="0.25">
      <c r="A299" s="2"/>
      <c r="B299" s="2"/>
      <c r="C299" s="2"/>
      <c r="D299" s="2"/>
      <c r="E299" s="2"/>
      <c r="F299" s="2"/>
      <c r="G299" s="2"/>
      <c r="H299" s="2"/>
      <c r="I299" s="2"/>
      <c r="J299" s="2"/>
      <c r="K299" s="2"/>
      <c r="L299" s="2"/>
      <c r="M299" s="2"/>
      <c r="N299" s="2"/>
      <c r="O299" s="2"/>
      <c r="P299" s="2"/>
    </row>
    <row r="300" spans="1:16" x14ac:dyDescent="0.25">
      <c r="A300" s="2"/>
      <c r="B300" s="2"/>
      <c r="C300" s="2"/>
      <c r="D300" s="2"/>
      <c r="E300" s="2"/>
      <c r="F300" s="2"/>
      <c r="G300" s="2"/>
      <c r="H300" s="2"/>
      <c r="I300" s="2"/>
      <c r="J300" s="2"/>
      <c r="K300" s="2"/>
      <c r="L300" s="2"/>
      <c r="M300" s="2"/>
      <c r="N300" s="2"/>
      <c r="O300" s="2"/>
      <c r="P300" s="2"/>
    </row>
  </sheetData>
  <sheetProtection algorithmName="SHA-512" hashValue="jwvfVR/Ny5Cta/tyhgKn0qwJqnpj/eDWppgoybkQfEfi8KF4M5Z41h9JfiA3I9iDP6eZuCUy44epRAtcdGnGVA==" saltValue="/8/kUcxAF/c9jEV2eO6vhQ==" spinCount="100000" sheet="1" objects="1" scenarios="1" formatCells="0" formatColumns="0" formatRows="0" sort="0"/>
  <autoFilter ref="A18:P284">
    <filterColumn colId="2">
      <filters>
        <filter val="2 050"/>
        <filter val="2 550"/>
        <filter val="500"/>
      </filters>
    </filterColumn>
  </autoFilter>
  <mergeCells count="31">
    <mergeCell ref="C7:P7"/>
    <mergeCell ref="A2:P2"/>
    <mergeCell ref="C3:P3"/>
    <mergeCell ref="C4:P4"/>
    <mergeCell ref="C5:P5"/>
    <mergeCell ref="C6:P6"/>
    <mergeCell ref="C13:P13"/>
    <mergeCell ref="P16:P17"/>
    <mergeCell ref="M16:M17"/>
    <mergeCell ref="N16:N17"/>
    <mergeCell ref="O16:O17"/>
    <mergeCell ref="C8:P8"/>
    <mergeCell ref="C9:P9"/>
    <mergeCell ref="C10:P10"/>
    <mergeCell ref="C11:P11"/>
    <mergeCell ref="C12:P12"/>
    <mergeCell ref="A273:B273"/>
    <mergeCell ref="A274:B274"/>
    <mergeCell ref="J16:J17"/>
    <mergeCell ref="K16:K17"/>
    <mergeCell ref="L16:L17"/>
    <mergeCell ref="A15:A17"/>
    <mergeCell ref="B15:B17"/>
    <mergeCell ref="C15:P15"/>
    <mergeCell ref="C16:C17"/>
    <mergeCell ref="D16:D17"/>
    <mergeCell ref="E16:E17"/>
    <mergeCell ref="F16:F17"/>
    <mergeCell ref="G16:G17"/>
    <mergeCell ref="H16:H17"/>
    <mergeCell ref="I16:I17"/>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&amp;R&amp;"Times New Roman,Regular"&amp;9 4.pielikums Jūrmalas pilsētas domes
2020.gada 23.jūlija saistošajiem noteikumiem Nr.18
(protokols Nr.10, 20.punkts)</firstHeader>
    <firstFooter>&amp;L&amp;9&amp;D; &amp;T&amp;R&amp;9&amp;P (&amp;N)</first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126"/>
  <sheetViews>
    <sheetView view="pageLayout" zoomScaleNormal="100" workbookViewId="0">
      <selection activeCell="J8" sqref="J8"/>
    </sheetView>
  </sheetViews>
  <sheetFormatPr defaultRowHeight="12" outlineLevelCol="1" x14ac:dyDescent="0.2"/>
  <cols>
    <col min="1" max="1" width="6.140625" style="303" customWidth="1"/>
    <col min="2" max="2" width="36.5703125" style="303" customWidth="1"/>
    <col min="3" max="3" width="10" style="303" customWidth="1"/>
    <col min="4" max="4" width="11.5703125" style="303" hidden="1" customWidth="1" outlineLevel="1"/>
    <col min="5" max="5" width="11.42578125" style="303" hidden="1" customWidth="1" outlineLevel="1"/>
    <col min="6" max="6" width="13.5703125" style="303" customWidth="1" collapsed="1"/>
    <col min="7" max="7" width="24.7109375" style="303" hidden="1" customWidth="1" outlineLevel="1"/>
    <col min="8" max="8" width="21.42578125" style="303" customWidth="1" collapsed="1"/>
    <col min="9" max="16384" width="9.140625" style="303"/>
  </cols>
  <sheetData>
    <row r="1" spans="1:8" x14ac:dyDescent="0.2">
      <c r="H1" s="304" t="s">
        <v>1134</v>
      </c>
    </row>
    <row r="2" spans="1:8" x14ac:dyDescent="0.2">
      <c r="H2" s="304" t="s">
        <v>336</v>
      </c>
    </row>
    <row r="3" spans="1:8" x14ac:dyDescent="0.2">
      <c r="A3" s="1108" t="s">
        <v>1135</v>
      </c>
      <c r="B3" s="1108"/>
      <c r="C3" s="814"/>
      <c r="D3" s="814"/>
      <c r="E3" s="814"/>
      <c r="F3" s="814"/>
      <c r="G3" s="814"/>
      <c r="H3" s="814"/>
    </row>
    <row r="4" spans="1:8" x14ac:dyDescent="0.2">
      <c r="A4" s="1108" t="s">
        <v>1136</v>
      </c>
      <c r="B4" s="1108"/>
      <c r="C4" s="814"/>
      <c r="D4" s="814"/>
      <c r="E4" s="814"/>
      <c r="F4" s="814"/>
      <c r="G4" s="814"/>
      <c r="H4" s="814"/>
    </row>
    <row r="5" spans="1:8" x14ac:dyDescent="0.2">
      <c r="A5" s="861"/>
      <c r="B5" s="861"/>
      <c r="C5" s="814"/>
      <c r="D5" s="814"/>
      <c r="E5" s="814"/>
      <c r="F5" s="814"/>
      <c r="G5" s="814"/>
      <c r="H5" s="814"/>
    </row>
    <row r="6" spans="1:8" ht="15.75" x14ac:dyDescent="0.25">
      <c r="A6" s="1109" t="s">
        <v>649</v>
      </c>
      <c r="B6" s="1109"/>
      <c r="C6" s="1109"/>
      <c r="D6" s="1109"/>
      <c r="E6" s="1109"/>
      <c r="F6" s="1109"/>
      <c r="G6" s="1109"/>
      <c r="H6" s="1109"/>
    </row>
    <row r="7" spans="1:8" ht="11.25" customHeight="1" x14ac:dyDescent="0.25">
      <c r="A7" s="815"/>
      <c r="B7" s="815"/>
      <c r="C7" s="815"/>
      <c r="D7" s="815"/>
      <c r="E7" s="815"/>
      <c r="F7" s="815"/>
      <c r="G7" s="815"/>
      <c r="H7" s="815"/>
    </row>
    <row r="8" spans="1:8" ht="15.75" x14ac:dyDescent="0.25">
      <c r="A8" s="814" t="s">
        <v>341</v>
      </c>
      <c r="B8" s="814"/>
      <c r="C8" s="816" t="s">
        <v>1137</v>
      </c>
      <c r="D8" s="357"/>
      <c r="E8" s="357"/>
      <c r="F8" s="814"/>
      <c r="G8" s="814"/>
      <c r="H8" s="814"/>
    </row>
    <row r="9" spans="1:8" x14ac:dyDescent="0.2">
      <c r="A9" s="814" t="s">
        <v>342</v>
      </c>
      <c r="B9" s="814"/>
      <c r="C9" s="357" t="s">
        <v>1133</v>
      </c>
      <c r="D9" s="357"/>
      <c r="E9" s="357"/>
      <c r="F9" s="814"/>
      <c r="G9" s="814"/>
      <c r="H9" s="814"/>
    </row>
    <row r="10" spans="1:8" x14ac:dyDescent="0.2">
      <c r="A10" s="814" t="s">
        <v>343</v>
      </c>
      <c r="B10" s="814"/>
      <c r="C10" s="597" t="s">
        <v>841</v>
      </c>
      <c r="D10" s="357"/>
      <c r="E10" s="357"/>
      <c r="F10" s="814"/>
      <c r="G10" s="814"/>
      <c r="H10" s="814"/>
    </row>
    <row r="11" spans="1:8" ht="48" x14ac:dyDescent="0.2">
      <c r="A11" s="794" t="s">
        <v>344</v>
      </c>
      <c r="B11" s="794" t="s">
        <v>345</v>
      </c>
      <c r="C11" s="794" t="s">
        <v>346</v>
      </c>
      <c r="D11" s="794" t="s">
        <v>347</v>
      </c>
      <c r="E11" s="794" t="s">
        <v>348</v>
      </c>
      <c r="F11" s="794" t="s">
        <v>349</v>
      </c>
      <c r="G11" s="794" t="s">
        <v>36</v>
      </c>
      <c r="H11" s="794" t="s">
        <v>350</v>
      </c>
    </row>
    <row r="12" spans="1:8" ht="12.75" customHeight="1" x14ac:dyDescent="0.2">
      <c r="A12" s="1106" t="s">
        <v>535</v>
      </c>
      <c r="B12" s="1106"/>
      <c r="C12" s="580"/>
      <c r="D12" s="580">
        <f>SUM(D13:D44)</f>
        <v>714785</v>
      </c>
      <c r="E12" s="580">
        <f t="shared" ref="E12:F12" si="0">SUM(E13:E44)</f>
        <v>-1640</v>
      </c>
      <c r="F12" s="580">
        <f t="shared" si="0"/>
        <v>713145</v>
      </c>
      <c r="G12" s="817"/>
      <c r="H12" s="1071" t="s">
        <v>1138</v>
      </c>
    </row>
    <row r="13" spans="1:8" ht="12.75" customHeight="1" x14ac:dyDescent="0.2">
      <c r="A13" s="818">
        <v>1</v>
      </c>
      <c r="B13" s="819" t="s">
        <v>1139</v>
      </c>
      <c r="C13" s="593">
        <v>2231</v>
      </c>
      <c r="D13" s="319">
        <v>4840</v>
      </c>
      <c r="E13" s="319"/>
      <c r="F13" s="820">
        <f>D13+E13</f>
        <v>4840</v>
      </c>
      <c r="G13" s="319"/>
      <c r="H13" s="1072"/>
    </row>
    <row r="14" spans="1:8" ht="12.75" customHeight="1" x14ac:dyDescent="0.2">
      <c r="A14" s="818">
        <v>2</v>
      </c>
      <c r="B14" s="819" t="s">
        <v>1140</v>
      </c>
      <c r="C14" s="593">
        <v>2231</v>
      </c>
      <c r="D14" s="319">
        <v>5400</v>
      </c>
      <c r="E14" s="319"/>
      <c r="F14" s="820">
        <f t="shared" ref="F14:F44" si="1">D14+E14</f>
        <v>5400</v>
      </c>
      <c r="G14" s="319"/>
      <c r="H14" s="1072"/>
    </row>
    <row r="15" spans="1:8" ht="12.75" customHeight="1" x14ac:dyDescent="0.2">
      <c r="A15" s="818">
        <v>3</v>
      </c>
      <c r="B15" s="819" t="s">
        <v>1141</v>
      </c>
      <c r="C15" s="593">
        <v>2231</v>
      </c>
      <c r="D15" s="319">
        <v>3400</v>
      </c>
      <c r="E15" s="319"/>
      <c r="F15" s="820">
        <f t="shared" si="1"/>
        <v>3400</v>
      </c>
      <c r="G15" s="319"/>
      <c r="H15" s="1072"/>
    </row>
    <row r="16" spans="1:8" ht="12.75" customHeight="1" x14ac:dyDescent="0.2">
      <c r="A16" s="818">
        <v>4</v>
      </c>
      <c r="B16" s="819" t="s">
        <v>1142</v>
      </c>
      <c r="C16" s="593">
        <v>2231</v>
      </c>
      <c r="D16" s="319">
        <v>3000</v>
      </c>
      <c r="E16" s="319"/>
      <c r="F16" s="820">
        <f t="shared" si="1"/>
        <v>3000</v>
      </c>
      <c r="G16" s="319"/>
      <c r="H16" s="1072"/>
    </row>
    <row r="17" spans="1:8" ht="12.75" customHeight="1" x14ac:dyDescent="0.2">
      <c r="A17" s="818">
        <v>5</v>
      </c>
      <c r="B17" s="819" t="s">
        <v>1143</v>
      </c>
      <c r="C17" s="593">
        <v>2231</v>
      </c>
      <c r="D17" s="319">
        <v>36300</v>
      </c>
      <c r="E17" s="319"/>
      <c r="F17" s="820">
        <f t="shared" si="1"/>
        <v>36300</v>
      </c>
      <c r="G17" s="319"/>
      <c r="H17" s="1072"/>
    </row>
    <row r="18" spans="1:8" ht="12.75" customHeight="1" x14ac:dyDescent="0.2">
      <c r="A18" s="821">
        <v>6</v>
      </c>
      <c r="B18" s="822" t="s">
        <v>1144</v>
      </c>
      <c r="C18" s="823">
        <v>2231</v>
      </c>
      <c r="D18" s="824">
        <v>200000</v>
      </c>
      <c r="E18" s="824"/>
      <c r="F18" s="825">
        <f t="shared" si="1"/>
        <v>200000</v>
      </c>
      <c r="G18" s="824"/>
      <c r="H18" s="1072"/>
    </row>
    <row r="19" spans="1:8" ht="14.25" customHeight="1" x14ac:dyDescent="0.2">
      <c r="A19" s="826">
        <v>7</v>
      </c>
      <c r="B19" s="827" t="s">
        <v>1145</v>
      </c>
      <c r="C19" s="828">
        <v>2231</v>
      </c>
      <c r="D19" s="327">
        <v>38822</v>
      </c>
      <c r="E19" s="327"/>
      <c r="F19" s="829">
        <f t="shared" si="1"/>
        <v>38822</v>
      </c>
      <c r="G19" s="327"/>
      <c r="H19" s="1072"/>
    </row>
    <row r="20" spans="1:8" ht="12.75" customHeight="1" x14ac:dyDescent="0.2">
      <c r="A20" s="818">
        <v>8</v>
      </c>
      <c r="B20" s="819" t="s">
        <v>1146</v>
      </c>
      <c r="C20" s="593">
        <v>2231</v>
      </c>
      <c r="D20" s="319">
        <v>50820</v>
      </c>
      <c r="E20" s="860">
        <v>-50820</v>
      </c>
      <c r="F20" s="820">
        <f t="shared" si="1"/>
        <v>0</v>
      </c>
      <c r="G20" s="319"/>
      <c r="H20" s="1072"/>
    </row>
    <row r="21" spans="1:8" ht="12.75" customHeight="1" x14ac:dyDescent="0.2">
      <c r="A21" s="818">
        <v>9</v>
      </c>
      <c r="B21" s="819" t="s">
        <v>1147</v>
      </c>
      <c r="C21" s="593">
        <v>2231</v>
      </c>
      <c r="D21" s="319">
        <v>50820</v>
      </c>
      <c r="E21" s="319"/>
      <c r="F21" s="820">
        <f t="shared" si="1"/>
        <v>50820</v>
      </c>
      <c r="G21" s="319"/>
      <c r="H21" s="1072"/>
    </row>
    <row r="22" spans="1:8" ht="12.75" customHeight="1" x14ac:dyDescent="0.2">
      <c r="A22" s="818">
        <v>10</v>
      </c>
      <c r="B22" s="819" t="s">
        <v>1148</v>
      </c>
      <c r="C22" s="593">
        <v>2231</v>
      </c>
      <c r="D22" s="319">
        <v>50820</v>
      </c>
      <c r="E22" s="319"/>
      <c r="F22" s="820">
        <f t="shared" si="1"/>
        <v>50820</v>
      </c>
      <c r="G22" s="319"/>
      <c r="H22" s="1072"/>
    </row>
    <row r="23" spans="1:8" ht="12.75" customHeight="1" x14ac:dyDescent="0.2">
      <c r="A23" s="818">
        <v>11</v>
      </c>
      <c r="B23" s="819" t="s">
        <v>1149</v>
      </c>
      <c r="C23" s="593">
        <v>2231</v>
      </c>
      <c r="D23" s="319">
        <v>50820</v>
      </c>
      <c r="E23" s="860">
        <v>-50820</v>
      </c>
      <c r="F23" s="820">
        <f t="shared" si="1"/>
        <v>0</v>
      </c>
      <c r="G23" s="319"/>
      <c r="H23" s="1072"/>
    </row>
    <row r="24" spans="1:8" ht="12.75" customHeight="1" x14ac:dyDescent="0.2">
      <c r="A24" s="818">
        <v>12</v>
      </c>
      <c r="B24" s="819" t="s">
        <v>1150</v>
      </c>
      <c r="C24" s="593">
        <v>2231</v>
      </c>
      <c r="D24" s="319">
        <v>50820</v>
      </c>
      <c r="E24" s="319"/>
      <c r="F24" s="820">
        <f t="shared" si="1"/>
        <v>50820</v>
      </c>
      <c r="G24" s="319"/>
      <c r="H24" s="1072"/>
    </row>
    <row r="25" spans="1:8" ht="12.75" customHeight="1" x14ac:dyDescent="0.2">
      <c r="A25" s="818">
        <v>13</v>
      </c>
      <c r="B25" s="819" t="s">
        <v>1151</v>
      </c>
      <c r="C25" s="593">
        <v>3263</v>
      </c>
      <c r="D25" s="319">
        <v>5600</v>
      </c>
      <c r="E25" s="319"/>
      <c r="F25" s="820">
        <f t="shared" si="1"/>
        <v>5600</v>
      </c>
      <c r="G25" s="319"/>
      <c r="H25" s="1072"/>
    </row>
    <row r="26" spans="1:8" ht="12.75" customHeight="1" x14ac:dyDescent="0.2">
      <c r="A26" s="818">
        <v>14</v>
      </c>
      <c r="B26" s="819" t="s">
        <v>1152</v>
      </c>
      <c r="C26" s="593">
        <v>3263</v>
      </c>
      <c r="D26" s="319">
        <v>12100</v>
      </c>
      <c r="E26" s="319"/>
      <c r="F26" s="820">
        <f t="shared" si="1"/>
        <v>12100</v>
      </c>
      <c r="G26" s="319"/>
      <c r="H26" s="1072"/>
    </row>
    <row r="27" spans="1:8" ht="15" customHeight="1" x14ac:dyDescent="0.2">
      <c r="A27" s="818">
        <v>15</v>
      </c>
      <c r="B27" s="819" t="s">
        <v>1153</v>
      </c>
      <c r="C27" s="593">
        <v>2231</v>
      </c>
      <c r="D27" s="319">
        <v>15000</v>
      </c>
      <c r="E27" s="319"/>
      <c r="F27" s="820">
        <f t="shared" si="1"/>
        <v>15000</v>
      </c>
      <c r="G27" s="319"/>
      <c r="H27" s="1072"/>
    </row>
    <row r="28" spans="1:8" ht="24" x14ac:dyDescent="0.2">
      <c r="A28" s="818">
        <v>16</v>
      </c>
      <c r="B28" s="819" t="s">
        <v>1154</v>
      </c>
      <c r="C28" s="593">
        <v>3263</v>
      </c>
      <c r="D28" s="319">
        <v>3822</v>
      </c>
      <c r="E28" s="319"/>
      <c r="F28" s="820">
        <f t="shared" si="1"/>
        <v>3822</v>
      </c>
      <c r="G28" s="319"/>
      <c r="H28" s="1072"/>
    </row>
    <row r="29" spans="1:8" ht="12.75" customHeight="1" x14ac:dyDescent="0.2">
      <c r="A29" s="818">
        <v>17</v>
      </c>
      <c r="B29" s="819" t="s">
        <v>1155</v>
      </c>
      <c r="C29" s="593">
        <v>3263</v>
      </c>
      <c r="D29" s="319">
        <v>6163</v>
      </c>
      <c r="E29" s="319"/>
      <c r="F29" s="820">
        <f t="shared" si="1"/>
        <v>6163</v>
      </c>
      <c r="G29" s="319"/>
      <c r="H29" s="1072"/>
    </row>
    <row r="30" spans="1:8" ht="12.75" customHeight="1" x14ac:dyDescent="0.2">
      <c r="A30" s="818">
        <v>18</v>
      </c>
      <c r="B30" s="819" t="s">
        <v>1156</v>
      </c>
      <c r="C30" s="593">
        <v>3263</v>
      </c>
      <c r="D30" s="319">
        <v>3184</v>
      </c>
      <c r="E30" s="319"/>
      <c r="F30" s="820">
        <f t="shared" si="1"/>
        <v>3184</v>
      </c>
      <c r="G30" s="319"/>
      <c r="H30" s="1072"/>
    </row>
    <row r="31" spans="1:8" ht="12.75" customHeight="1" x14ac:dyDescent="0.2">
      <c r="A31" s="818">
        <v>19</v>
      </c>
      <c r="B31" s="819" t="s">
        <v>1157</v>
      </c>
      <c r="C31" s="593">
        <v>3263</v>
      </c>
      <c r="D31" s="319">
        <v>25000</v>
      </c>
      <c r="E31" s="319"/>
      <c r="F31" s="820">
        <f t="shared" si="1"/>
        <v>25000</v>
      </c>
      <c r="G31" s="319"/>
      <c r="H31" s="1072"/>
    </row>
    <row r="32" spans="1:8" ht="12.75" customHeight="1" x14ac:dyDescent="0.2">
      <c r="A32" s="818">
        <v>20</v>
      </c>
      <c r="B32" s="819" t="s">
        <v>1158</v>
      </c>
      <c r="C32" s="593">
        <v>3263</v>
      </c>
      <c r="D32" s="319">
        <v>6562</v>
      </c>
      <c r="E32" s="319"/>
      <c r="F32" s="820">
        <f t="shared" si="1"/>
        <v>6562</v>
      </c>
      <c r="G32" s="319"/>
      <c r="H32" s="1072"/>
    </row>
    <row r="33" spans="1:8" ht="12.75" customHeight="1" x14ac:dyDescent="0.2">
      <c r="A33" s="818">
        <v>21</v>
      </c>
      <c r="B33" s="819" t="s">
        <v>1159</v>
      </c>
      <c r="C33" s="593">
        <v>3263</v>
      </c>
      <c r="D33" s="319">
        <v>3430</v>
      </c>
      <c r="E33" s="319"/>
      <c r="F33" s="820">
        <f t="shared" si="1"/>
        <v>3430</v>
      </c>
      <c r="G33" s="319"/>
      <c r="H33" s="1072"/>
    </row>
    <row r="34" spans="1:8" ht="12.75" customHeight="1" x14ac:dyDescent="0.2">
      <c r="A34" s="818">
        <v>22</v>
      </c>
      <c r="B34" s="819" t="s">
        <v>1160</v>
      </c>
      <c r="C34" s="593">
        <v>3263</v>
      </c>
      <c r="D34" s="319">
        <v>655</v>
      </c>
      <c r="E34" s="319"/>
      <c r="F34" s="820">
        <f t="shared" si="1"/>
        <v>655</v>
      </c>
      <c r="G34" s="319"/>
      <c r="H34" s="1072"/>
    </row>
    <row r="35" spans="1:8" ht="12.75" customHeight="1" x14ac:dyDescent="0.2">
      <c r="A35" s="818">
        <v>23</v>
      </c>
      <c r="B35" s="819" t="s">
        <v>1161</v>
      </c>
      <c r="C35" s="593">
        <v>3263</v>
      </c>
      <c r="D35" s="319">
        <v>5918</v>
      </c>
      <c r="E35" s="319"/>
      <c r="F35" s="820">
        <f t="shared" si="1"/>
        <v>5918</v>
      </c>
      <c r="G35" s="319"/>
      <c r="H35" s="1072"/>
    </row>
    <row r="36" spans="1:8" ht="12.75" customHeight="1" x14ac:dyDescent="0.2">
      <c r="A36" s="818">
        <v>24</v>
      </c>
      <c r="B36" s="819" t="s">
        <v>1162</v>
      </c>
      <c r="C36" s="593">
        <v>3263</v>
      </c>
      <c r="D36" s="319">
        <v>1964</v>
      </c>
      <c r="E36" s="319"/>
      <c r="F36" s="820">
        <f t="shared" si="1"/>
        <v>1964</v>
      </c>
      <c r="G36" s="319"/>
      <c r="H36" s="1072"/>
    </row>
    <row r="37" spans="1:8" ht="12.75" customHeight="1" x14ac:dyDescent="0.2">
      <c r="A37" s="818">
        <v>25</v>
      </c>
      <c r="B37" s="819" t="s">
        <v>1163</v>
      </c>
      <c r="C37" s="593">
        <v>3263</v>
      </c>
      <c r="D37" s="319">
        <v>1845</v>
      </c>
      <c r="E37" s="319"/>
      <c r="F37" s="820">
        <f t="shared" si="1"/>
        <v>1845</v>
      </c>
      <c r="G37" s="319"/>
      <c r="H37" s="1072"/>
    </row>
    <row r="38" spans="1:8" ht="22.5" customHeight="1" x14ac:dyDescent="0.2">
      <c r="A38" s="818">
        <v>26</v>
      </c>
      <c r="B38" s="819" t="s">
        <v>1164</v>
      </c>
      <c r="C38" s="593">
        <v>3263</v>
      </c>
      <c r="D38" s="319">
        <v>1500</v>
      </c>
      <c r="E38" s="319"/>
      <c r="F38" s="820">
        <f t="shared" si="1"/>
        <v>1500</v>
      </c>
      <c r="G38" s="319"/>
      <c r="H38" s="1072"/>
    </row>
    <row r="39" spans="1:8" ht="12.75" customHeight="1" x14ac:dyDescent="0.2">
      <c r="A39" s="818">
        <v>27</v>
      </c>
      <c r="B39" s="819" t="s">
        <v>1165</v>
      </c>
      <c r="C39" s="593">
        <v>2231</v>
      </c>
      <c r="D39" s="319">
        <v>40000</v>
      </c>
      <c r="E39" s="319"/>
      <c r="F39" s="820">
        <f t="shared" si="1"/>
        <v>40000</v>
      </c>
      <c r="G39" s="319"/>
      <c r="H39" s="1072"/>
    </row>
    <row r="40" spans="1:8" ht="12.75" customHeight="1" x14ac:dyDescent="0.2">
      <c r="A40" s="818">
        <v>28</v>
      </c>
      <c r="B40" s="819" t="s">
        <v>1166</v>
      </c>
      <c r="C40" s="593">
        <v>2231</v>
      </c>
      <c r="D40" s="319">
        <v>32000</v>
      </c>
      <c r="E40" s="319"/>
      <c r="F40" s="820">
        <f t="shared" si="1"/>
        <v>32000</v>
      </c>
      <c r="G40" s="319"/>
      <c r="H40" s="1072"/>
    </row>
    <row r="41" spans="1:8" ht="12.75" customHeight="1" x14ac:dyDescent="0.2">
      <c r="A41" s="818">
        <v>29</v>
      </c>
      <c r="B41" s="819" t="s">
        <v>1167</v>
      </c>
      <c r="C41" s="593">
        <v>3263</v>
      </c>
      <c r="D41" s="319">
        <v>180</v>
      </c>
      <c r="E41" s="319"/>
      <c r="F41" s="820">
        <f t="shared" si="1"/>
        <v>180</v>
      </c>
      <c r="G41" s="319"/>
      <c r="H41" s="1072"/>
    </row>
    <row r="42" spans="1:8" ht="24" x14ac:dyDescent="0.2">
      <c r="A42" s="818">
        <v>30</v>
      </c>
      <c r="B42" s="819" t="s">
        <v>1168</v>
      </c>
      <c r="C42" s="593">
        <v>3263</v>
      </c>
      <c r="D42" s="319">
        <v>2000</v>
      </c>
      <c r="E42" s="319"/>
      <c r="F42" s="820">
        <f t="shared" si="1"/>
        <v>2000</v>
      </c>
      <c r="G42" s="319"/>
      <c r="H42" s="1072"/>
    </row>
    <row r="43" spans="1:8" ht="12.75" customHeight="1" x14ac:dyDescent="0.2">
      <c r="A43" s="793">
        <v>31</v>
      </c>
      <c r="B43" s="830" t="s">
        <v>1169</v>
      </c>
      <c r="C43" s="828">
        <v>2314</v>
      </c>
      <c r="D43" s="327">
        <v>2000</v>
      </c>
      <c r="E43" s="327"/>
      <c r="F43" s="829">
        <f t="shared" si="1"/>
        <v>2000</v>
      </c>
      <c r="G43" s="327"/>
      <c r="H43" s="1072"/>
    </row>
    <row r="44" spans="1:8" ht="12.75" customHeight="1" x14ac:dyDescent="0.2">
      <c r="A44" s="793">
        <v>32</v>
      </c>
      <c r="B44" s="830" t="s">
        <v>1230</v>
      </c>
      <c r="C44" s="828">
        <v>3263</v>
      </c>
      <c r="D44" s="327">
        <v>0</v>
      </c>
      <c r="E44" s="860">
        <v>100000</v>
      </c>
      <c r="F44" s="829">
        <f t="shared" si="1"/>
        <v>100000</v>
      </c>
      <c r="G44" s="327"/>
      <c r="H44" s="1073"/>
    </row>
    <row r="45" spans="1:8" x14ac:dyDescent="0.2">
      <c r="A45" s="336"/>
      <c r="B45" s="336"/>
      <c r="C45" s="336"/>
      <c r="D45" s="336"/>
      <c r="E45" s="336"/>
      <c r="F45" s="336"/>
      <c r="G45" s="336"/>
      <c r="H45" s="336"/>
    </row>
    <row r="46" spans="1:8" x14ac:dyDescent="0.2">
      <c r="A46" s="814" t="s">
        <v>342</v>
      </c>
      <c r="B46" s="814"/>
      <c r="C46" s="357" t="s">
        <v>1170</v>
      </c>
      <c r="D46" s="357"/>
      <c r="E46" s="814"/>
      <c r="F46" s="814"/>
      <c r="G46" s="814"/>
      <c r="H46" s="814"/>
    </row>
    <row r="47" spans="1:8" x14ac:dyDescent="0.2">
      <c r="A47" s="814" t="s">
        <v>343</v>
      </c>
      <c r="B47" s="814"/>
      <c r="C47" s="597" t="s">
        <v>841</v>
      </c>
      <c r="D47" s="357"/>
      <c r="E47" s="814"/>
      <c r="F47" s="814"/>
      <c r="G47" s="814"/>
      <c r="H47" s="814"/>
    </row>
    <row r="48" spans="1:8" ht="48" x14ac:dyDescent="0.2">
      <c r="A48" s="794" t="s">
        <v>344</v>
      </c>
      <c r="B48" s="794" t="s">
        <v>345</v>
      </c>
      <c r="C48" s="794" t="s">
        <v>346</v>
      </c>
      <c r="D48" s="794" t="s">
        <v>347</v>
      </c>
      <c r="E48" s="794" t="s">
        <v>348</v>
      </c>
      <c r="F48" s="794" t="s">
        <v>349</v>
      </c>
      <c r="G48" s="794" t="s">
        <v>36</v>
      </c>
      <c r="H48" s="794" t="s">
        <v>350</v>
      </c>
    </row>
    <row r="49" spans="1:8" ht="15" customHeight="1" x14ac:dyDescent="0.2">
      <c r="A49" s="1106" t="s">
        <v>535</v>
      </c>
      <c r="B49" s="1106"/>
      <c r="C49" s="580"/>
      <c r="D49" s="580">
        <f>SUM(D50:D87)</f>
        <v>228878</v>
      </c>
      <c r="E49" s="580">
        <f>SUM(E50:E87)</f>
        <v>0</v>
      </c>
      <c r="F49" s="580">
        <f>SUM(F50:F87)</f>
        <v>228878</v>
      </c>
      <c r="G49" s="817"/>
      <c r="H49" s="817"/>
    </row>
    <row r="50" spans="1:8" ht="24" x14ac:dyDescent="0.2">
      <c r="A50" s="818">
        <v>1</v>
      </c>
      <c r="B50" s="819" t="s">
        <v>1171</v>
      </c>
      <c r="C50" s="593">
        <v>3263</v>
      </c>
      <c r="D50" s="319">
        <v>47965</v>
      </c>
      <c r="E50" s="319"/>
      <c r="F50" s="820">
        <f>D50+E50</f>
        <v>47965</v>
      </c>
      <c r="G50" s="319"/>
      <c r="H50" s="1105" t="s">
        <v>1172</v>
      </c>
    </row>
    <row r="51" spans="1:8" ht="24" x14ac:dyDescent="0.2">
      <c r="A51" s="818">
        <v>2</v>
      </c>
      <c r="B51" s="819" t="s">
        <v>1173</v>
      </c>
      <c r="C51" s="593">
        <v>3263</v>
      </c>
      <c r="D51" s="319">
        <v>10000</v>
      </c>
      <c r="E51" s="319"/>
      <c r="F51" s="820">
        <f t="shared" ref="F51:F87" si="2">D51+E51</f>
        <v>10000</v>
      </c>
      <c r="G51" s="319"/>
      <c r="H51" s="1105"/>
    </row>
    <row r="52" spans="1:8" ht="12.75" customHeight="1" x14ac:dyDescent="0.2">
      <c r="A52" s="818">
        <v>3</v>
      </c>
      <c r="B52" s="819" t="s">
        <v>1174</v>
      </c>
      <c r="C52" s="593">
        <v>3263</v>
      </c>
      <c r="D52" s="319">
        <v>10000</v>
      </c>
      <c r="E52" s="319"/>
      <c r="F52" s="820">
        <f t="shared" si="2"/>
        <v>10000</v>
      </c>
      <c r="G52" s="319"/>
      <c r="H52" s="1105"/>
    </row>
    <row r="53" spans="1:8" ht="12.75" customHeight="1" x14ac:dyDescent="0.2">
      <c r="A53" s="818">
        <v>4</v>
      </c>
      <c r="B53" s="819" t="s">
        <v>1175</v>
      </c>
      <c r="C53" s="593">
        <v>3263</v>
      </c>
      <c r="D53" s="319">
        <v>8896</v>
      </c>
      <c r="E53" s="319"/>
      <c r="F53" s="820">
        <f t="shared" si="2"/>
        <v>8896</v>
      </c>
      <c r="G53" s="319"/>
      <c r="H53" s="1105"/>
    </row>
    <row r="54" spans="1:8" ht="24" x14ac:dyDescent="0.2">
      <c r="A54" s="818">
        <v>5</v>
      </c>
      <c r="B54" s="819" t="s">
        <v>1176</v>
      </c>
      <c r="C54" s="593">
        <v>3263</v>
      </c>
      <c r="D54" s="319">
        <v>8896</v>
      </c>
      <c r="E54" s="319"/>
      <c r="F54" s="820">
        <f t="shared" si="2"/>
        <v>8896</v>
      </c>
      <c r="G54" s="319"/>
      <c r="H54" s="1105"/>
    </row>
    <row r="55" spans="1:8" ht="12.75" customHeight="1" x14ac:dyDescent="0.2">
      <c r="A55" s="818">
        <v>6</v>
      </c>
      <c r="B55" s="819" t="s">
        <v>1177</v>
      </c>
      <c r="C55" s="593">
        <v>3263</v>
      </c>
      <c r="D55" s="319">
        <v>7000</v>
      </c>
      <c r="E55" s="319"/>
      <c r="F55" s="820">
        <f t="shared" si="2"/>
        <v>7000</v>
      </c>
      <c r="G55" s="319"/>
      <c r="H55" s="1105"/>
    </row>
    <row r="56" spans="1:8" ht="12.75" customHeight="1" x14ac:dyDescent="0.2">
      <c r="A56" s="818">
        <v>7</v>
      </c>
      <c r="B56" s="819" t="s">
        <v>1178</v>
      </c>
      <c r="C56" s="593">
        <v>3263</v>
      </c>
      <c r="D56" s="319">
        <v>4450</v>
      </c>
      <c r="E56" s="319"/>
      <c r="F56" s="820">
        <f t="shared" si="2"/>
        <v>4450</v>
      </c>
      <c r="G56" s="319"/>
      <c r="H56" s="1105"/>
    </row>
    <row r="57" spans="1:8" ht="12.75" customHeight="1" x14ac:dyDescent="0.2">
      <c r="A57" s="818">
        <v>8</v>
      </c>
      <c r="B57" s="819" t="s">
        <v>1179</v>
      </c>
      <c r="C57" s="593">
        <v>3263</v>
      </c>
      <c r="D57" s="319">
        <v>7000</v>
      </c>
      <c r="E57" s="319"/>
      <c r="F57" s="820">
        <f t="shared" si="2"/>
        <v>7000</v>
      </c>
      <c r="G57" s="319"/>
      <c r="H57" s="1105"/>
    </row>
    <row r="58" spans="1:8" ht="12.75" customHeight="1" x14ac:dyDescent="0.2">
      <c r="A58" s="818">
        <v>9</v>
      </c>
      <c r="B58" s="819" t="s">
        <v>1180</v>
      </c>
      <c r="C58" s="593">
        <v>3263</v>
      </c>
      <c r="D58" s="319">
        <v>16500</v>
      </c>
      <c r="E58" s="319"/>
      <c r="F58" s="820">
        <f t="shared" si="2"/>
        <v>16500</v>
      </c>
      <c r="G58" s="319"/>
      <c r="H58" s="1105"/>
    </row>
    <row r="59" spans="1:8" ht="12.75" customHeight="1" x14ac:dyDescent="0.2">
      <c r="A59" s="818">
        <v>10</v>
      </c>
      <c r="B59" s="819" t="s">
        <v>1181</v>
      </c>
      <c r="C59" s="593">
        <v>3263</v>
      </c>
      <c r="D59" s="319">
        <v>21150</v>
      </c>
      <c r="E59" s="319"/>
      <c r="F59" s="820">
        <f t="shared" si="2"/>
        <v>21150</v>
      </c>
      <c r="G59" s="319"/>
      <c r="H59" s="1105"/>
    </row>
    <row r="60" spans="1:8" ht="12.75" customHeight="1" x14ac:dyDescent="0.2">
      <c r="A60" s="818">
        <v>11</v>
      </c>
      <c r="B60" s="819" t="s">
        <v>1182</v>
      </c>
      <c r="C60" s="593">
        <v>3263</v>
      </c>
      <c r="D60" s="319">
        <v>2200</v>
      </c>
      <c r="E60" s="319"/>
      <c r="F60" s="820">
        <f t="shared" si="2"/>
        <v>2200</v>
      </c>
      <c r="G60" s="319"/>
      <c r="H60" s="1105"/>
    </row>
    <row r="61" spans="1:8" ht="12.75" customHeight="1" x14ac:dyDescent="0.2">
      <c r="A61" s="818">
        <v>12</v>
      </c>
      <c r="B61" s="819" t="s">
        <v>1183</v>
      </c>
      <c r="C61" s="593">
        <v>3263</v>
      </c>
      <c r="D61" s="319">
        <v>1000</v>
      </c>
      <c r="E61" s="319"/>
      <c r="F61" s="820">
        <f t="shared" si="2"/>
        <v>1000</v>
      </c>
      <c r="G61" s="319"/>
      <c r="H61" s="1105"/>
    </row>
    <row r="62" spans="1:8" ht="12.75" customHeight="1" x14ac:dyDescent="0.2">
      <c r="A62" s="818">
        <v>13</v>
      </c>
      <c r="B62" s="819" t="s">
        <v>1184</v>
      </c>
      <c r="C62" s="593">
        <v>3263</v>
      </c>
      <c r="D62" s="319">
        <v>4551</v>
      </c>
      <c r="E62" s="319"/>
      <c r="F62" s="820">
        <f t="shared" si="2"/>
        <v>4551</v>
      </c>
      <c r="G62" s="319"/>
      <c r="H62" s="1105"/>
    </row>
    <row r="63" spans="1:8" ht="12.75" customHeight="1" x14ac:dyDescent="0.2">
      <c r="A63" s="818">
        <v>14</v>
      </c>
      <c r="B63" s="819" t="s">
        <v>1185</v>
      </c>
      <c r="C63" s="593">
        <v>3263</v>
      </c>
      <c r="D63" s="319">
        <v>7000</v>
      </c>
      <c r="E63" s="319"/>
      <c r="F63" s="820">
        <f t="shared" si="2"/>
        <v>7000</v>
      </c>
      <c r="G63" s="319"/>
      <c r="H63" s="1105"/>
    </row>
    <row r="64" spans="1:8" ht="24" x14ac:dyDescent="0.2">
      <c r="A64" s="818">
        <v>15</v>
      </c>
      <c r="B64" s="819" t="s">
        <v>1186</v>
      </c>
      <c r="C64" s="593">
        <v>3263</v>
      </c>
      <c r="D64" s="319">
        <v>1652</v>
      </c>
      <c r="E64" s="319"/>
      <c r="F64" s="820">
        <f t="shared" si="2"/>
        <v>1652</v>
      </c>
      <c r="G64" s="319"/>
      <c r="H64" s="1105"/>
    </row>
    <row r="65" spans="1:8" ht="12.75" customHeight="1" x14ac:dyDescent="0.2">
      <c r="A65" s="818">
        <v>16</v>
      </c>
      <c r="B65" s="819" t="s">
        <v>1187</v>
      </c>
      <c r="C65" s="593">
        <v>3263</v>
      </c>
      <c r="D65" s="319">
        <v>1705</v>
      </c>
      <c r="E65" s="319"/>
      <c r="F65" s="820">
        <f t="shared" si="2"/>
        <v>1705</v>
      </c>
      <c r="G65" s="319"/>
      <c r="H65" s="1105"/>
    </row>
    <row r="66" spans="1:8" ht="24" x14ac:dyDescent="0.2">
      <c r="A66" s="818">
        <v>17</v>
      </c>
      <c r="B66" s="819" t="s">
        <v>1188</v>
      </c>
      <c r="C66" s="593">
        <v>3263</v>
      </c>
      <c r="D66" s="319">
        <v>520</v>
      </c>
      <c r="E66" s="319"/>
      <c r="F66" s="820">
        <f t="shared" si="2"/>
        <v>520</v>
      </c>
      <c r="G66" s="319"/>
      <c r="H66" s="1105"/>
    </row>
    <row r="67" spans="1:8" ht="24" x14ac:dyDescent="0.2">
      <c r="A67" s="818">
        <v>18</v>
      </c>
      <c r="B67" s="819" t="s">
        <v>1189</v>
      </c>
      <c r="C67" s="593">
        <v>3263</v>
      </c>
      <c r="D67" s="319">
        <v>340</v>
      </c>
      <c r="E67" s="319"/>
      <c r="F67" s="820">
        <f t="shared" si="2"/>
        <v>340</v>
      </c>
      <c r="G67" s="319"/>
      <c r="H67" s="1105"/>
    </row>
    <row r="68" spans="1:8" ht="12.75" customHeight="1" x14ac:dyDescent="0.2">
      <c r="A68" s="818">
        <v>19</v>
      </c>
      <c r="B68" s="819" t="s">
        <v>1190</v>
      </c>
      <c r="C68" s="593">
        <v>3263</v>
      </c>
      <c r="D68" s="319">
        <v>650</v>
      </c>
      <c r="E68" s="319"/>
      <c r="F68" s="820">
        <f t="shared" si="2"/>
        <v>650</v>
      </c>
      <c r="G68" s="319"/>
      <c r="H68" s="1105"/>
    </row>
    <row r="69" spans="1:8" ht="12.75" customHeight="1" x14ac:dyDescent="0.2">
      <c r="A69" s="818">
        <v>20</v>
      </c>
      <c r="B69" s="819" t="s">
        <v>1191</v>
      </c>
      <c r="C69" s="593">
        <v>3263</v>
      </c>
      <c r="D69" s="319">
        <v>650</v>
      </c>
      <c r="E69" s="319"/>
      <c r="F69" s="820">
        <f t="shared" si="2"/>
        <v>650</v>
      </c>
      <c r="G69" s="319"/>
      <c r="H69" s="1105"/>
    </row>
    <row r="70" spans="1:8" ht="12.75" customHeight="1" x14ac:dyDescent="0.2">
      <c r="A70" s="818">
        <v>21</v>
      </c>
      <c r="B70" s="819" t="s">
        <v>1192</v>
      </c>
      <c r="C70" s="593">
        <v>3263</v>
      </c>
      <c r="D70" s="319">
        <v>650</v>
      </c>
      <c r="E70" s="319"/>
      <c r="F70" s="820">
        <f t="shared" si="2"/>
        <v>650</v>
      </c>
      <c r="G70" s="319"/>
      <c r="H70" s="1105"/>
    </row>
    <row r="71" spans="1:8" ht="12.75" customHeight="1" x14ac:dyDescent="0.2">
      <c r="A71" s="818">
        <v>22</v>
      </c>
      <c r="B71" s="819" t="s">
        <v>1193</v>
      </c>
      <c r="C71" s="593">
        <v>3263</v>
      </c>
      <c r="D71" s="319">
        <v>1320</v>
      </c>
      <c r="E71" s="319"/>
      <c r="F71" s="820">
        <f t="shared" si="2"/>
        <v>1320</v>
      </c>
      <c r="G71" s="319"/>
      <c r="H71" s="1105"/>
    </row>
    <row r="72" spans="1:8" ht="12.75" customHeight="1" x14ac:dyDescent="0.2">
      <c r="A72" s="818">
        <v>23</v>
      </c>
      <c r="B72" s="819" t="s">
        <v>1194</v>
      </c>
      <c r="C72" s="593">
        <v>3263</v>
      </c>
      <c r="D72" s="319">
        <v>500</v>
      </c>
      <c r="E72" s="319"/>
      <c r="F72" s="820">
        <f t="shared" si="2"/>
        <v>500</v>
      </c>
      <c r="G72" s="319"/>
      <c r="H72" s="1105"/>
    </row>
    <row r="73" spans="1:8" ht="12.75" customHeight="1" x14ac:dyDescent="0.2">
      <c r="A73" s="818">
        <v>24</v>
      </c>
      <c r="B73" s="819" t="s">
        <v>1195</v>
      </c>
      <c r="C73" s="593">
        <v>3263</v>
      </c>
      <c r="D73" s="319">
        <v>925</v>
      </c>
      <c r="E73" s="319"/>
      <c r="F73" s="820">
        <f t="shared" si="2"/>
        <v>925</v>
      </c>
      <c r="G73" s="319"/>
      <c r="H73" s="1105"/>
    </row>
    <row r="74" spans="1:8" ht="12.75" customHeight="1" x14ac:dyDescent="0.2">
      <c r="A74" s="818">
        <v>25</v>
      </c>
      <c r="B74" s="819" t="s">
        <v>1196</v>
      </c>
      <c r="C74" s="593">
        <v>3263</v>
      </c>
      <c r="D74" s="319">
        <v>610</v>
      </c>
      <c r="E74" s="319"/>
      <c r="F74" s="820">
        <f t="shared" si="2"/>
        <v>610</v>
      </c>
      <c r="G74" s="319"/>
      <c r="H74" s="1105"/>
    </row>
    <row r="75" spans="1:8" ht="12.75" customHeight="1" x14ac:dyDescent="0.2">
      <c r="A75" s="818">
        <v>26</v>
      </c>
      <c r="B75" s="819" t="s">
        <v>1197</v>
      </c>
      <c r="C75" s="593">
        <v>3263</v>
      </c>
      <c r="D75" s="319">
        <v>1000</v>
      </c>
      <c r="E75" s="319"/>
      <c r="F75" s="820">
        <f t="shared" si="2"/>
        <v>1000</v>
      </c>
      <c r="G75" s="319"/>
      <c r="H75" s="1105"/>
    </row>
    <row r="76" spans="1:8" ht="24" x14ac:dyDescent="0.2">
      <c r="A76" s="818">
        <v>27</v>
      </c>
      <c r="B76" s="819" t="s">
        <v>1198</v>
      </c>
      <c r="C76" s="593">
        <v>3263</v>
      </c>
      <c r="D76" s="319">
        <v>1050</v>
      </c>
      <c r="E76" s="319"/>
      <c r="F76" s="820">
        <f t="shared" si="2"/>
        <v>1050</v>
      </c>
      <c r="G76" s="319"/>
      <c r="H76" s="1105"/>
    </row>
    <row r="77" spans="1:8" ht="24" x14ac:dyDescent="0.2">
      <c r="A77" s="818">
        <v>28</v>
      </c>
      <c r="B77" s="819" t="s">
        <v>1199</v>
      </c>
      <c r="C77" s="593">
        <v>3263</v>
      </c>
      <c r="D77" s="319">
        <v>525</v>
      </c>
      <c r="E77" s="319"/>
      <c r="F77" s="820">
        <f t="shared" si="2"/>
        <v>525</v>
      </c>
      <c r="G77" s="319"/>
      <c r="H77" s="1105"/>
    </row>
    <row r="78" spans="1:8" ht="12.75" customHeight="1" x14ac:dyDescent="0.2">
      <c r="A78" s="818">
        <v>29</v>
      </c>
      <c r="B78" s="819" t="s">
        <v>1200</v>
      </c>
      <c r="C78" s="593">
        <v>3263</v>
      </c>
      <c r="D78" s="319">
        <v>675</v>
      </c>
      <c r="E78" s="319"/>
      <c r="F78" s="820">
        <f t="shared" si="2"/>
        <v>675</v>
      </c>
      <c r="G78" s="319"/>
      <c r="H78" s="1105"/>
    </row>
    <row r="79" spans="1:8" ht="12.75" customHeight="1" x14ac:dyDescent="0.2">
      <c r="A79" s="1074">
        <v>30</v>
      </c>
      <c r="B79" s="1039" t="s">
        <v>1201</v>
      </c>
      <c r="C79" s="593">
        <v>2361</v>
      </c>
      <c r="D79" s="319">
        <v>17725</v>
      </c>
      <c r="E79" s="319"/>
      <c r="F79" s="820">
        <f t="shared" si="2"/>
        <v>17725</v>
      </c>
      <c r="G79" s="319"/>
      <c r="H79" s="1105"/>
    </row>
    <row r="80" spans="1:8" ht="12.75" customHeight="1" x14ac:dyDescent="0.2">
      <c r="A80" s="1074"/>
      <c r="B80" s="1039"/>
      <c r="C80" s="593">
        <v>2363</v>
      </c>
      <c r="D80" s="319">
        <v>5000</v>
      </c>
      <c r="E80" s="319"/>
      <c r="F80" s="820">
        <f t="shared" si="2"/>
        <v>5000</v>
      </c>
      <c r="G80" s="319"/>
      <c r="H80" s="1105"/>
    </row>
    <row r="81" spans="1:9" ht="12.75" customHeight="1" x14ac:dyDescent="0.2">
      <c r="A81" s="1074"/>
      <c r="B81" s="1039"/>
      <c r="C81" s="593">
        <v>2261</v>
      </c>
      <c r="D81" s="319">
        <v>10000</v>
      </c>
      <c r="E81" s="319"/>
      <c r="F81" s="820">
        <f t="shared" si="2"/>
        <v>10000</v>
      </c>
      <c r="G81" s="319"/>
      <c r="H81" s="1105"/>
    </row>
    <row r="82" spans="1:9" ht="12.75" customHeight="1" x14ac:dyDescent="0.2">
      <c r="A82" s="1074"/>
      <c r="B82" s="1039"/>
      <c r="C82" s="593">
        <v>2262</v>
      </c>
      <c r="D82" s="831">
        <v>3000</v>
      </c>
      <c r="E82" s="832"/>
      <c r="F82" s="820">
        <f t="shared" si="2"/>
        <v>3000</v>
      </c>
      <c r="G82" s="319"/>
      <c r="H82" s="1105"/>
    </row>
    <row r="83" spans="1:9" ht="12.75" customHeight="1" x14ac:dyDescent="0.2">
      <c r="A83" s="1074"/>
      <c r="B83" s="1039"/>
      <c r="C83" s="593">
        <v>2231</v>
      </c>
      <c r="D83" s="831">
        <v>500</v>
      </c>
      <c r="E83" s="832"/>
      <c r="F83" s="820">
        <f t="shared" si="2"/>
        <v>500</v>
      </c>
      <c r="G83" s="319"/>
      <c r="H83" s="1105"/>
    </row>
    <row r="84" spans="1:9" ht="24" x14ac:dyDescent="0.2">
      <c r="A84" s="791">
        <v>31</v>
      </c>
      <c r="B84" s="819" t="s">
        <v>1202</v>
      </c>
      <c r="C84" s="593">
        <v>6422</v>
      </c>
      <c r="D84" s="781">
        <v>11000</v>
      </c>
      <c r="E84" s="792"/>
      <c r="F84" s="820">
        <f t="shared" si="2"/>
        <v>11000</v>
      </c>
      <c r="G84" s="319"/>
      <c r="H84" s="1105"/>
    </row>
    <row r="85" spans="1:9" ht="12.75" customHeight="1" x14ac:dyDescent="0.2">
      <c r="A85" s="791">
        <v>32</v>
      </c>
      <c r="B85" s="822" t="s">
        <v>1203</v>
      </c>
      <c r="C85" s="593">
        <v>3263</v>
      </c>
      <c r="D85" s="781">
        <v>1655</v>
      </c>
      <c r="E85" s="792"/>
      <c r="F85" s="820">
        <f t="shared" si="2"/>
        <v>1655</v>
      </c>
      <c r="G85" s="319"/>
      <c r="H85" s="1105"/>
    </row>
    <row r="86" spans="1:9" ht="12.75" customHeight="1" x14ac:dyDescent="0.2">
      <c r="A86" s="791">
        <v>33</v>
      </c>
      <c r="B86" s="822" t="s">
        <v>1204</v>
      </c>
      <c r="C86" s="593">
        <v>3263</v>
      </c>
      <c r="D86" s="781">
        <v>620</v>
      </c>
      <c r="E86" s="792"/>
      <c r="F86" s="820">
        <f t="shared" si="2"/>
        <v>620</v>
      </c>
      <c r="G86" s="319"/>
      <c r="H86" s="1105"/>
    </row>
    <row r="87" spans="1:9" x14ac:dyDescent="0.2">
      <c r="A87" s="833">
        <v>34</v>
      </c>
      <c r="B87" s="834" t="s">
        <v>1205</v>
      </c>
      <c r="C87" s="823">
        <v>2231</v>
      </c>
      <c r="D87" s="835">
        <v>9998</v>
      </c>
      <c r="E87" s="835"/>
      <c r="F87" s="836">
        <f t="shared" si="2"/>
        <v>9998</v>
      </c>
      <c r="G87" s="837"/>
      <c r="H87" s="1105"/>
    </row>
    <row r="88" spans="1:9" x14ac:dyDescent="0.2">
      <c r="A88" s="336"/>
      <c r="B88" s="336"/>
      <c r="C88" s="336"/>
      <c r="D88" s="336"/>
      <c r="E88" s="336"/>
      <c r="F88" s="838"/>
      <c r="G88" s="838"/>
      <c r="H88" s="838"/>
    </row>
    <row r="89" spans="1:9" ht="12.75" x14ac:dyDescent="0.2">
      <c r="A89" s="814" t="s">
        <v>342</v>
      </c>
      <c r="B89" s="814"/>
      <c r="C89" s="839" t="s">
        <v>840</v>
      </c>
      <c r="D89" s="492"/>
      <c r="E89" s="357"/>
      <c r="F89" s="840"/>
      <c r="G89" s="357"/>
      <c r="H89" s="356"/>
      <c r="I89" s="356"/>
    </row>
    <row r="90" spans="1:9" x14ac:dyDescent="0.2">
      <c r="A90" s="814" t="s">
        <v>343</v>
      </c>
      <c r="B90" s="814"/>
      <c r="C90" s="841" t="s">
        <v>841</v>
      </c>
      <c r="D90" s="357"/>
      <c r="E90" s="357"/>
      <c r="F90" s="840"/>
      <c r="G90" s="357"/>
      <c r="H90" s="356"/>
      <c r="I90" s="356"/>
    </row>
    <row r="91" spans="1:9" ht="48" x14ac:dyDescent="0.2">
      <c r="A91" s="794" t="s">
        <v>344</v>
      </c>
      <c r="B91" s="794" t="s">
        <v>345</v>
      </c>
      <c r="C91" s="794" t="s">
        <v>346</v>
      </c>
      <c r="D91" s="794" t="s">
        <v>347</v>
      </c>
      <c r="E91" s="794" t="s">
        <v>348</v>
      </c>
      <c r="F91" s="794" t="s">
        <v>349</v>
      </c>
      <c r="G91" s="794" t="s">
        <v>36</v>
      </c>
      <c r="H91" s="794" t="s">
        <v>350</v>
      </c>
    </row>
    <row r="92" spans="1:9" x14ac:dyDescent="0.2">
      <c r="A92" s="1106" t="s">
        <v>535</v>
      </c>
      <c r="B92" s="1106"/>
      <c r="C92" s="580"/>
      <c r="D92" s="580">
        <f>SUM(D93:D105)</f>
        <v>177994</v>
      </c>
      <c r="E92" s="580">
        <f>SUM(E93:E105)</f>
        <v>0</v>
      </c>
      <c r="F92" s="580">
        <f>SUM(F93:F105)</f>
        <v>177994</v>
      </c>
      <c r="G92" s="817"/>
      <c r="H92" s="817"/>
    </row>
    <row r="93" spans="1:9" ht="12" customHeight="1" x14ac:dyDescent="0.2">
      <c r="A93" s="1059">
        <v>1</v>
      </c>
      <c r="B93" s="1104" t="s">
        <v>1206</v>
      </c>
      <c r="C93" s="842">
        <v>2231</v>
      </c>
      <c r="D93" s="824">
        <v>57722</v>
      </c>
      <c r="E93" s="824"/>
      <c r="F93" s="825">
        <f>D93+E93</f>
        <v>57722</v>
      </c>
      <c r="G93" s="824"/>
      <c r="H93" s="1102" t="s">
        <v>1207</v>
      </c>
    </row>
    <row r="94" spans="1:9" ht="12" customHeight="1" x14ac:dyDescent="0.2">
      <c r="A94" s="1059"/>
      <c r="B94" s="1104"/>
      <c r="C94" s="842">
        <v>2243</v>
      </c>
      <c r="D94" s="824">
        <v>1307</v>
      </c>
      <c r="E94" s="824"/>
      <c r="F94" s="825">
        <f t="shared" ref="F94:F105" si="3">D94+E94</f>
        <v>1307</v>
      </c>
      <c r="G94" s="1107"/>
      <c r="H94" s="1102"/>
    </row>
    <row r="95" spans="1:9" ht="12.75" customHeight="1" x14ac:dyDescent="0.2">
      <c r="A95" s="1059"/>
      <c r="B95" s="1104"/>
      <c r="C95" s="842">
        <v>2244</v>
      </c>
      <c r="D95" s="824">
        <v>12100</v>
      </c>
      <c r="E95" s="824"/>
      <c r="F95" s="825">
        <f t="shared" si="3"/>
        <v>12100</v>
      </c>
      <c r="G95" s="1107"/>
      <c r="H95" s="1102"/>
    </row>
    <row r="96" spans="1:9" ht="14.25" customHeight="1" x14ac:dyDescent="0.2">
      <c r="A96" s="1059"/>
      <c r="B96" s="1104"/>
      <c r="C96" s="842">
        <v>2264</v>
      </c>
      <c r="D96" s="824">
        <v>5924</v>
      </c>
      <c r="E96" s="824"/>
      <c r="F96" s="825">
        <f t="shared" si="3"/>
        <v>5924</v>
      </c>
      <c r="G96" s="1107"/>
      <c r="H96" s="1102"/>
    </row>
    <row r="97" spans="1:8" ht="12.75" customHeight="1" x14ac:dyDescent="0.2">
      <c r="A97" s="1059"/>
      <c r="B97" s="1104"/>
      <c r="C97" s="843">
        <v>2222</v>
      </c>
      <c r="D97" s="319">
        <v>500</v>
      </c>
      <c r="E97" s="319"/>
      <c r="F97" s="820">
        <f t="shared" si="3"/>
        <v>500</v>
      </c>
      <c r="G97" s="319"/>
      <c r="H97" s="1102"/>
    </row>
    <row r="98" spans="1:8" ht="12.75" customHeight="1" x14ac:dyDescent="0.2">
      <c r="A98" s="1059"/>
      <c r="B98" s="1104"/>
      <c r="C98" s="843">
        <v>2223</v>
      </c>
      <c r="D98" s="319">
        <v>10000</v>
      </c>
      <c r="E98" s="319"/>
      <c r="F98" s="820">
        <f t="shared" si="3"/>
        <v>10000</v>
      </c>
      <c r="G98" s="319"/>
      <c r="H98" s="844"/>
    </row>
    <row r="99" spans="1:8" ht="12" customHeight="1" x14ac:dyDescent="0.2">
      <c r="A99" s="818">
        <v>2</v>
      </c>
      <c r="B99" s="845" t="s">
        <v>1208</v>
      </c>
      <c r="C99" s="846">
        <v>5250</v>
      </c>
      <c r="D99" s="319">
        <v>7500</v>
      </c>
      <c r="E99" s="319"/>
      <c r="F99" s="820">
        <f t="shared" si="3"/>
        <v>7500</v>
      </c>
      <c r="G99" s="319"/>
      <c r="H99" s="1102" t="s">
        <v>1209</v>
      </c>
    </row>
    <row r="100" spans="1:8" x14ac:dyDescent="0.2">
      <c r="A100" s="818">
        <v>3</v>
      </c>
      <c r="B100" s="845" t="s">
        <v>1210</v>
      </c>
      <c r="C100" s="846">
        <v>5250</v>
      </c>
      <c r="D100" s="319">
        <v>5000</v>
      </c>
      <c r="E100" s="319"/>
      <c r="F100" s="820">
        <f t="shared" si="3"/>
        <v>5000</v>
      </c>
      <c r="G100" s="319"/>
      <c r="H100" s="1102"/>
    </row>
    <row r="101" spans="1:8" x14ac:dyDescent="0.2">
      <c r="A101" s="818">
        <v>4</v>
      </c>
      <c r="B101" s="845" t="s">
        <v>1211</v>
      </c>
      <c r="C101" s="846">
        <v>5250</v>
      </c>
      <c r="D101" s="319">
        <v>45000</v>
      </c>
      <c r="E101" s="319"/>
      <c r="F101" s="820">
        <f t="shared" si="3"/>
        <v>45000</v>
      </c>
      <c r="G101" s="319"/>
      <c r="H101" s="1102"/>
    </row>
    <row r="102" spans="1:8" x14ac:dyDescent="0.2">
      <c r="A102" s="1103">
        <v>5</v>
      </c>
      <c r="B102" s="1104" t="s">
        <v>1212</v>
      </c>
      <c r="C102" s="843">
        <v>5250</v>
      </c>
      <c r="D102" s="319">
        <v>3000</v>
      </c>
      <c r="E102" s="319"/>
      <c r="F102" s="820">
        <f t="shared" si="3"/>
        <v>3000</v>
      </c>
      <c r="G102" s="319"/>
      <c r="H102" s="1102"/>
    </row>
    <row r="103" spans="1:8" ht="12.75" customHeight="1" x14ac:dyDescent="0.2">
      <c r="A103" s="1103"/>
      <c r="B103" s="1104"/>
      <c r="C103" s="847">
        <v>5239</v>
      </c>
      <c r="D103" s="831">
        <v>6000</v>
      </c>
      <c r="E103" s="832"/>
      <c r="F103" s="820">
        <f t="shared" si="3"/>
        <v>6000</v>
      </c>
      <c r="G103" s="319"/>
      <c r="H103" s="1102"/>
    </row>
    <row r="104" spans="1:8" ht="24" x14ac:dyDescent="0.2">
      <c r="A104" s="818">
        <v>6</v>
      </c>
      <c r="B104" s="578" t="s">
        <v>1213</v>
      </c>
      <c r="C104" s="847">
        <v>5250</v>
      </c>
      <c r="D104" s="831">
        <v>12052</v>
      </c>
      <c r="E104" s="832"/>
      <c r="F104" s="820">
        <f t="shared" si="3"/>
        <v>12052</v>
      </c>
      <c r="G104" s="319"/>
      <c r="H104" s="1102" t="s">
        <v>1214</v>
      </c>
    </row>
    <row r="105" spans="1:8" ht="24" x14ac:dyDescent="0.2">
      <c r="A105" s="818">
        <v>7</v>
      </c>
      <c r="B105" s="578" t="s">
        <v>1215</v>
      </c>
      <c r="C105" s="847">
        <v>5239</v>
      </c>
      <c r="D105" s="831">
        <v>11889</v>
      </c>
      <c r="E105" s="832"/>
      <c r="F105" s="820">
        <f t="shared" si="3"/>
        <v>11889</v>
      </c>
      <c r="G105" s="319"/>
      <c r="H105" s="1102"/>
    </row>
    <row r="106" spans="1:8" x14ac:dyDescent="0.2">
      <c r="A106" s="848"/>
      <c r="B106" s="849"/>
      <c r="C106" s="850"/>
      <c r="D106" s="850"/>
      <c r="E106" s="850"/>
      <c r="F106" s="851"/>
      <c r="G106" s="852"/>
      <c r="H106" s="853"/>
    </row>
    <row r="107" spans="1:8" x14ac:dyDescent="0.2">
      <c r="F107" s="854"/>
      <c r="G107" s="854"/>
      <c r="H107" s="855"/>
    </row>
    <row r="108" spans="1:8" x14ac:dyDescent="0.2">
      <c r="A108" s="303" t="s">
        <v>477</v>
      </c>
      <c r="H108" s="855"/>
    </row>
    <row r="109" spans="1:8" x14ac:dyDescent="0.2">
      <c r="A109" s="303" t="s">
        <v>478</v>
      </c>
      <c r="H109" s="855"/>
    </row>
    <row r="110" spans="1:8" x14ac:dyDescent="0.2">
      <c r="H110" s="855"/>
    </row>
    <row r="111" spans="1:8" x14ac:dyDescent="0.2">
      <c r="A111" s="356" t="s">
        <v>935</v>
      </c>
      <c r="B111" s="356"/>
      <c r="C111" s="356"/>
      <c r="D111" s="356"/>
      <c r="E111" s="356"/>
      <c r="F111" s="356"/>
      <c r="G111" s="356"/>
      <c r="H111" s="855"/>
    </row>
    <row r="112" spans="1:8" x14ac:dyDescent="0.2">
      <c r="A112" s="356"/>
      <c r="B112" s="356" t="s">
        <v>1216</v>
      </c>
      <c r="C112" s="356"/>
      <c r="D112" s="356"/>
      <c r="E112" s="356"/>
      <c r="F112" s="356"/>
      <c r="G112" s="356"/>
      <c r="H112" s="855"/>
    </row>
    <row r="113" spans="1:9" x14ac:dyDescent="0.2">
      <c r="A113" s="356"/>
      <c r="B113" s="356" t="s">
        <v>1217</v>
      </c>
      <c r="C113" s="356"/>
      <c r="D113" s="356"/>
      <c r="E113" s="356"/>
      <c r="F113" s="356"/>
      <c r="G113" s="356"/>
      <c r="H113" s="855"/>
      <c r="I113" s="347"/>
    </row>
    <row r="114" spans="1:9" x14ac:dyDescent="0.2">
      <c r="A114" s="356"/>
      <c r="B114" s="356" t="s">
        <v>1218</v>
      </c>
      <c r="C114" s="356"/>
      <c r="D114" s="356"/>
      <c r="E114" s="356"/>
      <c r="F114" s="356"/>
      <c r="G114" s="356"/>
      <c r="H114" s="855"/>
      <c r="I114" s="347"/>
    </row>
    <row r="115" spans="1:9" x14ac:dyDescent="0.2">
      <c r="A115" s="356"/>
      <c r="B115" s="356" t="s">
        <v>1219</v>
      </c>
      <c r="C115" s="356"/>
      <c r="D115" s="356"/>
      <c r="E115" s="356"/>
      <c r="F115" s="356"/>
      <c r="G115" s="356"/>
      <c r="H115" s="855"/>
      <c r="I115" s="347"/>
    </row>
    <row r="116" spans="1:9" x14ac:dyDescent="0.2">
      <c r="A116" s="356"/>
      <c r="B116" s="356" t="s">
        <v>1220</v>
      </c>
      <c r="C116" s="356"/>
      <c r="D116" s="356"/>
      <c r="E116" s="356"/>
      <c r="F116" s="356"/>
      <c r="G116" s="356"/>
    </row>
    <row r="117" spans="1:9" x14ac:dyDescent="0.2">
      <c r="A117" s="356"/>
      <c r="B117" s="356" t="s">
        <v>1221</v>
      </c>
      <c r="C117" s="356"/>
      <c r="D117" s="356"/>
      <c r="E117" s="356"/>
      <c r="F117" s="356"/>
      <c r="G117" s="356"/>
    </row>
    <row r="118" spans="1:9" x14ac:dyDescent="0.2">
      <c r="A118" s="356"/>
      <c r="B118" s="356" t="s">
        <v>1222</v>
      </c>
      <c r="C118" s="356"/>
      <c r="D118" s="356"/>
      <c r="E118" s="356"/>
      <c r="F118" s="356"/>
      <c r="G118" s="356"/>
    </row>
    <row r="119" spans="1:9" x14ac:dyDescent="0.2">
      <c r="A119" s="356"/>
      <c r="B119" s="356" t="s">
        <v>1223</v>
      </c>
      <c r="C119" s="356"/>
      <c r="D119" s="356"/>
      <c r="E119" s="356"/>
      <c r="F119" s="356"/>
      <c r="G119" s="356"/>
    </row>
    <row r="120" spans="1:9" x14ac:dyDescent="0.2">
      <c r="A120" s="356"/>
      <c r="B120" s="356" t="s">
        <v>1224</v>
      </c>
      <c r="C120" s="356"/>
      <c r="D120" s="356"/>
      <c r="E120" s="356"/>
      <c r="F120" s="356"/>
      <c r="G120" s="356"/>
    </row>
    <row r="121" spans="1:9" x14ac:dyDescent="0.2">
      <c r="A121" s="356"/>
      <c r="B121" s="356"/>
      <c r="C121" s="356"/>
      <c r="D121" s="356"/>
      <c r="E121" s="356"/>
      <c r="F121" s="356"/>
      <c r="G121" s="356"/>
    </row>
    <row r="122" spans="1:9" x14ac:dyDescent="0.2">
      <c r="A122" s="356" t="s">
        <v>1225</v>
      </c>
      <c r="B122" s="356"/>
      <c r="C122" s="356"/>
      <c r="D122" s="356"/>
      <c r="E122" s="356"/>
      <c r="F122" s="356"/>
      <c r="G122" s="356"/>
    </row>
    <row r="123" spans="1:9" x14ac:dyDescent="0.2">
      <c r="A123" s="856" t="s">
        <v>1226</v>
      </c>
      <c r="B123" s="856"/>
      <c r="C123" s="856"/>
      <c r="D123" s="356"/>
      <c r="E123" s="356"/>
      <c r="F123" s="356"/>
      <c r="G123" s="356"/>
    </row>
    <row r="124" spans="1:9" x14ac:dyDescent="0.2">
      <c r="A124" s="856" t="s">
        <v>1227</v>
      </c>
      <c r="B124" s="856"/>
      <c r="C124" s="856"/>
      <c r="D124" s="356"/>
      <c r="E124" s="356"/>
      <c r="F124" s="356"/>
      <c r="G124" s="356"/>
    </row>
    <row r="125" spans="1:9" x14ac:dyDescent="0.2">
      <c r="A125" s="856" t="s">
        <v>1228</v>
      </c>
      <c r="B125" s="856"/>
      <c r="C125" s="856"/>
      <c r="D125" s="356"/>
      <c r="E125" s="356"/>
      <c r="F125" s="356"/>
      <c r="G125" s="356"/>
    </row>
    <row r="126" spans="1:9" x14ac:dyDescent="0.2">
      <c r="A126" s="856" t="s">
        <v>1229</v>
      </c>
      <c r="B126" s="856"/>
      <c r="C126" s="856"/>
      <c r="D126" s="356"/>
      <c r="E126" s="356"/>
      <c r="F126" s="356"/>
      <c r="G126" s="356"/>
    </row>
  </sheetData>
  <sheetProtection algorithmName="SHA-512" hashValue="sEfZJ6cEiIDtHlBWjZh6+4Tv6gqTUn+nVhEz1v4ZNkyEU2+WKKhLXJwpuWyGgNBZmwkRBRv0JDAiA+RsLAOeoQ==" saltValue="2hDI1MPA+7XGG3CkB637BQ==" spinCount="100000" sheet="1" objects="1" scenarios="1"/>
  <mergeCells count="18">
    <mergeCell ref="A3:B3"/>
    <mergeCell ref="A4:B4"/>
    <mergeCell ref="A6:H6"/>
    <mergeCell ref="A12:B12"/>
    <mergeCell ref="A49:B49"/>
    <mergeCell ref="H99:H103"/>
    <mergeCell ref="A102:A103"/>
    <mergeCell ref="B102:B103"/>
    <mergeCell ref="H104:H105"/>
    <mergeCell ref="H12:H44"/>
    <mergeCell ref="H50:H87"/>
    <mergeCell ref="A79:A83"/>
    <mergeCell ref="B79:B83"/>
    <mergeCell ref="A92:B92"/>
    <mergeCell ref="A93:A98"/>
    <mergeCell ref="B93:B98"/>
    <mergeCell ref="H93:H97"/>
    <mergeCell ref="G94:G96"/>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22.pielikums Jūrmalas pilsētas domes
2020.gada 23.jūlija saistošajiem noteikumiem Nr.18
(protokols Nr.10, 20.punkts)
 </firstHeader>
    <firstFooter>&amp;L&amp;9&amp;D; &amp;T&amp;R&amp;9&amp;P (&amp;N)</first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O248"/>
  <sheetViews>
    <sheetView view="pageLayout" zoomScaleNormal="100" workbookViewId="0">
      <selection activeCell="M10" sqref="M10"/>
    </sheetView>
  </sheetViews>
  <sheetFormatPr defaultColWidth="9.140625" defaultRowHeight="12" outlineLevelCol="1" x14ac:dyDescent="0.2"/>
  <cols>
    <col min="1" max="1" width="4.85546875" style="303" customWidth="1"/>
    <col min="2" max="2" width="26.5703125" style="303" customWidth="1"/>
    <col min="3" max="3" width="10" style="303" customWidth="1"/>
    <col min="4" max="4" width="10.7109375" style="303" hidden="1" customWidth="1" outlineLevel="1"/>
    <col min="5" max="5" width="9.5703125" style="303" hidden="1" customWidth="1" outlineLevel="1"/>
    <col min="6" max="6" width="10.7109375" style="303" hidden="1" customWidth="1" outlineLevel="1"/>
    <col min="7" max="7" width="9.5703125" style="303" hidden="1" customWidth="1" outlineLevel="1"/>
    <col min="8" max="8" width="10.7109375" style="303" bestFit="1" customWidth="1" collapsed="1"/>
    <col min="9" max="9" width="9.5703125" style="303" bestFit="1" customWidth="1"/>
    <col min="10" max="10" width="29.140625" style="303" hidden="1" customWidth="1" outlineLevel="1"/>
    <col min="11" max="11" width="17.85546875" style="303" customWidth="1" collapsed="1"/>
    <col min="12" max="16384" width="9.140625" style="303"/>
  </cols>
  <sheetData>
    <row r="1" spans="1:13" x14ac:dyDescent="0.2">
      <c r="K1" s="304" t="s">
        <v>335</v>
      </c>
    </row>
    <row r="2" spans="1:13" x14ac:dyDescent="0.2">
      <c r="K2" s="304" t="s">
        <v>336</v>
      </c>
    </row>
    <row r="3" spans="1:13" ht="12.75" customHeight="1" x14ac:dyDescent="0.2">
      <c r="A3" s="305" t="s">
        <v>337</v>
      </c>
      <c r="B3" s="306"/>
      <c r="C3" s="307" t="s">
        <v>338</v>
      </c>
      <c r="D3" s="307"/>
      <c r="E3" s="307"/>
      <c r="F3" s="307"/>
      <c r="G3" s="307"/>
      <c r="H3" s="307"/>
      <c r="I3" s="307"/>
      <c r="J3" s="308"/>
      <c r="K3" s="308"/>
    </row>
    <row r="4" spans="1:13" ht="12.75" customHeight="1" x14ac:dyDescent="0.2">
      <c r="A4" s="305" t="s">
        <v>339</v>
      </c>
      <c r="B4" s="306"/>
      <c r="C4" s="1124">
        <v>90009229680</v>
      </c>
      <c r="D4" s="1124"/>
      <c r="E4" s="1124"/>
      <c r="F4" s="1124"/>
      <c r="G4" s="1124"/>
      <c r="H4" s="1124"/>
      <c r="I4" s="1124"/>
      <c r="J4" s="309"/>
      <c r="K4" s="309"/>
    </row>
    <row r="5" spans="1:13" ht="12.75" customHeight="1" x14ac:dyDescent="0.2">
      <c r="A5" s="305"/>
      <c r="B5" s="306"/>
      <c r="C5" s="349"/>
      <c r="D5" s="349"/>
      <c r="E5" s="349"/>
      <c r="F5" s="349"/>
      <c r="G5" s="349"/>
      <c r="H5" s="349"/>
      <c r="I5" s="349"/>
      <c r="J5" s="309"/>
      <c r="K5" s="309"/>
    </row>
    <row r="6" spans="1:13" ht="15.75" x14ac:dyDescent="0.25">
      <c r="A6" s="1125" t="s">
        <v>340</v>
      </c>
      <c r="B6" s="1125"/>
      <c r="C6" s="1125"/>
      <c r="D6" s="1125"/>
      <c r="E6" s="1125"/>
      <c r="F6" s="1125"/>
      <c r="G6" s="1125"/>
      <c r="H6" s="1125"/>
      <c r="I6" s="1125"/>
      <c r="J6" s="1125"/>
      <c r="K6" s="1125"/>
      <c r="L6" s="310"/>
      <c r="M6" s="310"/>
    </row>
    <row r="7" spans="1:13" ht="12" customHeight="1" x14ac:dyDescent="0.25">
      <c r="A7" s="350"/>
      <c r="B7" s="350"/>
      <c r="C7" s="350"/>
      <c r="D7" s="350"/>
      <c r="E7" s="350"/>
      <c r="F7" s="350"/>
      <c r="G7" s="350"/>
      <c r="H7" s="350"/>
      <c r="I7" s="350"/>
      <c r="J7" s="350"/>
      <c r="K7" s="350"/>
      <c r="L7" s="310"/>
      <c r="M7" s="310"/>
    </row>
    <row r="8" spans="1:13" ht="12.75" customHeight="1" x14ac:dyDescent="0.25">
      <c r="A8" s="1126" t="s">
        <v>341</v>
      </c>
      <c r="B8" s="1126"/>
      <c r="C8" s="1127" t="s">
        <v>338</v>
      </c>
      <c r="D8" s="1127"/>
      <c r="E8" s="1127"/>
      <c r="F8" s="1127"/>
      <c r="G8" s="1127"/>
      <c r="H8" s="1127"/>
      <c r="I8" s="1127"/>
      <c r="J8" s="308"/>
      <c r="K8" s="308"/>
    </row>
    <row r="9" spans="1:13" ht="12.75" customHeight="1" x14ac:dyDescent="0.2">
      <c r="A9" s="305" t="s">
        <v>342</v>
      </c>
      <c r="B9" s="305"/>
      <c r="C9" s="1128" t="s">
        <v>334</v>
      </c>
      <c r="D9" s="1128"/>
      <c r="E9" s="1128"/>
      <c r="F9" s="1128"/>
      <c r="G9" s="1128"/>
      <c r="H9" s="1128"/>
      <c r="I9" s="1128"/>
      <c r="J9" s="308"/>
      <c r="K9" s="308"/>
    </row>
    <row r="10" spans="1:13" ht="12.75" customHeight="1" x14ac:dyDescent="0.2">
      <c r="A10" s="311" t="s">
        <v>343</v>
      </c>
      <c r="B10" s="311"/>
      <c r="C10" s="1129" t="s">
        <v>328</v>
      </c>
      <c r="D10" s="1129"/>
      <c r="E10" s="1129"/>
      <c r="F10" s="1129"/>
      <c r="G10" s="1129"/>
      <c r="H10" s="1129"/>
      <c r="I10" s="1129"/>
      <c r="J10" s="312"/>
      <c r="K10" s="312"/>
    </row>
    <row r="11" spans="1:13" ht="36" customHeight="1" x14ac:dyDescent="0.2">
      <c r="A11" s="1131" t="s">
        <v>344</v>
      </c>
      <c r="B11" s="1131" t="s">
        <v>345</v>
      </c>
      <c r="C11" s="1131" t="s">
        <v>346</v>
      </c>
      <c r="D11" s="1131" t="s">
        <v>347</v>
      </c>
      <c r="E11" s="1131"/>
      <c r="F11" s="1131" t="s">
        <v>348</v>
      </c>
      <c r="G11" s="1131"/>
      <c r="H11" s="1131" t="s">
        <v>349</v>
      </c>
      <c r="I11" s="1131"/>
      <c r="J11" s="1131" t="s">
        <v>36</v>
      </c>
      <c r="K11" s="1131" t="s">
        <v>350</v>
      </c>
    </row>
    <row r="12" spans="1:13" ht="24" x14ac:dyDescent="0.2">
      <c r="A12" s="1131"/>
      <c r="B12" s="1131"/>
      <c r="C12" s="1131"/>
      <c r="D12" s="313" t="s">
        <v>351</v>
      </c>
      <c r="E12" s="313" t="s">
        <v>352</v>
      </c>
      <c r="F12" s="313" t="s">
        <v>351</v>
      </c>
      <c r="G12" s="313" t="s">
        <v>352</v>
      </c>
      <c r="H12" s="313" t="s">
        <v>351</v>
      </c>
      <c r="I12" s="313" t="s">
        <v>352</v>
      </c>
      <c r="J12" s="1131"/>
      <c r="K12" s="1131"/>
    </row>
    <row r="13" spans="1:13" x14ac:dyDescent="0.2">
      <c r="A13" s="1106" t="s">
        <v>353</v>
      </c>
      <c r="B13" s="1106"/>
      <c r="C13" s="583"/>
      <c r="D13" s="579">
        <f>SUM(D14,D19,D24,D50,D67,D96,D109,D120,D144,D168)</f>
        <v>490411</v>
      </c>
      <c r="E13" s="579">
        <f t="shared" ref="E13:I13" si="0">SUM(E14,E19,E24,E50,E67,E96,E109,E120,E144,E168)</f>
        <v>32454</v>
      </c>
      <c r="F13" s="579">
        <f t="shared" si="0"/>
        <v>0</v>
      </c>
      <c r="G13" s="579">
        <f t="shared" si="0"/>
        <v>0</v>
      </c>
      <c r="H13" s="579">
        <f t="shared" si="0"/>
        <v>490411</v>
      </c>
      <c r="I13" s="579">
        <f t="shared" si="0"/>
        <v>32454</v>
      </c>
      <c r="J13" s="580"/>
      <c r="K13" s="580"/>
    </row>
    <row r="14" spans="1:13" ht="24" customHeight="1" x14ac:dyDescent="0.2">
      <c r="A14" s="1059">
        <v>1</v>
      </c>
      <c r="B14" s="1130" t="s">
        <v>354</v>
      </c>
      <c r="C14" s="584"/>
      <c r="D14" s="315">
        <f>SUM(D15:D18)</f>
        <v>45747</v>
      </c>
      <c r="E14" s="315">
        <f t="shared" ref="E14:G14" si="1">SUM(E15:E18)</f>
        <v>0</v>
      </c>
      <c r="F14" s="315">
        <f t="shared" si="1"/>
        <v>0</v>
      </c>
      <c r="G14" s="315">
        <f t="shared" si="1"/>
        <v>0</v>
      </c>
      <c r="H14" s="316">
        <f>D14+F14</f>
        <v>45747</v>
      </c>
      <c r="I14" s="317">
        <f>E14+G14</f>
        <v>0</v>
      </c>
      <c r="J14" s="318"/>
      <c r="K14" s="1118" t="s">
        <v>355</v>
      </c>
    </row>
    <row r="15" spans="1:13" ht="13.5" customHeight="1" x14ac:dyDescent="0.2">
      <c r="A15" s="1059"/>
      <c r="B15" s="1130"/>
      <c r="C15" s="584">
        <v>1150</v>
      </c>
      <c r="D15" s="314">
        <v>8000</v>
      </c>
      <c r="E15" s="314"/>
      <c r="F15" s="314"/>
      <c r="G15" s="314"/>
      <c r="H15" s="319">
        <f t="shared" ref="H15:I142" si="2">D15+F15</f>
        <v>8000</v>
      </c>
      <c r="I15" s="318">
        <f t="shared" si="2"/>
        <v>0</v>
      </c>
      <c r="J15" s="318"/>
      <c r="K15" s="1118"/>
    </row>
    <row r="16" spans="1:13" ht="12.75" customHeight="1" x14ac:dyDescent="0.2">
      <c r="A16" s="1059"/>
      <c r="B16" s="1130"/>
      <c r="C16" s="584">
        <v>1210</v>
      </c>
      <c r="D16" s="314">
        <v>400</v>
      </c>
      <c r="E16" s="314"/>
      <c r="F16" s="314"/>
      <c r="G16" s="314"/>
      <c r="H16" s="319">
        <f t="shared" si="2"/>
        <v>400</v>
      </c>
      <c r="I16" s="318">
        <f t="shared" si="2"/>
        <v>0</v>
      </c>
      <c r="J16" s="318"/>
      <c r="K16" s="1118"/>
    </row>
    <row r="17" spans="1:11" ht="12" customHeight="1" x14ac:dyDescent="0.2">
      <c r="A17" s="1059"/>
      <c r="B17" s="1130"/>
      <c r="C17" s="584">
        <v>2231</v>
      </c>
      <c r="D17" s="314">
        <v>33452</v>
      </c>
      <c r="E17" s="314"/>
      <c r="F17" s="314"/>
      <c r="G17" s="314"/>
      <c r="H17" s="319">
        <f t="shared" si="2"/>
        <v>33452</v>
      </c>
      <c r="I17" s="318">
        <f t="shared" si="2"/>
        <v>0</v>
      </c>
      <c r="J17" s="318"/>
      <c r="K17" s="1118"/>
    </row>
    <row r="18" spans="1:11" ht="12" customHeight="1" x14ac:dyDescent="0.2">
      <c r="A18" s="1059"/>
      <c r="B18" s="1130"/>
      <c r="C18" s="584">
        <v>2314</v>
      </c>
      <c r="D18" s="314">
        <v>3895</v>
      </c>
      <c r="E18" s="314"/>
      <c r="F18" s="314"/>
      <c r="G18" s="314"/>
      <c r="H18" s="319">
        <f t="shared" si="2"/>
        <v>3895</v>
      </c>
      <c r="I18" s="318">
        <f t="shared" si="2"/>
        <v>0</v>
      </c>
      <c r="J18" s="318"/>
      <c r="K18" s="1118"/>
    </row>
    <row r="19" spans="1:11" ht="12" customHeight="1" x14ac:dyDescent="0.2">
      <c r="A19" s="1059">
        <v>2</v>
      </c>
      <c r="B19" s="1130" t="s">
        <v>356</v>
      </c>
      <c r="C19" s="584"/>
      <c r="D19" s="315">
        <f>SUM(D20:D23)</f>
        <v>56832</v>
      </c>
      <c r="E19" s="315">
        <f t="shared" ref="E19:G19" si="3">SUM(E20:E23)</f>
        <v>0</v>
      </c>
      <c r="F19" s="315">
        <f t="shared" si="3"/>
        <v>0</v>
      </c>
      <c r="G19" s="315">
        <f t="shared" si="3"/>
        <v>0</v>
      </c>
      <c r="H19" s="316">
        <f t="shared" si="2"/>
        <v>56832</v>
      </c>
      <c r="I19" s="317">
        <f t="shared" si="2"/>
        <v>0</v>
      </c>
      <c r="J19" s="318"/>
      <c r="K19" s="1118" t="s">
        <v>907</v>
      </c>
    </row>
    <row r="20" spans="1:11" ht="12" customHeight="1" x14ac:dyDescent="0.2">
      <c r="A20" s="1059"/>
      <c r="B20" s="1130"/>
      <c r="C20" s="584">
        <v>1150</v>
      </c>
      <c r="D20" s="314">
        <v>6824</v>
      </c>
      <c r="E20" s="314"/>
      <c r="F20" s="314"/>
      <c r="G20" s="314"/>
      <c r="H20" s="319">
        <f t="shared" si="2"/>
        <v>6824</v>
      </c>
      <c r="I20" s="318">
        <f t="shared" si="2"/>
        <v>0</v>
      </c>
      <c r="J20" s="318"/>
      <c r="K20" s="1118"/>
    </row>
    <row r="21" spans="1:11" ht="12" customHeight="1" x14ac:dyDescent="0.2">
      <c r="A21" s="1059"/>
      <c r="B21" s="1130"/>
      <c r="C21" s="584">
        <v>1210</v>
      </c>
      <c r="D21" s="314">
        <v>341</v>
      </c>
      <c r="E21" s="314"/>
      <c r="F21" s="314"/>
      <c r="G21" s="314"/>
      <c r="H21" s="319">
        <f t="shared" si="2"/>
        <v>341</v>
      </c>
      <c r="I21" s="318">
        <f t="shared" si="2"/>
        <v>0</v>
      </c>
      <c r="J21" s="318"/>
      <c r="K21" s="1118"/>
    </row>
    <row r="22" spans="1:11" ht="12" customHeight="1" x14ac:dyDescent="0.2">
      <c r="A22" s="1059"/>
      <c r="B22" s="1130"/>
      <c r="C22" s="584">
        <v>2231</v>
      </c>
      <c r="D22" s="314">
        <v>46510</v>
      </c>
      <c r="E22" s="314"/>
      <c r="F22" s="314"/>
      <c r="G22" s="314"/>
      <c r="H22" s="319">
        <f t="shared" si="2"/>
        <v>46510</v>
      </c>
      <c r="I22" s="318">
        <f t="shared" si="2"/>
        <v>0</v>
      </c>
      <c r="J22" s="318"/>
      <c r="K22" s="1118"/>
    </row>
    <row r="23" spans="1:11" ht="12" customHeight="1" x14ac:dyDescent="0.2">
      <c r="A23" s="1059"/>
      <c r="B23" s="1130"/>
      <c r="C23" s="584">
        <v>2314</v>
      </c>
      <c r="D23" s="314">
        <v>3157</v>
      </c>
      <c r="E23" s="314"/>
      <c r="F23" s="314"/>
      <c r="G23" s="314"/>
      <c r="H23" s="319">
        <f t="shared" si="2"/>
        <v>3157</v>
      </c>
      <c r="I23" s="318">
        <f t="shared" si="2"/>
        <v>0</v>
      </c>
      <c r="J23" s="318"/>
      <c r="K23" s="1118"/>
    </row>
    <row r="24" spans="1:11" ht="21.75" customHeight="1" x14ac:dyDescent="0.2">
      <c r="A24" s="320">
        <v>3</v>
      </c>
      <c r="B24" s="321" t="s">
        <v>357</v>
      </c>
      <c r="C24" s="584"/>
      <c r="D24" s="315">
        <f>SUM(D25,D30,D35,D40,D45)</f>
        <v>166596</v>
      </c>
      <c r="E24" s="315">
        <f t="shared" ref="E24:G24" si="4">SUM(E25,E30,E35,E40,E45)</f>
        <v>0</v>
      </c>
      <c r="F24" s="315">
        <f t="shared" si="4"/>
        <v>-1335</v>
      </c>
      <c r="G24" s="315">
        <f t="shared" si="4"/>
        <v>0</v>
      </c>
      <c r="H24" s="316">
        <f t="shared" si="2"/>
        <v>165261</v>
      </c>
      <c r="I24" s="317">
        <f t="shared" si="2"/>
        <v>0</v>
      </c>
      <c r="J24" s="318"/>
      <c r="K24" s="318"/>
    </row>
    <row r="25" spans="1:11" ht="16.5" customHeight="1" x14ac:dyDescent="0.2">
      <c r="A25" s="1114" t="s">
        <v>358</v>
      </c>
      <c r="B25" s="1079" t="s">
        <v>359</v>
      </c>
      <c r="C25" s="585"/>
      <c r="D25" s="324">
        <f>SUM(D26:D29)</f>
        <v>25053</v>
      </c>
      <c r="E25" s="324">
        <f t="shared" ref="E25:G25" si="5">SUM(E26:E29)</f>
        <v>0</v>
      </c>
      <c r="F25" s="324">
        <f t="shared" si="5"/>
        <v>-1335</v>
      </c>
      <c r="G25" s="324">
        <f t="shared" si="5"/>
        <v>0</v>
      </c>
      <c r="H25" s="325">
        <f t="shared" si="2"/>
        <v>23718</v>
      </c>
      <c r="I25" s="326">
        <f t="shared" si="2"/>
        <v>0</v>
      </c>
      <c r="J25" s="327" t="s">
        <v>360</v>
      </c>
      <c r="K25" s="1117" t="s">
        <v>361</v>
      </c>
    </row>
    <row r="26" spans="1:11" ht="16.5" customHeight="1" x14ac:dyDescent="0.2">
      <c r="A26" s="1114"/>
      <c r="B26" s="1079"/>
      <c r="C26" s="585">
        <v>1150</v>
      </c>
      <c r="D26" s="323">
        <v>3742</v>
      </c>
      <c r="E26" s="323"/>
      <c r="F26" s="323"/>
      <c r="G26" s="323"/>
      <c r="H26" s="327">
        <f t="shared" si="2"/>
        <v>3742</v>
      </c>
      <c r="I26" s="332">
        <f t="shared" si="2"/>
        <v>0</v>
      </c>
      <c r="J26" s="332"/>
      <c r="K26" s="1117"/>
    </row>
    <row r="27" spans="1:11" ht="16.5" customHeight="1" x14ac:dyDescent="0.2">
      <c r="A27" s="1114"/>
      <c r="B27" s="1079"/>
      <c r="C27" s="585">
        <v>1210</v>
      </c>
      <c r="D27" s="323">
        <v>188</v>
      </c>
      <c r="E27" s="323"/>
      <c r="F27" s="323"/>
      <c r="G27" s="323"/>
      <c r="H27" s="327">
        <f t="shared" si="2"/>
        <v>188</v>
      </c>
      <c r="I27" s="332">
        <f t="shared" si="2"/>
        <v>0</v>
      </c>
      <c r="J27" s="332"/>
      <c r="K27" s="1117"/>
    </row>
    <row r="28" spans="1:11" ht="16.5" customHeight="1" x14ac:dyDescent="0.2">
      <c r="A28" s="1114"/>
      <c r="B28" s="1079"/>
      <c r="C28" s="585">
        <v>2231</v>
      </c>
      <c r="D28" s="323">
        <v>19523</v>
      </c>
      <c r="E28" s="323"/>
      <c r="F28" s="323">
        <v>-1335</v>
      </c>
      <c r="G28" s="323"/>
      <c r="H28" s="327">
        <f t="shared" si="2"/>
        <v>18188</v>
      </c>
      <c r="I28" s="332">
        <f t="shared" si="2"/>
        <v>0</v>
      </c>
      <c r="J28" s="332"/>
      <c r="K28" s="1117"/>
    </row>
    <row r="29" spans="1:11" ht="16.5" customHeight="1" x14ac:dyDescent="0.2">
      <c r="A29" s="1114"/>
      <c r="B29" s="1079"/>
      <c r="C29" s="585">
        <v>2314</v>
      </c>
      <c r="D29" s="323">
        <v>1600</v>
      </c>
      <c r="E29" s="323"/>
      <c r="F29" s="323"/>
      <c r="G29" s="323"/>
      <c r="H29" s="327">
        <f t="shared" si="2"/>
        <v>1600</v>
      </c>
      <c r="I29" s="332">
        <f t="shared" si="2"/>
        <v>0</v>
      </c>
      <c r="J29" s="332"/>
      <c r="K29" s="1117"/>
    </row>
    <row r="30" spans="1:11" ht="12" customHeight="1" x14ac:dyDescent="0.2">
      <c r="A30" s="1112" t="s">
        <v>362</v>
      </c>
      <c r="B30" s="1059" t="s">
        <v>363</v>
      </c>
      <c r="C30" s="584"/>
      <c r="D30" s="315">
        <f>SUM(D31:D34)</f>
        <v>4003</v>
      </c>
      <c r="E30" s="315">
        <f t="shared" ref="E30:G30" si="6">SUM(E31:E34)</f>
        <v>0</v>
      </c>
      <c r="F30" s="315">
        <f t="shared" si="6"/>
        <v>0</v>
      </c>
      <c r="G30" s="315">
        <f t="shared" si="6"/>
        <v>0</v>
      </c>
      <c r="H30" s="316">
        <f t="shared" si="2"/>
        <v>4003</v>
      </c>
      <c r="I30" s="317">
        <f t="shared" si="2"/>
        <v>0</v>
      </c>
      <c r="J30" s="318"/>
      <c r="K30" s="1118" t="s">
        <v>364</v>
      </c>
    </row>
    <row r="31" spans="1:11" ht="12" customHeight="1" x14ac:dyDescent="0.2">
      <c r="A31" s="1112"/>
      <c r="B31" s="1059"/>
      <c r="C31" s="584">
        <v>1150</v>
      </c>
      <c r="D31" s="314">
        <v>177</v>
      </c>
      <c r="E31" s="314"/>
      <c r="F31" s="314"/>
      <c r="G31" s="314"/>
      <c r="H31" s="319">
        <f t="shared" si="2"/>
        <v>177</v>
      </c>
      <c r="I31" s="318">
        <f t="shared" si="2"/>
        <v>0</v>
      </c>
      <c r="J31" s="318"/>
      <c r="K31" s="1118"/>
    </row>
    <row r="32" spans="1:11" ht="12" customHeight="1" x14ac:dyDescent="0.2">
      <c r="A32" s="1112"/>
      <c r="B32" s="1059"/>
      <c r="C32" s="584">
        <v>1210</v>
      </c>
      <c r="D32" s="314">
        <v>9</v>
      </c>
      <c r="E32" s="314"/>
      <c r="F32" s="314"/>
      <c r="G32" s="314"/>
      <c r="H32" s="319">
        <f t="shared" si="2"/>
        <v>9</v>
      </c>
      <c r="I32" s="318">
        <f t="shared" si="2"/>
        <v>0</v>
      </c>
      <c r="J32" s="318"/>
      <c r="K32" s="1118"/>
    </row>
    <row r="33" spans="1:11" ht="12" customHeight="1" x14ac:dyDescent="0.2">
      <c r="A33" s="1112"/>
      <c r="B33" s="1059"/>
      <c r="C33" s="584">
        <v>2231</v>
      </c>
      <c r="D33" s="314">
        <v>3615</v>
      </c>
      <c r="E33" s="314"/>
      <c r="F33" s="314"/>
      <c r="G33" s="314"/>
      <c r="H33" s="319">
        <f t="shared" si="2"/>
        <v>3615</v>
      </c>
      <c r="I33" s="318">
        <f t="shared" si="2"/>
        <v>0</v>
      </c>
      <c r="J33" s="318"/>
      <c r="K33" s="1118"/>
    </row>
    <row r="34" spans="1:11" ht="12" customHeight="1" x14ac:dyDescent="0.2">
      <c r="A34" s="1112"/>
      <c r="B34" s="1059"/>
      <c r="C34" s="584">
        <v>2314</v>
      </c>
      <c r="D34" s="314">
        <v>202</v>
      </c>
      <c r="E34" s="314"/>
      <c r="F34" s="314"/>
      <c r="G34" s="314"/>
      <c r="H34" s="319">
        <f t="shared" si="2"/>
        <v>202</v>
      </c>
      <c r="I34" s="318">
        <f t="shared" si="2"/>
        <v>0</v>
      </c>
      <c r="J34" s="318"/>
      <c r="K34" s="1118"/>
    </row>
    <row r="35" spans="1:11" ht="12" customHeight="1" x14ac:dyDescent="0.2">
      <c r="A35" s="1112" t="s">
        <v>365</v>
      </c>
      <c r="B35" s="1059" t="s">
        <v>366</v>
      </c>
      <c r="C35" s="584"/>
      <c r="D35" s="315">
        <f>SUM(D36:D39)</f>
        <v>70577</v>
      </c>
      <c r="E35" s="315">
        <f t="shared" ref="E35:G35" si="7">SUM(E36:E39)</f>
        <v>0</v>
      </c>
      <c r="F35" s="315">
        <f t="shared" si="7"/>
        <v>0</v>
      </c>
      <c r="G35" s="315">
        <f t="shared" si="7"/>
        <v>0</v>
      </c>
      <c r="H35" s="316">
        <f t="shared" si="2"/>
        <v>70577</v>
      </c>
      <c r="I35" s="317">
        <f t="shared" si="2"/>
        <v>0</v>
      </c>
      <c r="J35" s="318"/>
      <c r="K35" s="1118" t="s">
        <v>367</v>
      </c>
    </row>
    <row r="36" spans="1:11" ht="23.25" customHeight="1" x14ac:dyDescent="0.2">
      <c r="A36" s="1112"/>
      <c r="B36" s="1059"/>
      <c r="C36" s="584">
        <v>1150</v>
      </c>
      <c r="D36" s="314">
        <v>11520</v>
      </c>
      <c r="E36" s="314"/>
      <c r="F36" s="314"/>
      <c r="G36" s="314"/>
      <c r="H36" s="319">
        <f t="shared" si="2"/>
        <v>11520</v>
      </c>
      <c r="I36" s="318">
        <f t="shared" si="2"/>
        <v>0</v>
      </c>
      <c r="J36" s="318"/>
      <c r="K36" s="1118"/>
    </row>
    <row r="37" spans="1:11" ht="20.25" customHeight="1" x14ac:dyDescent="0.2">
      <c r="A37" s="1112"/>
      <c r="B37" s="1059"/>
      <c r="C37" s="584">
        <v>1210</v>
      </c>
      <c r="D37" s="314">
        <v>576</v>
      </c>
      <c r="E37" s="314"/>
      <c r="F37" s="314"/>
      <c r="G37" s="314"/>
      <c r="H37" s="319">
        <f t="shared" si="2"/>
        <v>576</v>
      </c>
      <c r="I37" s="318">
        <f t="shared" si="2"/>
        <v>0</v>
      </c>
      <c r="J37" s="318"/>
      <c r="K37" s="1118"/>
    </row>
    <row r="38" spans="1:11" ht="21.75" customHeight="1" x14ac:dyDescent="0.2">
      <c r="A38" s="1112"/>
      <c r="B38" s="1059"/>
      <c r="C38" s="584">
        <v>2231</v>
      </c>
      <c r="D38" s="314">
        <v>56681</v>
      </c>
      <c r="E38" s="314"/>
      <c r="F38" s="314"/>
      <c r="G38" s="314"/>
      <c r="H38" s="319">
        <f t="shared" si="2"/>
        <v>56681</v>
      </c>
      <c r="I38" s="318">
        <f t="shared" si="2"/>
        <v>0</v>
      </c>
      <c r="J38" s="318"/>
      <c r="K38" s="1118"/>
    </row>
    <row r="39" spans="1:11" ht="22.5" customHeight="1" x14ac:dyDescent="0.2">
      <c r="A39" s="1112"/>
      <c r="B39" s="1059"/>
      <c r="C39" s="584">
        <v>2314</v>
      </c>
      <c r="D39" s="314">
        <v>1800</v>
      </c>
      <c r="E39" s="314"/>
      <c r="F39" s="314"/>
      <c r="G39" s="314"/>
      <c r="H39" s="319">
        <f t="shared" si="2"/>
        <v>1800</v>
      </c>
      <c r="I39" s="318">
        <f t="shared" si="2"/>
        <v>0</v>
      </c>
      <c r="J39" s="318"/>
      <c r="K39" s="1118"/>
    </row>
    <row r="40" spans="1:11" ht="12" customHeight="1" x14ac:dyDescent="0.2">
      <c r="A40" s="1112" t="s">
        <v>368</v>
      </c>
      <c r="B40" s="1059" t="s">
        <v>369</v>
      </c>
      <c r="C40" s="584"/>
      <c r="D40" s="315">
        <f>SUM(D41:D44)</f>
        <v>12262</v>
      </c>
      <c r="E40" s="315">
        <f t="shared" ref="E40:G40" si="8">SUM(E41:E44)</f>
        <v>0</v>
      </c>
      <c r="F40" s="315">
        <f t="shared" si="8"/>
        <v>0</v>
      </c>
      <c r="G40" s="315">
        <f t="shared" si="8"/>
        <v>0</v>
      </c>
      <c r="H40" s="316">
        <f t="shared" si="2"/>
        <v>12262</v>
      </c>
      <c r="I40" s="317">
        <f t="shared" si="2"/>
        <v>0</v>
      </c>
      <c r="J40" s="318"/>
      <c r="K40" s="1117" t="s">
        <v>370</v>
      </c>
    </row>
    <row r="41" spans="1:11" ht="12" customHeight="1" x14ac:dyDescent="0.2">
      <c r="A41" s="1112"/>
      <c r="B41" s="1059"/>
      <c r="C41" s="584">
        <v>1150</v>
      </c>
      <c r="D41" s="314">
        <v>1142</v>
      </c>
      <c r="E41" s="314"/>
      <c r="F41" s="314"/>
      <c r="G41" s="314"/>
      <c r="H41" s="319">
        <f t="shared" si="2"/>
        <v>1142</v>
      </c>
      <c r="I41" s="318">
        <f t="shared" si="2"/>
        <v>0</v>
      </c>
      <c r="J41" s="318"/>
      <c r="K41" s="1117"/>
    </row>
    <row r="42" spans="1:11" ht="12" customHeight="1" x14ac:dyDescent="0.2">
      <c r="A42" s="1112"/>
      <c r="B42" s="1059"/>
      <c r="C42" s="584">
        <v>1210</v>
      </c>
      <c r="D42" s="314">
        <v>58</v>
      </c>
      <c r="E42" s="314"/>
      <c r="F42" s="314"/>
      <c r="G42" s="314"/>
      <c r="H42" s="319">
        <f t="shared" si="2"/>
        <v>58</v>
      </c>
      <c r="I42" s="318">
        <f t="shared" si="2"/>
        <v>0</v>
      </c>
      <c r="J42" s="318"/>
      <c r="K42" s="1117"/>
    </row>
    <row r="43" spans="1:11" ht="12" customHeight="1" x14ac:dyDescent="0.2">
      <c r="A43" s="1112"/>
      <c r="B43" s="1059"/>
      <c r="C43" s="584">
        <v>2231</v>
      </c>
      <c r="D43" s="314">
        <v>10862</v>
      </c>
      <c r="E43" s="314"/>
      <c r="F43" s="314"/>
      <c r="G43" s="314"/>
      <c r="H43" s="319">
        <f t="shared" si="2"/>
        <v>10862</v>
      </c>
      <c r="I43" s="318">
        <f t="shared" si="2"/>
        <v>0</v>
      </c>
      <c r="J43" s="318"/>
      <c r="K43" s="1117"/>
    </row>
    <row r="44" spans="1:11" ht="12" customHeight="1" x14ac:dyDescent="0.2">
      <c r="A44" s="1112"/>
      <c r="B44" s="1059"/>
      <c r="C44" s="584">
        <v>2314</v>
      </c>
      <c r="D44" s="314">
        <v>200</v>
      </c>
      <c r="E44" s="314"/>
      <c r="F44" s="314"/>
      <c r="G44" s="314"/>
      <c r="H44" s="319">
        <f t="shared" si="2"/>
        <v>200</v>
      </c>
      <c r="I44" s="318">
        <f t="shared" si="2"/>
        <v>0</v>
      </c>
      <c r="J44" s="318"/>
      <c r="K44" s="1117"/>
    </row>
    <row r="45" spans="1:11" ht="12" customHeight="1" x14ac:dyDescent="0.2">
      <c r="A45" s="1112" t="s">
        <v>371</v>
      </c>
      <c r="B45" s="1059" t="s">
        <v>372</v>
      </c>
      <c r="C45" s="584"/>
      <c r="D45" s="315">
        <f>SUM(D46:D49)</f>
        <v>54701</v>
      </c>
      <c r="E45" s="315">
        <f t="shared" ref="E45:G45" si="9">SUM(E46:E49)</f>
        <v>0</v>
      </c>
      <c r="F45" s="315">
        <f t="shared" si="9"/>
        <v>0</v>
      </c>
      <c r="G45" s="315">
        <f t="shared" si="9"/>
        <v>0</v>
      </c>
      <c r="H45" s="316">
        <f t="shared" si="2"/>
        <v>54701</v>
      </c>
      <c r="I45" s="317">
        <f t="shared" si="2"/>
        <v>0</v>
      </c>
      <c r="J45" s="318"/>
      <c r="K45" s="1118" t="s">
        <v>373</v>
      </c>
    </row>
    <row r="46" spans="1:11" ht="12" customHeight="1" x14ac:dyDescent="0.2">
      <c r="A46" s="1112"/>
      <c r="B46" s="1059"/>
      <c r="C46" s="584">
        <v>1150</v>
      </c>
      <c r="D46" s="314">
        <v>11303</v>
      </c>
      <c r="E46" s="314"/>
      <c r="F46" s="314"/>
      <c r="G46" s="314"/>
      <c r="H46" s="319">
        <f t="shared" si="2"/>
        <v>11303</v>
      </c>
      <c r="I46" s="318">
        <f t="shared" si="2"/>
        <v>0</v>
      </c>
      <c r="J46" s="318"/>
      <c r="K46" s="1118"/>
    </row>
    <row r="47" spans="1:11" ht="12" customHeight="1" x14ac:dyDescent="0.2">
      <c r="A47" s="1112"/>
      <c r="B47" s="1059"/>
      <c r="C47" s="584">
        <v>1210</v>
      </c>
      <c r="D47" s="314">
        <v>566</v>
      </c>
      <c r="E47" s="314"/>
      <c r="F47" s="314"/>
      <c r="G47" s="314"/>
      <c r="H47" s="319">
        <f t="shared" si="2"/>
        <v>566</v>
      </c>
      <c r="I47" s="318">
        <f t="shared" si="2"/>
        <v>0</v>
      </c>
      <c r="J47" s="318"/>
      <c r="K47" s="1118"/>
    </row>
    <row r="48" spans="1:11" ht="12" customHeight="1" x14ac:dyDescent="0.2">
      <c r="A48" s="1112"/>
      <c r="B48" s="1059"/>
      <c r="C48" s="584">
        <v>2231</v>
      </c>
      <c r="D48" s="314">
        <v>40468</v>
      </c>
      <c r="E48" s="314"/>
      <c r="F48" s="314"/>
      <c r="G48" s="314"/>
      <c r="H48" s="319">
        <f t="shared" si="2"/>
        <v>40468</v>
      </c>
      <c r="I48" s="318">
        <f t="shared" si="2"/>
        <v>0</v>
      </c>
      <c r="J48" s="318"/>
      <c r="K48" s="1118"/>
    </row>
    <row r="49" spans="1:11" ht="12" customHeight="1" x14ac:dyDescent="0.2">
      <c r="A49" s="1112"/>
      <c r="B49" s="1059"/>
      <c r="C49" s="584">
        <v>2314</v>
      </c>
      <c r="D49" s="314">
        <v>2364</v>
      </c>
      <c r="E49" s="314"/>
      <c r="F49" s="314"/>
      <c r="G49" s="314"/>
      <c r="H49" s="319">
        <f t="shared" si="2"/>
        <v>2364</v>
      </c>
      <c r="I49" s="318">
        <f t="shared" si="2"/>
        <v>0</v>
      </c>
      <c r="J49" s="318"/>
      <c r="K49" s="1118"/>
    </row>
    <row r="50" spans="1:11" ht="16.5" customHeight="1" x14ac:dyDescent="0.2">
      <c r="A50" s="322" t="s">
        <v>374</v>
      </c>
      <c r="B50" s="315" t="s">
        <v>375</v>
      </c>
      <c r="C50" s="584"/>
      <c r="D50" s="315">
        <f>SUM(D51,D56,D62,D65)</f>
        <v>6485</v>
      </c>
      <c r="E50" s="315">
        <f t="shared" ref="E50:G50" si="10">SUM(E51,E56,E62,E65)</f>
        <v>10790</v>
      </c>
      <c r="F50" s="315">
        <f t="shared" si="10"/>
        <v>1335</v>
      </c>
      <c r="G50" s="315">
        <f t="shared" si="10"/>
        <v>0</v>
      </c>
      <c r="H50" s="316">
        <f t="shared" si="2"/>
        <v>7820</v>
      </c>
      <c r="I50" s="317">
        <f t="shared" si="2"/>
        <v>10790</v>
      </c>
      <c r="J50" s="319"/>
      <c r="K50" s="577"/>
    </row>
    <row r="51" spans="1:11" ht="13.5" customHeight="1" x14ac:dyDescent="0.2">
      <c r="A51" s="1123" t="s">
        <v>376</v>
      </c>
      <c r="B51" s="1079" t="s">
        <v>377</v>
      </c>
      <c r="C51" s="585"/>
      <c r="D51" s="324">
        <f>SUM(D52:D55)</f>
        <v>4005</v>
      </c>
      <c r="E51" s="324">
        <f t="shared" ref="E51:G51" si="11">SUM(E52:E55)</f>
        <v>0</v>
      </c>
      <c r="F51" s="324">
        <f t="shared" si="11"/>
        <v>1335</v>
      </c>
      <c r="G51" s="324">
        <f t="shared" si="11"/>
        <v>0</v>
      </c>
      <c r="H51" s="325">
        <f t="shared" si="2"/>
        <v>5340</v>
      </c>
      <c r="I51" s="326">
        <f t="shared" si="2"/>
        <v>0</v>
      </c>
      <c r="J51" s="327" t="s">
        <v>378</v>
      </c>
      <c r="K51" s="1117" t="s">
        <v>379</v>
      </c>
    </row>
    <row r="52" spans="1:11" ht="13.5" customHeight="1" x14ac:dyDescent="0.2">
      <c r="A52" s="1123"/>
      <c r="B52" s="1079"/>
      <c r="C52" s="585">
        <v>1150</v>
      </c>
      <c r="D52" s="323">
        <v>1200</v>
      </c>
      <c r="E52" s="323"/>
      <c r="F52" s="323">
        <v>1900</v>
      </c>
      <c r="G52" s="323"/>
      <c r="H52" s="327">
        <f t="shared" si="2"/>
        <v>3100</v>
      </c>
      <c r="I52" s="332">
        <f t="shared" si="2"/>
        <v>0</v>
      </c>
      <c r="J52" s="332"/>
      <c r="K52" s="1117"/>
    </row>
    <row r="53" spans="1:11" ht="13.5" customHeight="1" x14ac:dyDescent="0.2">
      <c r="A53" s="1123"/>
      <c r="B53" s="1079"/>
      <c r="C53" s="585">
        <v>1210</v>
      </c>
      <c r="D53" s="323">
        <v>60</v>
      </c>
      <c r="E53" s="323"/>
      <c r="F53" s="323">
        <v>95</v>
      </c>
      <c r="G53" s="323"/>
      <c r="H53" s="327">
        <f t="shared" si="2"/>
        <v>155</v>
      </c>
      <c r="I53" s="332">
        <f t="shared" si="2"/>
        <v>0</v>
      </c>
      <c r="J53" s="332"/>
      <c r="K53" s="1117"/>
    </row>
    <row r="54" spans="1:11" ht="13.5" customHeight="1" x14ac:dyDescent="0.2">
      <c r="A54" s="1123"/>
      <c r="B54" s="1079"/>
      <c r="C54" s="585">
        <v>2231</v>
      </c>
      <c r="D54" s="323">
        <v>2505</v>
      </c>
      <c r="E54" s="323"/>
      <c r="F54" s="323">
        <v>-740</v>
      </c>
      <c r="G54" s="323"/>
      <c r="H54" s="327">
        <f t="shared" si="2"/>
        <v>1765</v>
      </c>
      <c r="I54" s="332">
        <f t="shared" si="2"/>
        <v>0</v>
      </c>
      <c r="J54" s="332"/>
      <c r="K54" s="1117"/>
    </row>
    <row r="55" spans="1:11" ht="13.5" customHeight="1" x14ac:dyDescent="0.2">
      <c r="A55" s="1123"/>
      <c r="B55" s="1079"/>
      <c r="C55" s="585">
        <v>2314</v>
      </c>
      <c r="D55" s="323">
        <v>240</v>
      </c>
      <c r="E55" s="323"/>
      <c r="F55" s="323">
        <v>80</v>
      </c>
      <c r="G55" s="323"/>
      <c r="H55" s="327">
        <f t="shared" si="2"/>
        <v>320</v>
      </c>
      <c r="I55" s="332">
        <f t="shared" si="2"/>
        <v>0</v>
      </c>
      <c r="J55" s="332"/>
      <c r="K55" s="1117"/>
    </row>
    <row r="56" spans="1:11" ht="13.5" customHeight="1" x14ac:dyDescent="0.2">
      <c r="A56" s="1121" t="s">
        <v>380</v>
      </c>
      <c r="B56" s="1059" t="s">
        <v>381</v>
      </c>
      <c r="C56" s="584"/>
      <c r="D56" s="315">
        <f>SUM(D57:D61)</f>
        <v>1730</v>
      </c>
      <c r="E56" s="315">
        <f t="shared" ref="E56:G56" si="12">SUM(E57:E61)</f>
        <v>6324</v>
      </c>
      <c r="F56" s="315">
        <f t="shared" si="12"/>
        <v>0</v>
      </c>
      <c r="G56" s="315">
        <f t="shared" si="12"/>
        <v>0</v>
      </c>
      <c r="H56" s="316">
        <f t="shared" si="2"/>
        <v>1730</v>
      </c>
      <c r="I56" s="317">
        <f t="shared" si="2"/>
        <v>6324</v>
      </c>
      <c r="J56" s="318"/>
      <c r="K56" s="1118" t="s">
        <v>382</v>
      </c>
    </row>
    <row r="57" spans="1:11" ht="12.75" customHeight="1" x14ac:dyDescent="0.2">
      <c r="A57" s="1121"/>
      <c r="B57" s="1059"/>
      <c r="C57" s="584">
        <v>1150</v>
      </c>
      <c r="D57" s="314">
        <v>860</v>
      </c>
      <c r="E57" s="314">
        <v>2387</v>
      </c>
      <c r="F57" s="314"/>
      <c r="G57" s="314"/>
      <c r="H57" s="319">
        <f t="shared" si="2"/>
        <v>860</v>
      </c>
      <c r="I57" s="318">
        <f t="shared" si="2"/>
        <v>2387</v>
      </c>
      <c r="J57" s="318"/>
      <c r="K57" s="1118"/>
    </row>
    <row r="58" spans="1:11" ht="12.75" customHeight="1" x14ac:dyDescent="0.2">
      <c r="A58" s="1121"/>
      <c r="B58" s="1059"/>
      <c r="C58" s="584">
        <v>1210</v>
      </c>
      <c r="D58" s="314">
        <v>43</v>
      </c>
      <c r="E58" s="314">
        <v>120</v>
      </c>
      <c r="F58" s="314"/>
      <c r="G58" s="314"/>
      <c r="H58" s="319">
        <f t="shared" si="2"/>
        <v>43</v>
      </c>
      <c r="I58" s="318">
        <f t="shared" si="2"/>
        <v>120</v>
      </c>
      <c r="J58" s="318"/>
      <c r="K58" s="1118"/>
    </row>
    <row r="59" spans="1:11" ht="12.75" customHeight="1" x14ac:dyDescent="0.2">
      <c r="A59" s="1121"/>
      <c r="B59" s="1059"/>
      <c r="C59" s="584">
        <v>2231</v>
      </c>
      <c r="D59" s="314">
        <v>827</v>
      </c>
      <c r="E59" s="314">
        <v>3137</v>
      </c>
      <c r="F59" s="314"/>
      <c r="G59" s="314"/>
      <c r="H59" s="319">
        <f t="shared" si="2"/>
        <v>827</v>
      </c>
      <c r="I59" s="318">
        <f t="shared" si="2"/>
        <v>3137</v>
      </c>
      <c r="J59" s="319"/>
      <c r="K59" s="1118"/>
    </row>
    <row r="60" spans="1:11" ht="12.75" customHeight="1" x14ac:dyDescent="0.2">
      <c r="A60" s="1121"/>
      <c r="B60" s="1059"/>
      <c r="C60" s="584">
        <v>2312</v>
      </c>
      <c r="D60" s="314">
        <v>0</v>
      </c>
      <c r="E60" s="314">
        <v>350</v>
      </c>
      <c r="F60" s="314"/>
      <c r="G60" s="314"/>
      <c r="H60" s="319">
        <f t="shared" si="2"/>
        <v>0</v>
      </c>
      <c r="I60" s="318">
        <f t="shared" si="2"/>
        <v>350</v>
      </c>
      <c r="J60" s="319"/>
      <c r="K60" s="1118"/>
    </row>
    <row r="61" spans="1:11" ht="12.75" customHeight="1" x14ac:dyDescent="0.2">
      <c r="A61" s="322"/>
      <c r="B61" s="1059"/>
      <c r="C61" s="584">
        <v>2314</v>
      </c>
      <c r="D61" s="314">
        <v>0</v>
      </c>
      <c r="E61" s="314">
        <v>330</v>
      </c>
      <c r="F61" s="314"/>
      <c r="G61" s="314"/>
      <c r="H61" s="319">
        <f t="shared" si="2"/>
        <v>0</v>
      </c>
      <c r="I61" s="318">
        <f t="shared" si="2"/>
        <v>330</v>
      </c>
      <c r="J61" s="319"/>
      <c r="K61" s="1118"/>
    </row>
    <row r="62" spans="1:11" x14ac:dyDescent="0.2">
      <c r="A62" s="1121" t="s">
        <v>383</v>
      </c>
      <c r="B62" s="1059" t="s">
        <v>384</v>
      </c>
      <c r="C62" s="584"/>
      <c r="D62" s="315">
        <f>SUM(D63:D64)</f>
        <v>550</v>
      </c>
      <c r="E62" s="315">
        <f t="shared" ref="E62:G62" si="13">SUM(E63:E64)</f>
        <v>0</v>
      </c>
      <c r="F62" s="315">
        <f t="shared" si="13"/>
        <v>0</v>
      </c>
      <c r="G62" s="315">
        <f t="shared" si="13"/>
        <v>0</v>
      </c>
      <c r="H62" s="316">
        <f t="shared" si="2"/>
        <v>550</v>
      </c>
      <c r="I62" s="317">
        <f t="shared" si="2"/>
        <v>0</v>
      </c>
      <c r="J62" s="319"/>
      <c r="K62" s="1122" t="s">
        <v>385</v>
      </c>
    </row>
    <row r="63" spans="1:11" ht="12.75" customHeight="1" x14ac:dyDescent="0.2">
      <c r="A63" s="1121"/>
      <c r="B63" s="1059"/>
      <c r="C63" s="584">
        <v>2312</v>
      </c>
      <c r="D63" s="314">
        <v>100</v>
      </c>
      <c r="E63" s="314"/>
      <c r="F63" s="314"/>
      <c r="G63" s="314"/>
      <c r="H63" s="319">
        <f t="shared" si="2"/>
        <v>100</v>
      </c>
      <c r="I63" s="318">
        <f t="shared" si="2"/>
        <v>0</v>
      </c>
      <c r="J63" s="319"/>
      <c r="K63" s="1122"/>
    </row>
    <row r="64" spans="1:11" ht="12.75" customHeight="1" x14ac:dyDescent="0.2">
      <c r="A64" s="1121"/>
      <c r="B64" s="1059"/>
      <c r="C64" s="584">
        <v>2314</v>
      </c>
      <c r="D64" s="314">
        <v>450</v>
      </c>
      <c r="E64" s="314"/>
      <c r="F64" s="314"/>
      <c r="G64" s="314"/>
      <c r="H64" s="319">
        <f t="shared" si="2"/>
        <v>450</v>
      </c>
      <c r="I64" s="318">
        <f t="shared" si="2"/>
        <v>0</v>
      </c>
      <c r="J64" s="319"/>
      <c r="K64" s="1122"/>
    </row>
    <row r="65" spans="1:12" ht="15" customHeight="1" x14ac:dyDescent="0.2">
      <c r="A65" s="1123" t="s">
        <v>386</v>
      </c>
      <c r="B65" s="1079" t="s">
        <v>387</v>
      </c>
      <c r="C65" s="585"/>
      <c r="D65" s="324">
        <f>SUM(D66)</f>
        <v>200</v>
      </c>
      <c r="E65" s="324">
        <f t="shared" ref="E65:G65" si="14">SUM(E66)</f>
        <v>4466</v>
      </c>
      <c r="F65" s="324">
        <f t="shared" si="14"/>
        <v>0</v>
      </c>
      <c r="G65" s="324">
        <f t="shared" si="14"/>
        <v>0</v>
      </c>
      <c r="H65" s="325">
        <f t="shared" si="2"/>
        <v>200</v>
      </c>
      <c r="I65" s="326">
        <f t="shared" si="2"/>
        <v>4466</v>
      </c>
      <c r="J65" s="327"/>
      <c r="K65" s="1117" t="s">
        <v>388</v>
      </c>
      <c r="L65" s="328"/>
    </row>
    <row r="66" spans="1:12" ht="15" customHeight="1" x14ac:dyDescent="0.2">
      <c r="A66" s="1123"/>
      <c r="B66" s="1079"/>
      <c r="C66" s="586">
        <v>2231</v>
      </c>
      <c r="D66" s="329">
        <v>200</v>
      </c>
      <c r="E66" s="329">
        <v>4466</v>
      </c>
      <c r="F66" s="329"/>
      <c r="G66" s="329"/>
      <c r="H66" s="330">
        <f t="shared" si="2"/>
        <v>200</v>
      </c>
      <c r="I66" s="198">
        <f t="shared" si="2"/>
        <v>4466</v>
      </c>
      <c r="J66" s="327"/>
      <c r="K66" s="1117"/>
      <c r="L66" s="328"/>
    </row>
    <row r="67" spans="1:12" ht="12.75" customHeight="1" x14ac:dyDescent="0.2">
      <c r="A67" s="322" t="s">
        <v>389</v>
      </c>
      <c r="B67" s="315" t="s">
        <v>390</v>
      </c>
      <c r="C67" s="584"/>
      <c r="D67" s="315">
        <f>SUM(D68,D71,D75,D80,D82,D87,D91)</f>
        <v>11510</v>
      </c>
      <c r="E67" s="315">
        <f t="shared" ref="E67:G67" si="15">SUM(E68,E71,E75,E80,E82,E87,E91)</f>
        <v>6910</v>
      </c>
      <c r="F67" s="315">
        <f t="shared" si="15"/>
        <v>0</v>
      </c>
      <c r="G67" s="315">
        <f t="shared" si="15"/>
        <v>0</v>
      </c>
      <c r="H67" s="316">
        <f t="shared" si="2"/>
        <v>11510</v>
      </c>
      <c r="I67" s="317">
        <f t="shared" si="2"/>
        <v>6910</v>
      </c>
      <c r="J67" s="319"/>
      <c r="K67" s="577"/>
    </row>
    <row r="68" spans="1:12" ht="17.25" customHeight="1" x14ac:dyDescent="0.2">
      <c r="A68" s="1112" t="s">
        <v>391</v>
      </c>
      <c r="B68" s="1119" t="s">
        <v>392</v>
      </c>
      <c r="C68" s="584"/>
      <c r="D68" s="315">
        <f>SUM(D69:D70)</f>
        <v>116</v>
      </c>
      <c r="E68" s="315">
        <f t="shared" ref="E68:G68" si="16">SUM(E69:E70)</f>
        <v>0</v>
      </c>
      <c r="F68" s="315">
        <f t="shared" si="16"/>
        <v>0</v>
      </c>
      <c r="G68" s="315">
        <f t="shared" si="16"/>
        <v>0</v>
      </c>
      <c r="H68" s="316">
        <f t="shared" si="2"/>
        <v>116</v>
      </c>
      <c r="I68" s="317">
        <f t="shared" si="2"/>
        <v>0</v>
      </c>
      <c r="J68" s="319"/>
      <c r="K68" s="1118" t="s">
        <v>393</v>
      </c>
    </row>
    <row r="69" spans="1:12" ht="17.25" customHeight="1" x14ac:dyDescent="0.2">
      <c r="A69" s="1112"/>
      <c r="B69" s="1119"/>
      <c r="C69" s="584">
        <v>1150</v>
      </c>
      <c r="D69" s="314">
        <v>110</v>
      </c>
      <c r="E69" s="314"/>
      <c r="F69" s="314"/>
      <c r="G69" s="314"/>
      <c r="H69" s="319">
        <f t="shared" si="2"/>
        <v>110</v>
      </c>
      <c r="I69" s="318">
        <f t="shared" si="2"/>
        <v>0</v>
      </c>
      <c r="J69" s="319"/>
      <c r="K69" s="1118"/>
    </row>
    <row r="70" spans="1:12" ht="17.25" customHeight="1" x14ac:dyDescent="0.2">
      <c r="A70" s="1112"/>
      <c r="B70" s="1119"/>
      <c r="C70" s="584">
        <v>1210</v>
      </c>
      <c r="D70" s="314">
        <v>6</v>
      </c>
      <c r="E70" s="314"/>
      <c r="F70" s="314"/>
      <c r="G70" s="314"/>
      <c r="H70" s="319">
        <f t="shared" si="2"/>
        <v>6</v>
      </c>
      <c r="I70" s="318">
        <f t="shared" si="2"/>
        <v>0</v>
      </c>
      <c r="J70" s="319"/>
      <c r="K70" s="1118"/>
    </row>
    <row r="71" spans="1:12" x14ac:dyDescent="0.2">
      <c r="A71" s="1112" t="s">
        <v>394</v>
      </c>
      <c r="B71" s="1059" t="s">
        <v>395</v>
      </c>
      <c r="C71" s="584"/>
      <c r="D71" s="315">
        <f>SUM(D72:D74)</f>
        <v>200</v>
      </c>
      <c r="E71" s="315">
        <f t="shared" ref="E71:G71" si="17">SUM(E72:E74)</f>
        <v>0</v>
      </c>
      <c r="F71" s="315">
        <f t="shared" si="17"/>
        <v>0</v>
      </c>
      <c r="G71" s="315">
        <f t="shared" si="17"/>
        <v>0</v>
      </c>
      <c r="H71" s="316">
        <f t="shared" si="2"/>
        <v>200</v>
      </c>
      <c r="I71" s="317">
        <f t="shared" si="2"/>
        <v>0</v>
      </c>
      <c r="J71" s="319"/>
      <c r="K71" s="1120" t="s">
        <v>396</v>
      </c>
    </row>
    <row r="72" spans="1:12" ht="12.75" customHeight="1" x14ac:dyDescent="0.2">
      <c r="A72" s="1112"/>
      <c r="B72" s="1059"/>
      <c r="C72" s="584">
        <v>1150</v>
      </c>
      <c r="D72" s="314">
        <v>95</v>
      </c>
      <c r="E72" s="314"/>
      <c r="F72" s="314"/>
      <c r="G72" s="314"/>
      <c r="H72" s="319">
        <f t="shared" si="2"/>
        <v>95</v>
      </c>
      <c r="I72" s="318">
        <f t="shared" si="2"/>
        <v>0</v>
      </c>
      <c r="J72" s="319"/>
      <c r="K72" s="1120"/>
    </row>
    <row r="73" spans="1:12" ht="12.75" customHeight="1" x14ac:dyDescent="0.2">
      <c r="A73" s="1112"/>
      <c r="B73" s="1059"/>
      <c r="C73" s="584">
        <v>1210</v>
      </c>
      <c r="D73" s="314">
        <v>5</v>
      </c>
      <c r="E73" s="314"/>
      <c r="F73" s="314"/>
      <c r="G73" s="314"/>
      <c r="H73" s="319">
        <f t="shared" si="2"/>
        <v>5</v>
      </c>
      <c r="I73" s="318">
        <f t="shared" si="2"/>
        <v>0</v>
      </c>
      <c r="J73" s="319"/>
      <c r="K73" s="1120"/>
    </row>
    <row r="74" spans="1:12" ht="14.25" customHeight="1" x14ac:dyDescent="0.2">
      <c r="A74" s="1112"/>
      <c r="B74" s="1059"/>
      <c r="C74" s="584">
        <v>2314</v>
      </c>
      <c r="D74" s="314">
        <v>100</v>
      </c>
      <c r="E74" s="314"/>
      <c r="F74" s="314"/>
      <c r="G74" s="314"/>
      <c r="H74" s="319">
        <f t="shared" si="2"/>
        <v>100</v>
      </c>
      <c r="I74" s="318">
        <f t="shared" si="2"/>
        <v>0</v>
      </c>
      <c r="J74" s="319"/>
      <c r="K74" s="1120"/>
    </row>
    <row r="75" spans="1:12" ht="15" customHeight="1" x14ac:dyDescent="0.2">
      <c r="A75" s="1114" t="s">
        <v>397</v>
      </c>
      <c r="B75" s="1079" t="s">
        <v>398</v>
      </c>
      <c r="C75" s="585"/>
      <c r="D75" s="324">
        <f>SUM(D76:D79)</f>
        <v>2607</v>
      </c>
      <c r="E75" s="324">
        <f t="shared" ref="E75:G75" si="18">SUM(E76:E79)</f>
        <v>0</v>
      </c>
      <c r="F75" s="324">
        <f t="shared" si="18"/>
        <v>0</v>
      </c>
      <c r="G75" s="324">
        <f t="shared" si="18"/>
        <v>0</v>
      </c>
      <c r="H75" s="325">
        <f t="shared" si="2"/>
        <v>2607</v>
      </c>
      <c r="I75" s="326">
        <f t="shared" si="2"/>
        <v>0</v>
      </c>
      <c r="J75" s="331"/>
      <c r="K75" s="1117" t="s">
        <v>399</v>
      </c>
    </row>
    <row r="76" spans="1:12" ht="15" customHeight="1" x14ac:dyDescent="0.2">
      <c r="A76" s="1114"/>
      <c r="B76" s="1079"/>
      <c r="C76" s="585">
        <v>1150</v>
      </c>
      <c r="D76" s="323">
        <v>600</v>
      </c>
      <c r="E76" s="323"/>
      <c r="F76" s="323"/>
      <c r="G76" s="323"/>
      <c r="H76" s="327">
        <f t="shared" si="2"/>
        <v>600</v>
      </c>
      <c r="I76" s="332">
        <f t="shared" si="2"/>
        <v>0</v>
      </c>
      <c r="J76" s="327"/>
      <c r="K76" s="1117"/>
    </row>
    <row r="77" spans="1:12" ht="15" customHeight="1" x14ac:dyDescent="0.2">
      <c r="A77" s="1114"/>
      <c r="B77" s="1079"/>
      <c r="C77" s="585">
        <v>1210</v>
      </c>
      <c r="D77" s="323">
        <v>30</v>
      </c>
      <c r="E77" s="323"/>
      <c r="F77" s="323"/>
      <c r="G77" s="323"/>
      <c r="H77" s="327">
        <f t="shared" si="2"/>
        <v>30</v>
      </c>
      <c r="I77" s="332">
        <f t="shared" si="2"/>
        <v>0</v>
      </c>
      <c r="J77" s="327"/>
      <c r="K77" s="1117"/>
    </row>
    <row r="78" spans="1:12" ht="15" customHeight="1" x14ac:dyDescent="0.2">
      <c r="A78" s="1114"/>
      <c r="B78" s="1079"/>
      <c r="C78" s="585">
        <v>2231</v>
      </c>
      <c r="D78" s="323">
        <v>1827</v>
      </c>
      <c r="E78" s="323"/>
      <c r="F78" s="323"/>
      <c r="G78" s="323"/>
      <c r="H78" s="327">
        <f t="shared" si="2"/>
        <v>1827</v>
      </c>
      <c r="I78" s="332">
        <f t="shared" si="2"/>
        <v>0</v>
      </c>
      <c r="J78" s="327"/>
      <c r="K78" s="1117"/>
    </row>
    <row r="79" spans="1:12" ht="15" customHeight="1" x14ac:dyDescent="0.2">
      <c r="A79" s="1114"/>
      <c r="B79" s="1079"/>
      <c r="C79" s="585">
        <v>2314</v>
      </c>
      <c r="D79" s="323">
        <v>150</v>
      </c>
      <c r="E79" s="323"/>
      <c r="F79" s="323"/>
      <c r="G79" s="323"/>
      <c r="H79" s="327">
        <f t="shared" si="2"/>
        <v>150</v>
      </c>
      <c r="I79" s="332">
        <f t="shared" si="2"/>
        <v>0</v>
      </c>
      <c r="J79" s="327"/>
      <c r="K79" s="1117"/>
    </row>
    <row r="80" spans="1:12" ht="15.75" customHeight="1" x14ac:dyDescent="0.2">
      <c r="A80" s="1114" t="s">
        <v>400</v>
      </c>
      <c r="B80" s="1079" t="s">
        <v>387</v>
      </c>
      <c r="C80" s="585"/>
      <c r="D80" s="324">
        <f>SUM(D81)</f>
        <v>200</v>
      </c>
      <c r="E80" s="324">
        <f t="shared" ref="E80:G80" si="19">SUM(E81)</f>
        <v>3934</v>
      </c>
      <c r="F80" s="324">
        <f t="shared" si="19"/>
        <v>0</v>
      </c>
      <c r="G80" s="324">
        <f t="shared" si="19"/>
        <v>0</v>
      </c>
      <c r="H80" s="325">
        <f t="shared" si="2"/>
        <v>200</v>
      </c>
      <c r="I80" s="326">
        <f t="shared" si="2"/>
        <v>3934</v>
      </c>
      <c r="J80" s="327"/>
      <c r="K80" s="1117" t="s">
        <v>388</v>
      </c>
    </row>
    <row r="81" spans="1:11" ht="15.75" customHeight="1" x14ac:dyDescent="0.2">
      <c r="A81" s="1114"/>
      <c r="B81" s="1079"/>
      <c r="C81" s="586">
        <v>2231</v>
      </c>
      <c r="D81" s="329">
        <v>200</v>
      </c>
      <c r="E81" s="329">
        <v>3934</v>
      </c>
      <c r="F81" s="329"/>
      <c r="G81" s="329"/>
      <c r="H81" s="330">
        <f t="shared" si="2"/>
        <v>200</v>
      </c>
      <c r="I81" s="198">
        <f t="shared" si="2"/>
        <v>3934</v>
      </c>
      <c r="J81" s="327"/>
      <c r="K81" s="1117"/>
    </row>
    <row r="82" spans="1:11" x14ac:dyDescent="0.2">
      <c r="A82" s="1112" t="s">
        <v>401</v>
      </c>
      <c r="B82" s="1059" t="s">
        <v>402</v>
      </c>
      <c r="C82" s="584"/>
      <c r="D82" s="315">
        <f>SUM(D83:D86)</f>
        <v>2280</v>
      </c>
      <c r="E82" s="315">
        <f t="shared" ref="E82:G82" si="20">SUM(E83:E86)</f>
        <v>0</v>
      </c>
      <c r="F82" s="315">
        <f t="shared" si="20"/>
        <v>0</v>
      </c>
      <c r="G82" s="315">
        <f t="shared" si="20"/>
        <v>0</v>
      </c>
      <c r="H82" s="316">
        <f t="shared" si="2"/>
        <v>2280</v>
      </c>
      <c r="I82" s="317">
        <f t="shared" si="2"/>
        <v>0</v>
      </c>
      <c r="J82" s="319"/>
      <c r="K82" s="1118" t="s">
        <v>403</v>
      </c>
    </row>
    <row r="83" spans="1:11" ht="12.75" customHeight="1" x14ac:dyDescent="0.2">
      <c r="A83" s="1112"/>
      <c r="B83" s="1059"/>
      <c r="C83" s="584">
        <v>1150</v>
      </c>
      <c r="D83" s="314">
        <v>666</v>
      </c>
      <c r="E83" s="314"/>
      <c r="F83" s="314"/>
      <c r="G83" s="314"/>
      <c r="H83" s="319">
        <f t="shared" si="2"/>
        <v>666</v>
      </c>
      <c r="I83" s="318">
        <f t="shared" si="2"/>
        <v>0</v>
      </c>
      <c r="J83" s="319"/>
      <c r="K83" s="1118"/>
    </row>
    <row r="84" spans="1:11" ht="12.75" customHeight="1" x14ac:dyDescent="0.2">
      <c r="A84" s="1112"/>
      <c r="B84" s="1059"/>
      <c r="C84" s="584">
        <v>1210</v>
      </c>
      <c r="D84" s="314">
        <v>34</v>
      </c>
      <c r="E84" s="314"/>
      <c r="F84" s="314"/>
      <c r="G84" s="314"/>
      <c r="H84" s="319">
        <f t="shared" si="2"/>
        <v>34</v>
      </c>
      <c r="I84" s="318">
        <f t="shared" si="2"/>
        <v>0</v>
      </c>
      <c r="J84" s="318"/>
      <c r="K84" s="1118"/>
    </row>
    <row r="85" spans="1:11" ht="12.75" customHeight="1" x14ac:dyDescent="0.2">
      <c r="A85" s="1112"/>
      <c r="B85" s="1059"/>
      <c r="C85" s="584">
        <v>2231</v>
      </c>
      <c r="D85" s="314">
        <v>1280</v>
      </c>
      <c r="E85" s="314"/>
      <c r="F85" s="314"/>
      <c r="G85" s="314"/>
      <c r="H85" s="319">
        <f t="shared" si="2"/>
        <v>1280</v>
      </c>
      <c r="I85" s="318">
        <f t="shared" si="2"/>
        <v>0</v>
      </c>
      <c r="J85" s="318"/>
      <c r="K85" s="1118"/>
    </row>
    <row r="86" spans="1:11" ht="12.75" customHeight="1" x14ac:dyDescent="0.2">
      <c r="A86" s="1112"/>
      <c r="B86" s="1059"/>
      <c r="C86" s="584">
        <v>2314</v>
      </c>
      <c r="D86" s="314">
        <v>300</v>
      </c>
      <c r="E86" s="314"/>
      <c r="F86" s="314"/>
      <c r="G86" s="314"/>
      <c r="H86" s="319">
        <f t="shared" si="2"/>
        <v>300</v>
      </c>
      <c r="I86" s="318">
        <f t="shared" si="2"/>
        <v>0</v>
      </c>
      <c r="J86" s="318"/>
      <c r="K86" s="1118"/>
    </row>
    <row r="87" spans="1:11" x14ac:dyDescent="0.2">
      <c r="A87" s="1112" t="s">
        <v>404</v>
      </c>
      <c r="B87" s="1059" t="s">
        <v>405</v>
      </c>
      <c r="C87" s="584"/>
      <c r="D87" s="315">
        <f>SUM(D88:D90)</f>
        <v>549</v>
      </c>
      <c r="E87" s="315">
        <f t="shared" ref="E87:G87" si="21">SUM(E88:E90)</f>
        <v>0</v>
      </c>
      <c r="F87" s="315">
        <f t="shared" si="21"/>
        <v>0</v>
      </c>
      <c r="G87" s="315">
        <f t="shared" si="21"/>
        <v>0</v>
      </c>
      <c r="H87" s="316">
        <f t="shared" si="2"/>
        <v>549</v>
      </c>
      <c r="I87" s="317">
        <f t="shared" si="2"/>
        <v>0</v>
      </c>
      <c r="J87" s="318"/>
      <c r="K87" s="1118" t="s">
        <v>406</v>
      </c>
    </row>
    <row r="88" spans="1:11" ht="12.75" customHeight="1" x14ac:dyDescent="0.2">
      <c r="A88" s="1112"/>
      <c r="B88" s="1059"/>
      <c r="C88" s="584">
        <v>1150</v>
      </c>
      <c r="D88" s="314">
        <v>380</v>
      </c>
      <c r="E88" s="314"/>
      <c r="F88" s="314"/>
      <c r="G88" s="314"/>
      <c r="H88" s="319">
        <f t="shared" si="2"/>
        <v>380</v>
      </c>
      <c r="I88" s="318">
        <f t="shared" si="2"/>
        <v>0</v>
      </c>
      <c r="J88" s="318"/>
      <c r="K88" s="1118"/>
    </row>
    <row r="89" spans="1:11" ht="12.75" customHeight="1" x14ac:dyDescent="0.2">
      <c r="A89" s="1112"/>
      <c r="B89" s="1059"/>
      <c r="C89" s="584">
        <v>1210</v>
      </c>
      <c r="D89" s="314">
        <v>19</v>
      </c>
      <c r="E89" s="314"/>
      <c r="F89" s="314"/>
      <c r="G89" s="314"/>
      <c r="H89" s="319">
        <f t="shared" si="2"/>
        <v>19</v>
      </c>
      <c r="I89" s="318">
        <f t="shared" si="2"/>
        <v>0</v>
      </c>
      <c r="J89" s="318"/>
      <c r="K89" s="1118"/>
    </row>
    <row r="90" spans="1:11" ht="12.75" customHeight="1" x14ac:dyDescent="0.2">
      <c r="A90" s="1112"/>
      <c r="B90" s="1059"/>
      <c r="C90" s="584">
        <v>2314</v>
      </c>
      <c r="D90" s="314">
        <v>150</v>
      </c>
      <c r="E90" s="314"/>
      <c r="F90" s="314"/>
      <c r="G90" s="314"/>
      <c r="H90" s="319">
        <f t="shared" si="2"/>
        <v>150</v>
      </c>
      <c r="I90" s="318">
        <f t="shared" si="2"/>
        <v>0</v>
      </c>
      <c r="J90" s="318"/>
      <c r="K90" s="1118"/>
    </row>
    <row r="91" spans="1:11" ht="12" customHeight="1" x14ac:dyDescent="0.2">
      <c r="A91" s="1112" t="s">
        <v>407</v>
      </c>
      <c r="B91" s="1074" t="s">
        <v>408</v>
      </c>
      <c r="C91" s="584"/>
      <c r="D91" s="315">
        <f>SUM(D92:D95)</f>
        <v>5558</v>
      </c>
      <c r="E91" s="315">
        <f t="shared" ref="E91:G91" si="22">SUM(E92:E95)</f>
        <v>2976</v>
      </c>
      <c r="F91" s="315">
        <f t="shared" si="22"/>
        <v>0</v>
      </c>
      <c r="G91" s="315">
        <f t="shared" si="22"/>
        <v>0</v>
      </c>
      <c r="H91" s="316">
        <f t="shared" si="2"/>
        <v>5558</v>
      </c>
      <c r="I91" s="317">
        <f t="shared" si="2"/>
        <v>2976</v>
      </c>
      <c r="J91" s="318"/>
      <c r="K91" s="1118" t="s">
        <v>409</v>
      </c>
    </row>
    <row r="92" spans="1:11" ht="12.75" customHeight="1" x14ac:dyDescent="0.2">
      <c r="A92" s="1112"/>
      <c r="B92" s="1074"/>
      <c r="C92" s="584">
        <v>1150</v>
      </c>
      <c r="D92" s="314">
        <v>4000</v>
      </c>
      <c r="E92" s="314">
        <v>2400</v>
      </c>
      <c r="F92" s="314"/>
      <c r="G92" s="314"/>
      <c r="H92" s="319">
        <f t="shared" si="2"/>
        <v>4000</v>
      </c>
      <c r="I92" s="318">
        <f t="shared" si="2"/>
        <v>2400</v>
      </c>
      <c r="J92" s="318"/>
      <c r="K92" s="1118"/>
    </row>
    <row r="93" spans="1:11" ht="12.75" customHeight="1" x14ac:dyDescent="0.2">
      <c r="A93" s="1112"/>
      <c r="B93" s="1074"/>
      <c r="C93" s="584">
        <v>1210</v>
      </c>
      <c r="D93" s="314">
        <v>200</v>
      </c>
      <c r="E93" s="314">
        <v>120</v>
      </c>
      <c r="F93" s="314"/>
      <c r="G93" s="314"/>
      <c r="H93" s="319">
        <f t="shared" si="2"/>
        <v>200</v>
      </c>
      <c r="I93" s="318">
        <f t="shared" si="2"/>
        <v>120</v>
      </c>
      <c r="J93" s="318"/>
      <c r="K93" s="1118"/>
    </row>
    <row r="94" spans="1:11" ht="12.75" customHeight="1" x14ac:dyDescent="0.2">
      <c r="A94" s="1112"/>
      <c r="B94" s="1074"/>
      <c r="C94" s="584">
        <v>2231</v>
      </c>
      <c r="D94" s="314">
        <v>1058</v>
      </c>
      <c r="E94" s="314">
        <v>456</v>
      </c>
      <c r="F94" s="314"/>
      <c r="G94" s="314"/>
      <c r="H94" s="319">
        <f t="shared" si="2"/>
        <v>1058</v>
      </c>
      <c r="I94" s="318">
        <f t="shared" si="2"/>
        <v>456</v>
      </c>
      <c r="J94" s="318"/>
      <c r="K94" s="1118"/>
    </row>
    <row r="95" spans="1:11" ht="12.75" customHeight="1" x14ac:dyDescent="0.2">
      <c r="A95" s="1112"/>
      <c r="B95" s="1074"/>
      <c r="C95" s="584">
        <v>2314</v>
      </c>
      <c r="D95" s="314">
        <v>300</v>
      </c>
      <c r="E95" s="314">
        <v>0</v>
      </c>
      <c r="F95" s="314"/>
      <c r="G95" s="314"/>
      <c r="H95" s="319">
        <f t="shared" si="2"/>
        <v>300</v>
      </c>
      <c r="I95" s="318">
        <f t="shared" si="2"/>
        <v>0</v>
      </c>
      <c r="J95" s="318"/>
      <c r="K95" s="1118"/>
    </row>
    <row r="96" spans="1:11" ht="16.5" customHeight="1" x14ac:dyDescent="0.2">
      <c r="A96" s="333" t="s">
        <v>410</v>
      </c>
      <c r="B96" s="315" t="s">
        <v>411</v>
      </c>
      <c r="C96" s="584"/>
      <c r="D96" s="315">
        <f>SUM(D97,D103,D105,D107)</f>
        <v>206</v>
      </c>
      <c r="E96" s="315">
        <f t="shared" ref="E96:G96" si="23">SUM(E97,E103,E105,E107)</f>
        <v>10754</v>
      </c>
      <c r="F96" s="315">
        <f t="shared" si="23"/>
        <v>0</v>
      </c>
      <c r="G96" s="315">
        <f t="shared" si="23"/>
        <v>0</v>
      </c>
      <c r="H96" s="316">
        <f t="shared" si="2"/>
        <v>206</v>
      </c>
      <c r="I96" s="317">
        <f t="shared" si="2"/>
        <v>10754</v>
      </c>
      <c r="J96" s="334"/>
      <c r="K96" s="577"/>
    </row>
    <row r="97" spans="1:11" ht="15" customHeight="1" x14ac:dyDescent="0.2">
      <c r="A97" s="1114" t="s">
        <v>412</v>
      </c>
      <c r="B97" s="1079" t="s">
        <v>413</v>
      </c>
      <c r="C97" s="585"/>
      <c r="D97" s="324">
        <f>SUM(D98:D102)</f>
        <v>0</v>
      </c>
      <c r="E97" s="324">
        <f t="shared" ref="E97:G97" si="24">SUM(E98:E102)</f>
        <v>9760</v>
      </c>
      <c r="F97" s="324">
        <f t="shared" si="24"/>
        <v>0</v>
      </c>
      <c r="G97" s="324">
        <f t="shared" si="24"/>
        <v>0</v>
      </c>
      <c r="H97" s="325">
        <f t="shared" si="2"/>
        <v>0</v>
      </c>
      <c r="I97" s="326">
        <f t="shared" si="2"/>
        <v>9760</v>
      </c>
      <c r="J97" s="327"/>
      <c r="K97" s="1115" t="s">
        <v>414</v>
      </c>
    </row>
    <row r="98" spans="1:11" ht="15" customHeight="1" x14ac:dyDescent="0.2">
      <c r="A98" s="1114"/>
      <c r="B98" s="1079"/>
      <c r="C98" s="585">
        <v>1150</v>
      </c>
      <c r="D98" s="323">
        <v>0</v>
      </c>
      <c r="E98" s="323">
        <v>4180</v>
      </c>
      <c r="F98" s="323"/>
      <c r="G98" s="323"/>
      <c r="H98" s="327">
        <f t="shared" si="2"/>
        <v>0</v>
      </c>
      <c r="I98" s="332">
        <f t="shared" si="2"/>
        <v>4180</v>
      </c>
      <c r="J98" s="327"/>
      <c r="K98" s="1115"/>
    </row>
    <row r="99" spans="1:11" ht="15" customHeight="1" x14ac:dyDescent="0.2">
      <c r="A99" s="1114"/>
      <c r="B99" s="1079"/>
      <c r="C99" s="585">
        <v>1210</v>
      </c>
      <c r="D99" s="323">
        <v>0</v>
      </c>
      <c r="E99" s="323">
        <v>209</v>
      </c>
      <c r="F99" s="323"/>
      <c r="G99" s="323"/>
      <c r="H99" s="327">
        <f t="shared" si="2"/>
        <v>0</v>
      </c>
      <c r="I99" s="332">
        <f t="shared" si="2"/>
        <v>209</v>
      </c>
      <c r="J99" s="327"/>
      <c r="K99" s="1115"/>
    </row>
    <row r="100" spans="1:11" ht="15" customHeight="1" x14ac:dyDescent="0.2">
      <c r="A100" s="1114"/>
      <c r="B100" s="1079"/>
      <c r="C100" s="585">
        <v>2231</v>
      </c>
      <c r="D100" s="323">
        <v>0</v>
      </c>
      <c r="E100" s="323">
        <v>1400</v>
      </c>
      <c r="F100" s="323"/>
      <c r="G100" s="323"/>
      <c r="H100" s="327">
        <f t="shared" si="2"/>
        <v>0</v>
      </c>
      <c r="I100" s="332">
        <f t="shared" si="2"/>
        <v>1400</v>
      </c>
      <c r="J100" s="327"/>
      <c r="K100" s="1115"/>
    </row>
    <row r="101" spans="1:11" ht="15" customHeight="1" x14ac:dyDescent="0.2">
      <c r="A101" s="1114"/>
      <c r="B101" s="1079"/>
      <c r="C101" s="585">
        <v>2312</v>
      </c>
      <c r="D101" s="323">
        <v>0</v>
      </c>
      <c r="E101" s="323">
        <v>962</v>
      </c>
      <c r="F101" s="323"/>
      <c r="G101" s="323"/>
      <c r="H101" s="327">
        <f t="shared" si="2"/>
        <v>0</v>
      </c>
      <c r="I101" s="332">
        <f t="shared" si="2"/>
        <v>962</v>
      </c>
      <c r="J101" s="327"/>
      <c r="K101" s="1115"/>
    </row>
    <row r="102" spans="1:11" ht="15" customHeight="1" x14ac:dyDescent="0.2">
      <c r="A102" s="1114"/>
      <c r="B102" s="1079"/>
      <c r="C102" s="585">
        <v>2314</v>
      </c>
      <c r="D102" s="323">
        <v>0</v>
      </c>
      <c r="E102" s="323">
        <v>3009</v>
      </c>
      <c r="F102" s="323"/>
      <c r="G102" s="323"/>
      <c r="H102" s="327">
        <f t="shared" si="2"/>
        <v>0</v>
      </c>
      <c r="I102" s="332">
        <f t="shared" si="2"/>
        <v>3009</v>
      </c>
      <c r="J102" s="327"/>
      <c r="K102" s="1115"/>
    </row>
    <row r="103" spans="1:11" ht="33.75" customHeight="1" x14ac:dyDescent="0.2">
      <c r="A103" s="1114" t="s">
        <v>415</v>
      </c>
      <c r="B103" s="1079" t="s">
        <v>416</v>
      </c>
      <c r="C103" s="585"/>
      <c r="D103" s="324">
        <f>SUM(D104)</f>
        <v>6</v>
      </c>
      <c r="E103" s="324">
        <f t="shared" ref="E103:G103" si="25">SUM(E104)</f>
        <v>394</v>
      </c>
      <c r="F103" s="324">
        <f t="shared" si="25"/>
        <v>0</v>
      </c>
      <c r="G103" s="324">
        <f t="shared" si="25"/>
        <v>0</v>
      </c>
      <c r="H103" s="325">
        <f t="shared" si="2"/>
        <v>6</v>
      </c>
      <c r="I103" s="326">
        <f t="shared" si="2"/>
        <v>394</v>
      </c>
      <c r="J103" s="327"/>
      <c r="K103" s="1117" t="s">
        <v>414</v>
      </c>
    </row>
    <row r="104" spans="1:11" ht="33.75" customHeight="1" x14ac:dyDescent="0.2">
      <c r="A104" s="1114"/>
      <c r="B104" s="1079"/>
      <c r="C104" s="585">
        <v>2314</v>
      </c>
      <c r="D104" s="323">
        <v>6</v>
      </c>
      <c r="E104" s="323">
        <v>394</v>
      </c>
      <c r="F104" s="323"/>
      <c r="G104" s="323"/>
      <c r="H104" s="327">
        <f t="shared" si="2"/>
        <v>6</v>
      </c>
      <c r="I104" s="332">
        <f t="shared" si="2"/>
        <v>394</v>
      </c>
      <c r="J104" s="331"/>
      <c r="K104" s="1117"/>
    </row>
    <row r="105" spans="1:11" ht="26.25" customHeight="1" x14ac:dyDescent="0.2">
      <c r="A105" s="1112" t="s">
        <v>417</v>
      </c>
      <c r="B105" s="1059" t="s">
        <v>418</v>
      </c>
      <c r="C105" s="584"/>
      <c r="D105" s="315">
        <f>SUM(D106)</f>
        <v>200</v>
      </c>
      <c r="E105" s="315">
        <f t="shared" ref="E105:G105" si="26">SUM(E106)</f>
        <v>0</v>
      </c>
      <c r="F105" s="315">
        <f t="shared" si="26"/>
        <v>0</v>
      </c>
      <c r="G105" s="315">
        <f t="shared" si="26"/>
        <v>0</v>
      </c>
      <c r="H105" s="316">
        <f t="shared" si="2"/>
        <v>200</v>
      </c>
      <c r="I105" s="317">
        <f t="shared" si="2"/>
        <v>0</v>
      </c>
      <c r="J105" s="319"/>
      <c r="K105" s="1118" t="s">
        <v>419</v>
      </c>
    </row>
    <row r="106" spans="1:11" ht="29.25" customHeight="1" x14ac:dyDescent="0.2">
      <c r="A106" s="1112"/>
      <c r="B106" s="1059"/>
      <c r="C106" s="584">
        <v>2314</v>
      </c>
      <c r="D106" s="314">
        <v>200</v>
      </c>
      <c r="E106" s="314"/>
      <c r="F106" s="314"/>
      <c r="G106" s="314"/>
      <c r="H106" s="319">
        <f t="shared" si="2"/>
        <v>200</v>
      </c>
      <c r="I106" s="318">
        <f t="shared" si="2"/>
        <v>0</v>
      </c>
      <c r="J106" s="319"/>
      <c r="K106" s="1118"/>
    </row>
    <row r="107" spans="1:11" ht="22.5" customHeight="1" x14ac:dyDescent="0.2">
      <c r="A107" s="1112" t="s">
        <v>420</v>
      </c>
      <c r="B107" s="1059" t="s">
        <v>421</v>
      </c>
      <c r="C107" s="584"/>
      <c r="D107" s="315">
        <f>SUM(D108)</f>
        <v>0</v>
      </c>
      <c r="E107" s="315">
        <f t="shared" ref="E107:G107" si="27">SUM(E108)</f>
        <v>600</v>
      </c>
      <c r="F107" s="315">
        <f t="shared" si="27"/>
        <v>0</v>
      </c>
      <c r="G107" s="315">
        <f t="shared" si="27"/>
        <v>0</v>
      </c>
      <c r="H107" s="316">
        <f t="shared" si="2"/>
        <v>0</v>
      </c>
      <c r="I107" s="317">
        <f t="shared" si="2"/>
        <v>600</v>
      </c>
      <c r="J107" s="319"/>
      <c r="K107" s="1118" t="s">
        <v>422</v>
      </c>
    </row>
    <row r="108" spans="1:11" ht="22.5" customHeight="1" x14ac:dyDescent="0.2">
      <c r="A108" s="1112"/>
      <c r="B108" s="1059"/>
      <c r="C108" s="584">
        <v>2231</v>
      </c>
      <c r="D108" s="314">
        <v>0</v>
      </c>
      <c r="E108" s="314">
        <v>600</v>
      </c>
      <c r="F108" s="314"/>
      <c r="G108" s="314"/>
      <c r="H108" s="319">
        <f t="shared" si="2"/>
        <v>0</v>
      </c>
      <c r="I108" s="318">
        <f t="shared" si="2"/>
        <v>600</v>
      </c>
      <c r="J108" s="318"/>
      <c r="K108" s="1118"/>
    </row>
    <row r="109" spans="1:11" ht="12.75" customHeight="1" x14ac:dyDescent="0.2">
      <c r="A109" s="333" t="s">
        <v>423</v>
      </c>
      <c r="B109" s="315" t="s">
        <v>424</v>
      </c>
      <c r="C109" s="584"/>
      <c r="D109" s="315">
        <f>SUM(D110,D115)</f>
        <v>45427</v>
      </c>
      <c r="E109" s="315">
        <f t="shared" ref="E109:G109" si="28">SUM(E110,E115)</f>
        <v>0</v>
      </c>
      <c r="F109" s="315">
        <f t="shared" si="28"/>
        <v>0</v>
      </c>
      <c r="G109" s="315">
        <f t="shared" si="28"/>
        <v>0</v>
      </c>
      <c r="H109" s="316">
        <f t="shared" si="2"/>
        <v>45427</v>
      </c>
      <c r="I109" s="317">
        <f t="shared" si="2"/>
        <v>0</v>
      </c>
      <c r="J109" s="318"/>
      <c r="K109" s="577"/>
    </row>
    <row r="110" spans="1:11" ht="18" customHeight="1" x14ac:dyDescent="0.2">
      <c r="A110" s="1112" t="s">
        <v>425</v>
      </c>
      <c r="B110" s="1059" t="s">
        <v>426</v>
      </c>
      <c r="C110" s="584"/>
      <c r="D110" s="315">
        <f>SUM(D111:D114)</f>
        <v>39597</v>
      </c>
      <c r="E110" s="315">
        <f t="shared" ref="E110:G110" si="29">SUM(E111:E114)</f>
        <v>0</v>
      </c>
      <c r="F110" s="315">
        <f t="shared" si="29"/>
        <v>0</v>
      </c>
      <c r="G110" s="315">
        <f t="shared" si="29"/>
        <v>0</v>
      </c>
      <c r="H110" s="316">
        <f t="shared" si="2"/>
        <v>39597</v>
      </c>
      <c r="I110" s="317">
        <f t="shared" si="2"/>
        <v>0</v>
      </c>
      <c r="J110" s="318"/>
      <c r="K110" s="1118" t="s">
        <v>427</v>
      </c>
    </row>
    <row r="111" spans="1:11" ht="12.75" customHeight="1" x14ac:dyDescent="0.2">
      <c r="A111" s="1112"/>
      <c r="B111" s="1059"/>
      <c r="C111" s="584">
        <v>1150</v>
      </c>
      <c r="D111" s="314">
        <v>8020</v>
      </c>
      <c r="E111" s="314"/>
      <c r="F111" s="314"/>
      <c r="G111" s="314"/>
      <c r="H111" s="319">
        <f t="shared" si="2"/>
        <v>8020</v>
      </c>
      <c r="I111" s="318">
        <f t="shared" si="2"/>
        <v>0</v>
      </c>
      <c r="J111" s="318"/>
      <c r="K111" s="1118"/>
    </row>
    <row r="112" spans="1:11" ht="12.75" customHeight="1" x14ac:dyDescent="0.2">
      <c r="A112" s="1112"/>
      <c r="B112" s="1059"/>
      <c r="C112" s="584">
        <v>1210</v>
      </c>
      <c r="D112" s="314">
        <v>401</v>
      </c>
      <c r="E112" s="314"/>
      <c r="F112" s="314"/>
      <c r="G112" s="314"/>
      <c r="H112" s="319">
        <f t="shared" si="2"/>
        <v>401</v>
      </c>
      <c r="I112" s="318">
        <f t="shared" si="2"/>
        <v>0</v>
      </c>
      <c r="J112" s="318"/>
      <c r="K112" s="1118"/>
    </row>
    <row r="113" spans="1:11" ht="12.75" customHeight="1" x14ac:dyDescent="0.2">
      <c r="A113" s="1112"/>
      <c r="B113" s="1059"/>
      <c r="C113" s="584">
        <v>2231</v>
      </c>
      <c r="D113" s="314">
        <v>29626</v>
      </c>
      <c r="E113" s="314"/>
      <c r="F113" s="314"/>
      <c r="G113" s="314"/>
      <c r="H113" s="319">
        <f t="shared" si="2"/>
        <v>29626</v>
      </c>
      <c r="I113" s="318">
        <f t="shared" si="2"/>
        <v>0</v>
      </c>
      <c r="J113" s="318"/>
      <c r="K113" s="1118"/>
    </row>
    <row r="114" spans="1:11" ht="12.75" customHeight="1" x14ac:dyDescent="0.2">
      <c r="A114" s="1112"/>
      <c r="B114" s="1059"/>
      <c r="C114" s="584">
        <v>2314</v>
      </c>
      <c r="D114" s="314">
        <v>1550</v>
      </c>
      <c r="E114" s="314"/>
      <c r="F114" s="314"/>
      <c r="G114" s="314"/>
      <c r="H114" s="319">
        <f t="shared" si="2"/>
        <v>1550</v>
      </c>
      <c r="I114" s="318">
        <f t="shared" si="2"/>
        <v>0</v>
      </c>
      <c r="J114" s="318"/>
      <c r="K114" s="1118"/>
    </row>
    <row r="115" spans="1:11" ht="12" customHeight="1" x14ac:dyDescent="0.2">
      <c r="A115" s="1114" t="s">
        <v>428</v>
      </c>
      <c r="B115" s="1079" t="s">
        <v>429</v>
      </c>
      <c r="C115" s="585"/>
      <c r="D115" s="324">
        <f>SUM(D116:D119)</f>
        <v>5830</v>
      </c>
      <c r="E115" s="324">
        <f t="shared" ref="E115:G115" si="30">SUM(E116:E119)</f>
        <v>0</v>
      </c>
      <c r="F115" s="324">
        <f t="shared" si="30"/>
        <v>0</v>
      </c>
      <c r="G115" s="324">
        <f t="shared" si="30"/>
        <v>0</v>
      </c>
      <c r="H115" s="325">
        <f t="shared" si="2"/>
        <v>5830</v>
      </c>
      <c r="I115" s="326">
        <f t="shared" si="2"/>
        <v>0</v>
      </c>
      <c r="J115" s="331"/>
      <c r="K115" s="1117" t="s">
        <v>430</v>
      </c>
    </row>
    <row r="116" spans="1:11" ht="12.75" customHeight="1" x14ac:dyDescent="0.2">
      <c r="A116" s="1114"/>
      <c r="B116" s="1079"/>
      <c r="C116" s="585">
        <v>1150</v>
      </c>
      <c r="D116" s="323">
        <v>1537</v>
      </c>
      <c r="E116" s="323"/>
      <c r="F116" s="323"/>
      <c r="G116" s="323"/>
      <c r="H116" s="327">
        <f t="shared" si="2"/>
        <v>1537</v>
      </c>
      <c r="I116" s="332">
        <f t="shared" si="2"/>
        <v>0</v>
      </c>
      <c r="J116" s="332"/>
      <c r="K116" s="1117"/>
    </row>
    <row r="117" spans="1:11" ht="12.75" customHeight="1" x14ac:dyDescent="0.2">
      <c r="A117" s="1114"/>
      <c r="B117" s="1079"/>
      <c r="C117" s="585">
        <v>1210</v>
      </c>
      <c r="D117" s="323">
        <v>77</v>
      </c>
      <c r="E117" s="323"/>
      <c r="F117" s="323"/>
      <c r="G117" s="323"/>
      <c r="H117" s="327">
        <f t="shared" si="2"/>
        <v>77</v>
      </c>
      <c r="I117" s="332">
        <f t="shared" si="2"/>
        <v>0</v>
      </c>
      <c r="J117" s="332"/>
      <c r="K117" s="1117"/>
    </row>
    <row r="118" spans="1:11" ht="12.75" customHeight="1" x14ac:dyDescent="0.2">
      <c r="A118" s="1114"/>
      <c r="B118" s="1079"/>
      <c r="C118" s="585">
        <v>2231</v>
      </c>
      <c r="D118" s="323">
        <v>3892</v>
      </c>
      <c r="E118" s="323"/>
      <c r="F118" s="323"/>
      <c r="G118" s="323"/>
      <c r="H118" s="327">
        <f t="shared" si="2"/>
        <v>3892</v>
      </c>
      <c r="I118" s="332">
        <f t="shared" si="2"/>
        <v>0</v>
      </c>
      <c r="J118" s="332"/>
      <c r="K118" s="1117"/>
    </row>
    <row r="119" spans="1:11" ht="12.75" customHeight="1" x14ac:dyDescent="0.2">
      <c r="A119" s="1114"/>
      <c r="B119" s="1079"/>
      <c r="C119" s="585">
        <v>2314</v>
      </c>
      <c r="D119" s="323">
        <v>324</v>
      </c>
      <c r="E119" s="323"/>
      <c r="F119" s="323"/>
      <c r="G119" s="323"/>
      <c r="H119" s="327">
        <f t="shared" si="2"/>
        <v>324</v>
      </c>
      <c r="I119" s="332">
        <f t="shared" si="2"/>
        <v>0</v>
      </c>
      <c r="J119" s="332"/>
      <c r="K119" s="1117"/>
    </row>
    <row r="120" spans="1:11" ht="12.75" customHeight="1" x14ac:dyDescent="0.2">
      <c r="A120" s="335" t="s">
        <v>431</v>
      </c>
      <c r="B120" s="324" t="s">
        <v>432</v>
      </c>
      <c r="C120" s="585"/>
      <c r="D120" s="324">
        <f>SUM(D121,D123,D127,D132,D134,D139)</f>
        <v>30376</v>
      </c>
      <c r="E120" s="324">
        <f t="shared" ref="E120:G120" si="31">SUM(E121,E123,E127,E132,E134,E139)</f>
        <v>0</v>
      </c>
      <c r="F120" s="324">
        <f t="shared" si="31"/>
        <v>0</v>
      </c>
      <c r="G120" s="324">
        <f t="shared" si="31"/>
        <v>0</v>
      </c>
      <c r="H120" s="325">
        <f t="shared" si="2"/>
        <v>30376</v>
      </c>
      <c r="I120" s="326">
        <f t="shared" si="2"/>
        <v>0</v>
      </c>
      <c r="J120" s="332"/>
      <c r="K120" s="581"/>
    </row>
    <row r="121" spans="1:11" ht="24" customHeight="1" x14ac:dyDescent="0.2">
      <c r="A121" s="1112" t="s">
        <v>433</v>
      </c>
      <c r="B121" s="1059" t="s">
        <v>434</v>
      </c>
      <c r="C121" s="584"/>
      <c r="D121" s="315">
        <f>SUM(D122)</f>
        <v>876</v>
      </c>
      <c r="E121" s="315">
        <f t="shared" ref="E121:G121" si="32">SUM(E122)</f>
        <v>0</v>
      </c>
      <c r="F121" s="315">
        <f t="shared" si="32"/>
        <v>0</v>
      </c>
      <c r="G121" s="315">
        <f t="shared" si="32"/>
        <v>0</v>
      </c>
      <c r="H121" s="316">
        <f t="shared" si="2"/>
        <v>876</v>
      </c>
      <c r="I121" s="317">
        <f t="shared" si="2"/>
        <v>0</v>
      </c>
      <c r="J121" s="318"/>
      <c r="K121" s="1116" t="s">
        <v>435</v>
      </c>
    </row>
    <row r="122" spans="1:11" ht="12.75" customHeight="1" x14ac:dyDescent="0.2">
      <c r="A122" s="1112"/>
      <c r="B122" s="1059"/>
      <c r="C122" s="584">
        <v>2231</v>
      </c>
      <c r="D122" s="314">
        <v>876</v>
      </c>
      <c r="E122" s="314"/>
      <c r="F122" s="314"/>
      <c r="G122" s="314"/>
      <c r="H122" s="319">
        <f t="shared" si="2"/>
        <v>876</v>
      </c>
      <c r="I122" s="318">
        <f t="shared" si="2"/>
        <v>0</v>
      </c>
      <c r="J122" s="318"/>
      <c r="K122" s="1116"/>
    </row>
    <row r="123" spans="1:11" x14ac:dyDescent="0.2">
      <c r="A123" s="1112" t="s">
        <v>436</v>
      </c>
      <c r="B123" s="1059" t="s">
        <v>437</v>
      </c>
      <c r="C123" s="584"/>
      <c r="D123" s="315">
        <f>SUM(D124:D126)</f>
        <v>7928</v>
      </c>
      <c r="E123" s="315">
        <f t="shared" ref="E123:G123" si="33">SUM(E124:E126)</f>
        <v>0</v>
      </c>
      <c r="F123" s="315">
        <f t="shared" si="33"/>
        <v>0</v>
      </c>
      <c r="G123" s="315">
        <f t="shared" si="33"/>
        <v>0</v>
      </c>
      <c r="H123" s="316">
        <f t="shared" si="2"/>
        <v>7928</v>
      </c>
      <c r="I123" s="317">
        <f t="shared" si="2"/>
        <v>0</v>
      </c>
      <c r="J123" s="318"/>
      <c r="K123" s="1113" t="s">
        <v>438</v>
      </c>
    </row>
    <row r="124" spans="1:11" ht="12.75" customHeight="1" x14ac:dyDescent="0.2">
      <c r="A124" s="1112"/>
      <c r="B124" s="1059"/>
      <c r="C124" s="584">
        <v>1150</v>
      </c>
      <c r="D124" s="314">
        <v>950</v>
      </c>
      <c r="E124" s="314"/>
      <c r="F124" s="314"/>
      <c r="G124" s="314"/>
      <c r="H124" s="319">
        <f t="shared" si="2"/>
        <v>950</v>
      </c>
      <c r="I124" s="318">
        <f t="shared" si="2"/>
        <v>0</v>
      </c>
      <c r="J124" s="318"/>
      <c r="K124" s="1113"/>
    </row>
    <row r="125" spans="1:11" ht="12.75" customHeight="1" x14ac:dyDescent="0.2">
      <c r="A125" s="1112"/>
      <c r="B125" s="1059"/>
      <c r="C125" s="584">
        <v>1210</v>
      </c>
      <c r="D125" s="314">
        <v>48</v>
      </c>
      <c r="E125" s="314"/>
      <c r="F125" s="314"/>
      <c r="G125" s="314"/>
      <c r="H125" s="319">
        <f t="shared" si="2"/>
        <v>48</v>
      </c>
      <c r="I125" s="318">
        <f t="shared" si="2"/>
        <v>0</v>
      </c>
      <c r="J125" s="318"/>
      <c r="K125" s="1113"/>
    </row>
    <row r="126" spans="1:11" ht="12.75" customHeight="1" x14ac:dyDescent="0.2">
      <c r="A126" s="1112"/>
      <c r="B126" s="1059"/>
      <c r="C126" s="584">
        <v>2231</v>
      </c>
      <c r="D126" s="314">
        <v>6930</v>
      </c>
      <c r="E126" s="314"/>
      <c r="F126" s="314"/>
      <c r="G126" s="314"/>
      <c r="H126" s="319">
        <f t="shared" si="2"/>
        <v>6930</v>
      </c>
      <c r="I126" s="318">
        <f t="shared" si="2"/>
        <v>0</v>
      </c>
      <c r="J126" s="318"/>
      <c r="K126" s="1113"/>
    </row>
    <row r="127" spans="1:11" ht="24" customHeight="1" x14ac:dyDescent="0.2">
      <c r="A127" s="1112" t="s">
        <v>439</v>
      </c>
      <c r="B127" s="1059" t="s">
        <v>440</v>
      </c>
      <c r="C127" s="584"/>
      <c r="D127" s="315">
        <f>SUM(D128:D131)</f>
        <v>2437</v>
      </c>
      <c r="E127" s="315">
        <f t="shared" ref="E127:G127" si="34">SUM(E128:E131)</f>
        <v>0</v>
      </c>
      <c r="F127" s="315">
        <f t="shared" si="34"/>
        <v>0</v>
      </c>
      <c r="G127" s="315">
        <f t="shared" si="34"/>
        <v>0</v>
      </c>
      <c r="H127" s="316">
        <f t="shared" si="2"/>
        <v>2437</v>
      </c>
      <c r="I127" s="317">
        <f t="shared" si="2"/>
        <v>0</v>
      </c>
      <c r="J127" s="318"/>
      <c r="K127" s="1113" t="s">
        <v>441</v>
      </c>
    </row>
    <row r="128" spans="1:11" ht="12.75" customHeight="1" x14ac:dyDescent="0.2">
      <c r="A128" s="1112"/>
      <c r="B128" s="1059"/>
      <c r="C128" s="584">
        <v>1150</v>
      </c>
      <c r="D128" s="314">
        <v>1332</v>
      </c>
      <c r="E128" s="314"/>
      <c r="F128" s="314"/>
      <c r="G128" s="314"/>
      <c r="H128" s="319">
        <f t="shared" si="2"/>
        <v>1332</v>
      </c>
      <c r="I128" s="318">
        <f t="shared" si="2"/>
        <v>0</v>
      </c>
      <c r="J128" s="318"/>
      <c r="K128" s="1113"/>
    </row>
    <row r="129" spans="1:11" ht="12.75" customHeight="1" x14ac:dyDescent="0.2">
      <c r="A129" s="1112"/>
      <c r="B129" s="1059"/>
      <c r="C129" s="584">
        <v>1210</v>
      </c>
      <c r="D129" s="314">
        <v>67</v>
      </c>
      <c r="E129" s="314"/>
      <c r="F129" s="314"/>
      <c r="G129" s="314"/>
      <c r="H129" s="319">
        <f t="shared" si="2"/>
        <v>67</v>
      </c>
      <c r="I129" s="318">
        <f t="shared" si="2"/>
        <v>0</v>
      </c>
      <c r="J129" s="318"/>
      <c r="K129" s="1113"/>
    </row>
    <row r="130" spans="1:11" ht="12.75" customHeight="1" x14ac:dyDescent="0.2">
      <c r="A130" s="1112"/>
      <c r="B130" s="1059"/>
      <c r="C130" s="584">
        <v>2231</v>
      </c>
      <c r="D130" s="314">
        <v>363</v>
      </c>
      <c r="E130" s="314"/>
      <c r="F130" s="314"/>
      <c r="G130" s="314"/>
      <c r="H130" s="319">
        <f t="shared" si="2"/>
        <v>363</v>
      </c>
      <c r="I130" s="318">
        <f t="shared" si="2"/>
        <v>0</v>
      </c>
      <c r="J130" s="318"/>
      <c r="K130" s="1113"/>
    </row>
    <row r="131" spans="1:11" ht="12.75" customHeight="1" x14ac:dyDescent="0.2">
      <c r="A131" s="1112"/>
      <c r="B131" s="1059"/>
      <c r="C131" s="584">
        <v>2314</v>
      </c>
      <c r="D131" s="314">
        <v>675</v>
      </c>
      <c r="E131" s="314"/>
      <c r="F131" s="314"/>
      <c r="G131" s="314"/>
      <c r="H131" s="319">
        <f t="shared" si="2"/>
        <v>675</v>
      </c>
      <c r="I131" s="318">
        <f t="shared" si="2"/>
        <v>0</v>
      </c>
      <c r="J131" s="318"/>
      <c r="K131" s="1113"/>
    </row>
    <row r="132" spans="1:11" ht="24" customHeight="1" x14ac:dyDescent="0.2">
      <c r="A132" s="1112" t="s">
        <v>442</v>
      </c>
      <c r="B132" s="1059" t="s">
        <v>443</v>
      </c>
      <c r="C132" s="584"/>
      <c r="D132" s="315">
        <f>SUM(D133)</f>
        <v>2000</v>
      </c>
      <c r="E132" s="315">
        <f t="shared" ref="E132:G132" si="35">SUM(E133)</f>
        <v>0</v>
      </c>
      <c r="F132" s="315">
        <f t="shared" si="35"/>
        <v>0</v>
      </c>
      <c r="G132" s="315">
        <f t="shared" si="35"/>
        <v>0</v>
      </c>
      <c r="H132" s="316">
        <f t="shared" si="2"/>
        <v>2000</v>
      </c>
      <c r="I132" s="317">
        <f t="shared" si="2"/>
        <v>0</v>
      </c>
      <c r="J132" s="318"/>
      <c r="K132" s="1113" t="s">
        <v>444</v>
      </c>
    </row>
    <row r="133" spans="1:11" ht="12.75" customHeight="1" x14ac:dyDescent="0.2">
      <c r="A133" s="1112"/>
      <c r="B133" s="1059"/>
      <c r="C133" s="584">
        <v>2231</v>
      </c>
      <c r="D133" s="314">
        <v>2000</v>
      </c>
      <c r="E133" s="314"/>
      <c r="F133" s="314"/>
      <c r="G133" s="314"/>
      <c r="H133" s="319">
        <f t="shared" si="2"/>
        <v>2000</v>
      </c>
      <c r="I133" s="318">
        <f t="shared" si="2"/>
        <v>0</v>
      </c>
      <c r="J133" s="318"/>
      <c r="K133" s="1113"/>
    </row>
    <row r="134" spans="1:11" ht="24" customHeight="1" x14ac:dyDescent="0.2">
      <c r="A134" s="1112" t="s">
        <v>445</v>
      </c>
      <c r="B134" s="1059" t="s">
        <v>446</v>
      </c>
      <c r="C134" s="584"/>
      <c r="D134" s="315">
        <f>SUM(D135:D138)</f>
        <v>2677</v>
      </c>
      <c r="E134" s="315">
        <f t="shared" ref="E134:G134" si="36">SUM(E135:E138)</f>
        <v>0</v>
      </c>
      <c r="F134" s="315">
        <f t="shared" si="36"/>
        <v>0</v>
      </c>
      <c r="G134" s="315">
        <f t="shared" si="36"/>
        <v>0</v>
      </c>
      <c r="H134" s="316">
        <f t="shared" si="2"/>
        <v>2677</v>
      </c>
      <c r="I134" s="317">
        <f t="shared" si="2"/>
        <v>0</v>
      </c>
      <c r="J134" s="318"/>
      <c r="K134" s="1113" t="s">
        <v>447</v>
      </c>
    </row>
    <row r="135" spans="1:11" ht="12.75" customHeight="1" x14ac:dyDescent="0.2">
      <c r="A135" s="1112"/>
      <c r="B135" s="1059"/>
      <c r="C135" s="584">
        <v>1150</v>
      </c>
      <c r="D135" s="314">
        <v>762</v>
      </c>
      <c r="E135" s="314"/>
      <c r="F135" s="314"/>
      <c r="G135" s="314"/>
      <c r="H135" s="319">
        <f t="shared" si="2"/>
        <v>762</v>
      </c>
      <c r="I135" s="318">
        <f t="shared" si="2"/>
        <v>0</v>
      </c>
      <c r="J135" s="318"/>
      <c r="K135" s="1113"/>
    </row>
    <row r="136" spans="1:11" ht="12.75" customHeight="1" x14ac:dyDescent="0.2">
      <c r="A136" s="1112"/>
      <c r="B136" s="1059"/>
      <c r="C136" s="584">
        <v>1210</v>
      </c>
      <c r="D136" s="314">
        <v>39</v>
      </c>
      <c r="E136" s="314"/>
      <c r="F136" s="314"/>
      <c r="G136" s="314"/>
      <c r="H136" s="319">
        <f t="shared" si="2"/>
        <v>39</v>
      </c>
      <c r="I136" s="318">
        <f t="shared" si="2"/>
        <v>0</v>
      </c>
      <c r="J136" s="318"/>
      <c r="K136" s="1113"/>
    </row>
    <row r="137" spans="1:11" ht="12.75" customHeight="1" x14ac:dyDescent="0.2">
      <c r="A137" s="1112"/>
      <c r="B137" s="1059"/>
      <c r="C137" s="584">
        <v>2231</v>
      </c>
      <c r="D137" s="314">
        <v>1376</v>
      </c>
      <c r="E137" s="314"/>
      <c r="F137" s="314"/>
      <c r="G137" s="314"/>
      <c r="H137" s="319">
        <f t="shared" si="2"/>
        <v>1376</v>
      </c>
      <c r="I137" s="318">
        <f t="shared" si="2"/>
        <v>0</v>
      </c>
      <c r="J137" s="318"/>
      <c r="K137" s="1113"/>
    </row>
    <row r="138" spans="1:11" ht="12.75" customHeight="1" x14ac:dyDescent="0.2">
      <c r="A138" s="1112"/>
      <c r="B138" s="1059"/>
      <c r="C138" s="584">
        <v>2314</v>
      </c>
      <c r="D138" s="314">
        <v>500</v>
      </c>
      <c r="E138" s="314"/>
      <c r="F138" s="314"/>
      <c r="G138" s="314"/>
      <c r="H138" s="319">
        <f t="shared" si="2"/>
        <v>500</v>
      </c>
      <c r="I138" s="318">
        <f t="shared" si="2"/>
        <v>0</v>
      </c>
      <c r="J138" s="318"/>
      <c r="K138" s="1113"/>
    </row>
    <row r="139" spans="1:11" ht="15" customHeight="1" x14ac:dyDescent="0.2">
      <c r="A139" s="1114" t="s">
        <v>448</v>
      </c>
      <c r="B139" s="1079" t="s">
        <v>449</v>
      </c>
      <c r="C139" s="585"/>
      <c r="D139" s="324">
        <f>SUM(D140:D143)</f>
        <v>14458</v>
      </c>
      <c r="E139" s="324">
        <f t="shared" ref="E139:G139" si="37">SUM(E140:E143)</f>
        <v>0</v>
      </c>
      <c r="F139" s="324">
        <f t="shared" si="37"/>
        <v>0</v>
      </c>
      <c r="G139" s="324">
        <f t="shared" si="37"/>
        <v>0</v>
      </c>
      <c r="H139" s="325">
        <f t="shared" si="2"/>
        <v>14458</v>
      </c>
      <c r="I139" s="326">
        <f t="shared" si="2"/>
        <v>0</v>
      </c>
      <c r="J139" s="327"/>
      <c r="K139" s="1115" t="s">
        <v>441</v>
      </c>
    </row>
    <row r="140" spans="1:11" ht="12.75" customHeight="1" x14ac:dyDescent="0.2">
      <c r="A140" s="1114"/>
      <c r="B140" s="1079"/>
      <c r="C140" s="585">
        <v>1150</v>
      </c>
      <c r="D140" s="323">
        <v>2050</v>
      </c>
      <c r="E140" s="323"/>
      <c r="F140" s="323"/>
      <c r="G140" s="323"/>
      <c r="H140" s="327">
        <f t="shared" si="2"/>
        <v>2050</v>
      </c>
      <c r="I140" s="332">
        <f t="shared" si="2"/>
        <v>0</v>
      </c>
      <c r="J140" s="332"/>
      <c r="K140" s="1115"/>
    </row>
    <row r="141" spans="1:11" ht="12.75" customHeight="1" x14ac:dyDescent="0.2">
      <c r="A141" s="1114"/>
      <c r="B141" s="1079"/>
      <c r="C141" s="585">
        <v>1210</v>
      </c>
      <c r="D141" s="323">
        <v>103</v>
      </c>
      <c r="E141" s="323"/>
      <c r="F141" s="323"/>
      <c r="G141" s="323"/>
      <c r="H141" s="327">
        <f t="shared" si="2"/>
        <v>103</v>
      </c>
      <c r="I141" s="332">
        <f t="shared" si="2"/>
        <v>0</v>
      </c>
      <c r="J141" s="332"/>
      <c r="K141" s="1115"/>
    </row>
    <row r="142" spans="1:11" ht="12.75" customHeight="1" x14ac:dyDescent="0.2">
      <c r="A142" s="1114"/>
      <c r="B142" s="1079"/>
      <c r="C142" s="585">
        <v>2231</v>
      </c>
      <c r="D142" s="323">
        <v>12035</v>
      </c>
      <c r="E142" s="323"/>
      <c r="F142" s="323"/>
      <c r="G142" s="323"/>
      <c r="H142" s="327">
        <f t="shared" si="2"/>
        <v>12035</v>
      </c>
      <c r="I142" s="332">
        <f t="shared" ref="I142:I180" si="38">E142+G142</f>
        <v>0</v>
      </c>
      <c r="J142" s="332"/>
      <c r="K142" s="1115"/>
    </row>
    <row r="143" spans="1:11" ht="12.75" customHeight="1" x14ac:dyDescent="0.2">
      <c r="A143" s="1114"/>
      <c r="B143" s="1079"/>
      <c r="C143" s="585">
        <v>2314</v>
      </c>
      <c r="D143" s="323">
        <v>270</v>
      </c>
      <c r="E143" s="323"/>
      <c r="F143" s="323"/>
      <c r="G143" s="323"/>
      <c r="H143" s="327">
        <f t="shared" ref="H143:H180" si="39">D143+F143</f>
        <v>270</v>
      </c>
      <c r="I143" s="332">
        <f t="shared" si="38"/>
        <v>0</v>
      </c>
      <c r="J143" s="332"/>
      <c r="K143" s="1115"/>
    </row>
    <row r="144" spans="1:11" ht="24" x14ac:dyDescent="0.2">
      <c r="A144" s="333" t="s">
        <v>450</v>
      </c>
      <c r="B144" s="315" t="s">
        <v>451</v>
      </c>
      <c r="C144" s="584"/>
      <c r="D144" s="315">
        <f>SUM(D145,D153,D158,D162,D166)</f>
        <v>61382</v>
      </c>
      <c r="E144" s="315"/>
      <c r="F144" s="315"/>
      <c r="G144" s="315"/>
      <c r="H144" s="316">
        <f t="shared" si="39"/>
        <v>61382</v>
      </c>
      <c r="I144" s="317">
        <f t="shared" si="38"/>
        <v>0</v>
      </c>
      <c r="J144" s="319"/>
      <c r="K144" s="318"/>
    </row>
    <row r="145" spans="1:11" ht="18.75" customHeight="1" x14ac:dyDescent="0.2">
      <c r="A145" s="1114" t="s">
        <v>452</v>
      </c>
      <c r="B145" s="1079" t="s">
        <v>453</v>
      </c>
      <c r="C145" s="585"/>
      <c r="D145" s="324">
        <f>SUM(D146:D152)</f>
        <v>18834</v>
      </c>
      <c r="E145" s="324">
        <f t="shared" ref="E145:G145" si="40">SUM(E146:E152)</f>
        <v>0</v>
      </c>
      <c r="F145" s="324">
        <f t="shared" si="40"/>
        <v>0</v>
      </c>
      <c r="G145" s="324">
        <f t="shared" si="40"/>
        <v>0</v>
      </c>
      <c r="H145" s="325">
        <f t="shared" si="39"/>
        <v>18834</v>
      </c>
      <c r="I145" s="326">
        <f t="shared" si="38"/>
        <v>0</v>
      </c>
      <c r="J145" s="327"/>
      <c r="K145" s="1115" t="s">
        <v>454</v>
      </c>
    </row>
    <row r="146" spans="1:11" ht="15" customHeight="1" x14ac:dyDescent="0.2">
      <c r="A146" s="1114"/>
      <c r="B146" s="1079"/>
      <c r="C146" s="585">
        <v>1150</v>
      </c>
      <c r="D146" s="323">
        <v>1952</v>
      </c>
      <c r="E146" s="323"/>
      <c r="F146" s="323"/>
      <c r="G146" s="323"/>
      <c r="H146" s="327">
        <f t="shared" si="39"/>
        <v>1952</v>
      </c>
      <c r="I146" s="332">
        <f t="shared" si="38"/>
        <v>0</v>
      </c>
      <c r="J146" s="327"/>
      <c r="K146" s="1115"/>
    </row>
    <row r="147" spans="1:11" ht="15" customHeight="1" x14ac:dyDescent="0.2">
      <c r="A147" s="1114"/>
      <c r="B147" s="1079"/>
      <c r="C147" s="585">
        <v>1210</v>
      </c>
      <c r="D147" s="323">
        <v>98</v>
      </c>
      <c r="E147" s="323"/>
      <c r="F147" s="323"/>
      <c r="G147" s="323"/>
      <c r="H147" s="327">
        <f t="shared" si="39"/>
        <v>98</v>
      </c>
      <c r="I147" s="332">
        <f t="shared" si="38"/>
        <v>0</v>
      </c>
      <c r="J147" s="327"/>
      <c r="K147" s="1115"/>
    </row>
    <row r="148" spans="1:11" ht="15" customHeight="1" x14ac:dyDescent="0.2">
      <c r="A148" s="1114"/>
      <c r="B148" s="1079"/>
      <c r="C148" s="585">
        <v>2231</v>
      </c>
      <c r="D148" s="323">
        <v>12936</v>
      </c>
      <c r="E148" s="323"/>
      <c r="F148" s="323"/>
      <c r="G148" s="323"/>
      <c r="H148" s="327">
        <f t="shared" si="39"/>
        <v>12936</v>
      </c>
      <c r="I148" s="332">
        <f t="shared" si="38"/>
        <v>0</v>
      </c>
      <c r="J148" s="327"/>
      <c r="K148" s="1115"/>
    </row>
    <row r="149" spans="1:11" ht="15" customHeight="1" x14ac:dyDescent="0.2">
      <c r="A149" s="1114"/>
      <c r="B149" s="1079"/>
      <c r="C149" s="585">
        <v>2312</v>
      </c>
      <c r="D149" s="323">
        <v>970</v>
      </c>
      <c r="E149" s="323"/>
      <c r="F149" s="323"/>
      <c r="G149" s="323"/>
      <c r="H149" s="327">
        <f t="shared" si="39"/>
        <v>970</v>
      </c>
      <c r="I149" s="332">
        <f t="shared" si="38"/>
        <v>0</v>
      </c>
      <c r="J149" s="327"/>
      <c r="K149" s="1115"/>
    </row>
    <row r="150" spans="1:11" ht="15" customHeight="1" x14ac:dyDescent="0.2">
      <c r="A150" s="1114"/>
      <c r="B150" s="1079"/>
      <c r="C150" s="585">
        <v>2314</v>
      </c>
      <c r="D150" s="323">
        <v>1262</v>
      </c>
      <c r="E150" s="323"/>
      <c r="F150" s="323"/>
      <c r="G150" s="323"/>
      <c r="H150" s="327">
        <f t="shared" si="39"/>
        <v>1262</v>
      </c>
      <c r="I150" s="332">
        <f t="shared" si="38"/>
        <v>0</v>
      </c>
      <c r="J150" s="327"/>
      <c r="K150" s="1115"/>
    </row>
    <row r="151" spans="1:11" ht="15" customHeight="1" x14ac:dyDescent="0.2">
      <c r="A151" s="1114"/>
      <c r="B151" s="1079"/>
      <c r="C151" s="585">
        <v>2363</v>
      </c>
      <c r="D151" s="323">
        <v>1295</v>
      </c>
      <c r="E151" s="323"/>
      <c r="F151" s="323"/>
      <c r="G151" s="323"/>
      <c r="H151" s="327">
        <f t="shared" si="39"/>
        <v>1295</v>
      </c>
      <c r="I151" s="332">
        <f t="shared" si="38"/>
        <v>0</v>
      </c>
      <c r="J151" s="327"/>
      <c r="K151" s="1115"/>
    </row>
    <row r="152" spans="1:11" ht="15" customHeight="1" x14ac:dyDescent="0.2">
      <c r="A152" s="1114"/>
      <c r="B152" s="1079"/>
      <c r="C152" s="585">
        <v>2390</v>
      </c>
      <c r="D152" s="323">
        <v>321</v>
      </c>
      <c r="E152" s="323"/>
      <c r="F152" s="323"/>
      <c r="G152" s="323"/>
      <c r="H152" s="327">
        <f t="shared" si="39"/>
        <v>321</v>
      </c>
      <c r="I152" s="332">
        <f t="shared" si="38"/>
        <v>0</v>
      </c>
      <c r="J152" s="327"/>
      <c r="K152" s="1115"/>
    </row>
    <row r="153" spans="1:11" ht="23.25" customHeight="1" x14ac:dyDescent="0.2">
      <c r="A153" s="1112" t="s">
        <v>455</v>
      </c>
      <c r="B153" s="1059" t="s">
        <v>456</v>
      </c>
      <c r="C153" s="584"/>
      <c r="D153" s="315">
        <f>SUM(D154:D157)</f>
        <v>2486</v>
      </c>
      <c r="E153" s="315">
        <f t="shared" ref="E153:G153" si="41">SUM(E154:E157)</f>
        <v>0</v>
      </c>
      <c r="F153" s="315">
        <f t="shared" si="41"/>
        <v>0</v>
      </c>
      <c r="G153" s="315">
        <f t="shared" si="41"/>
        <v>0</v>
      </c>
      <c r="H153" s="316">
        <f t="shared" si="39"/>
        <v>2486</v>
      </c>
      <c r="I153" s="317">
        <f t="shared" si="38"/>
        <v>0</v>
      </c>
      <c r="J153" s="319"/>
      <c r="K153" s="1113" t="s">
        <v>454</v>
      </c>
    </row>
    <row r="154" spans="1:11" ht="16.5" customHeight="1" x14ac:dyDescent="0.2">
      <c r="A154" s="1112"/>
      <c r="B154" s="1059"/>
      <c r="C154" s="584">
        <v>1150</v>
      </c>
      <c r="D154" s="314">
        <v>1012</v>
      </c>
      <c r="E154" s="314"/>
      <c r="F154" s="314"/>
      <c r="G154" s="314"/>
      <c r="H154" s="319">
        <f t="shared" si="39"/>
        <v>1012</v>
      </c>
      <c r="I154" s="318">
        <f t="shared" si="38"/>
        <v>0</v>
      </c>
      <c r="J154" s="319"/>
      <c r="K154" s="1113"/>
    </row>
    <row r="155" spans="1:11" ht="16.5" customHeight="1" x14ac:dyDescent="0.2">
      <c r="A155" s="1112"/>
      <c r="B155" s="1059"/>
      <c r="C155" s="584">
        <v>1210</v>
      </c>
      <c r="D155" s="314">
        <v>51</v>
      </c>
      <c r="E155" s="314"/>
      <c r="F155" s="314"/>
      <c r="G155" s="314"/>
      <c r="H155" s="319">
        <f t="shared" si="39"/>
        <v>51</v>
      </c>
      <c r="I155" s="318">
        <f t="shared" si="38"/>
        <v>0</v>
      </c>
      <c r="J155" s="319"/>
      <c r="K155" s="1113"/>
    </row>
    <row r="156" spans="1:11" ht="16.5" customHeight="1" x14ac:dyDescent="0.2">
      <c r="A156" s="1112"/>
      <c r="B156" s="1059"/>
      <c r="C156" s="584">
        <v>2314</v>
      </c>
      <c r="D156" s="314">
        <v>1213</v>
      </c>
      <c r="E156" s="314"/>
      <c r="F156" s="314"/>
      <c r="G156" s="314"/>
      <c r="H156" s="319">
        <f t="shared" si="39"/>
        <v>1213</v>
      </c>
      <c r="I156" s="318">
        <f t="shared" si="38"/>
        <v>0</v>
      </c>
      <c r="J156" s="319"/>
      <c r="K156" s="1113"/>
    </row>
    <row r="157" spans="1:11" ht="16.5" customHeight="1" x14ac:dyDescent="0.2">
      <c r="A157" s="1112"/>
      <c r="B157" s="1059"/>
      <c r="C157" s="584">
        <v>2363</v>
      </c>
      <c r="D157" s="314">
        <v>210</v>
      </c>
      <c r="E157" s="314"/>
      <c r="F157" s="314"/>
      <c r="G157" s="314"/>
      <c r="H157" s="319">
        <f t="shared" si="39"/>
        <v>210</v>
      </c>
      <c r="I157" s="318">
        <f t="shared" si="38"/>
        <v>0</v>
      </c>
      <c r="J157" s="319"/>
      <c r="K157" s="1113"/>
    </row>
    <row r="158" spans="1:11" ht="17.25" customHeight="1" x14ac:dyDescent="0.2">
      <c r="A158" s="1114" t="s">
        <v>457</v>
      </c>
      <c r="B158" s="1079" t="s">
        <v>458</v>
      </c>
      <c r="C158" s="585"/>
      <c r="D158" s="324">
        <f>SUM(D159:D161)</f>
        <v>3243</v>
      </c>
      <c r="E158" s="324">
        <f t="shared" ref="E158:G158" si="42">SUM(E159:E161)</f>
        <v>0</v>
      </c>
      <c r="F158" s="324">
        <f t="shared" si="42"/>
        <v>0</v>
      </c>
      <c r="G158" s="324">
        <f t="shared" si="42"/>
        <v>0</v>
      </c>
      <c r="H158" s="325">
        <f t="shared" si="39"/>
        <v>3243</v>
      </c>
      <c r="I158" s="326">
        <f t="shared" si="38"/>
        <v>0</v>
      </c>
      <c r="J158" s="327"/>
      <c r="K158" s="1115" t="s">
        <v>454</v>
      </c>
    </row>
    <row r="159" spans="1:11" ht="15.75" customHeight="1" x14ac:dyDescent="0.2">
      <c r="A159" s="1114"/>
      <c r="B159" s="1079"/>
      <c r="C159" s="585">
        <v>1150</v>
      </c>
      <c r="D159" s="323">
        <v>2250</v>
      </c>
      <c r="E159" s="323"/>
      <c r="F159" s="323"/>
      <c r="G159" s="323"/>
      <c r="H159" s="327">
        <f t="shared" si="39"/>
        <v>2250</v>
      </c>
      <c r="I159" s="332">
        <f t="shared" si="38"/>
        <v>0</v>
      </c>
      <c r="J159" s="327"/>
      <c r="K159" s="1115"/>
    </row>
    <row r="160" spans="1:11" ht="12.75" customHeight="1" x14ac:dyDescent="0.2">
      <c r="A160" s="1114"/>
      <c r="B160" s="1079"/>
      <c r="C160" s="585">
        <v>1210</v>
      </c>
      <c r="D160" s="323">
        <v>113</v>
      </c>
      <c r="E160" s="323"/>
      <c r="F160" s="323"/>
      <c r="G160" s="323"/>
      <c r="H160" s="327">
        <f t="shared" si="39"/>
        <v>113</v>
      </c>
      <c r="I160" s="332">
        <f t="shared" si="38"/>
        <v>0</v>
      </c>
      <c r="J160" s="327"/>
      <c r="K160" s="1115"/>
    </row>
    <row r="161" spans="1:11" ht="12.75" customHeight="1" x14ac:dyDescent="0.2">
      <c r="A161" s="1114"/>
      <c r="B161" s="1079"/>
      <c r="C161" s="585">
        <v>2314</v>
      </c>
      <c r="D161" s="323">
        <v>880</v>
      </c>
      <c r="E161" s="323"/>
      <c r="F161" s="323"/>
      <c r="G161" s="323"/>
      <c r="H161" s="327">
        <f t="shared" si="39"/>
        <v>880</v>
      </c>
      <c r="I161" s="332">
        <f t="shared" si="38"/>
        <v>0</v>
      </c>
      <c r="J161" s="327"/>
      <c r="K161" s="1115"/>
    </row>
    <row r="162" spans="1:11" ht="18" customHeight="1" x14ac:dyDescent="0.2">
      <c r="A162" s="1114" t="s">
        <v>459</v>
      </c>
      <c r="B162" s="1079" t="s">
        <v>460</v>
      </c>
      <c r="C162" s="585"/>
      <c r="D162" s="324">
        <f>SUM(D163:D165)</f>
        <v>16726</v>
      </c>
      <c r="E162" s="324">
        <f t="shared" ref="E162:G162" si="43">SUM(E163:E165)</f>
        <v>0</v>
      </c>
      <c r="F162" s="324">
        <f t="shared" si="43"/>
        <v>0</v>
      </c>
      <c r="G162" s="324">
        <f t="shared" si="43"/>
        <v>0</v>
      </c>
      <c r="H162" s="325">
        <f t="shared" si="39"/>
        <v>16726</v>
      </c>
      <c r="I162" s="326">
        <f t="shared" si="38"/>
        <v>0</v>
      </c>
      <c r="J162" s="327"/>
      <c r="K162" s="1115" t="s">
        <v>454</v>
      </c>
    </row>
    <row r="163" spans="1:11" ht="15" customHeight="1" x14ac:dyDescent="0.2">
      <c r="A163" s="1114"/>
      <c r="B163" s="1079"/>
      <c r="C163" s="585">
        <v>2121</v>
      </c>
      <c r="D163" s="323">
        <v>2028</v>
      </c>
      <c r="E163" s="323"/>
      <c r="F163" s="323"/>
      <c r="G163" s="323"/>
      <c r="H163" s="327">
        <f t="shared" si="39"/>
        <v>2028</v>
      </c>
      <c r="I163" s="332">
        <f t="shared" si="38"/>
        <v>0</v>
      </c>
      <c r="J163" s="327"/>
      <c r="K163" s="1115"/>
    </row>
    <row r="164" spans="1:11" ht="15.75" customHeight="1" x14ac:dyDescent="0.2">
      <c r="A164" s="1114"/>
      <c r="B164" s="1079"/>
      <c r="C164" s="585">
        <v>2122</v>
      </c>
      <c r="D164" s="323">
        <v>590</v>
      </c>
      <c r="E164" s="323"/>
      <c r="F164" s="323"/>
      <c r="G164" s="323"/>
      <c r="H164" s="327">
        <f t="shared" si="39"/>
        <v>590</v>
      </c>
      <c r="I164" s="332">
        <f t="shared" si="38"/>
        <v>0</v>
      </c>
      <c r="J164" s="327"/>
      <c r="K164" s="1115"/>
    </row>
    <row r="165" spans="1:11" ht="12.75" customHeight="1" x14ac:dyDescent="0.2">
      <c r="A165" s="1114"/>
      <c r="B165" s="1079"/>
      <c r="C165" s="585">
        <v>2231</v>
      </c>
      <c r="D165" s="323">
        <v>14108</v>
      </c>
      <c r="E165" s="323"/>
      <c r="F165" s="323"/>
      <c r="G165" s="323"/>
      <c r="H165" s="327">
        <f t="shared" si="39"/>
        <v>14108</v>
      </c>
      <c r="I165" s="332">
        <f t="shared" si="38"/>
        <v>0</v>
      </c>
      <c r="J165" s="327"/>
      <c r="K165" s="1115"/>
    </row>
    <row r="166" spans="1:11" ht="27" customHeight="1" x14ac:dyDescent="0.2">
      <c r="A166" s="1114" t="s">
        <v>461</v>
      </c>
      <c r="B166" s="1079" t="s">
        <v>462</v>
      </c>
      <c r="C166" s="585"/>
      <c r="D166" s="324">
        <f>SUM(D167)</f>
        <v>20093</v>
      </c>
      <c r="E166" s="324">
        <f t="shared" ref="E166:G166" si="44">SUM(E167)</f>
        <v>0</v>
      </c>
      <c r="F166" s="324">
        <f t="shared" si="44"/>
        <v>0</v>
      </c>
      <c r="G166" s="324">
        <f t="shared" si="44"/>
        <v>0</v>
      </c>
      <c r="H166" s="325">
        <f t="shared" si="39"/>
        <v>20093</v>
      </c>
      <c r="I166" s="326">
        <f t="shared" si="38"/>
        <v>0</v>
      </c>
      <c r="J166" s="327"/>
      <c r="K166" s="1115" t="s">
        <v>454</v>
      </c>
    </row>
    <row r="167" spans="1:11" ht="27" customHeight="1" x14ac:dyDescent="0.2">
      <c r="A167" s="1114"/>
      <c r="B167" s="1079"/>
      <c r="C167" s="585">
        <v>2361</v>
      </c>
      <c r="D167" s="323">
        <v>20093</v>
      </c>
      <c r="E167" s="323"/>
      <c r="F167" s="323"/>
      <c r="G167" s="323"/>
      <c r="H167" s="327">
        <f t="shared" si="39"/>
        <v>20093</v>
      </c>
      <c r="I167" s="332">
        <f t="shared" si="38"/>
        <v>0</v>
      </c>
      <c r="J167" s="327"/>
      <c r="K167" s="1115"/>
    </row>
    <row r="168" spans="1:11" ht="24" x14ac:dyDescent="0.2">
      <c r="A168" s="333" t="s">
        <v>463</v>
      </c>
      <c r="B168" s="315" t="s">
        <v>464</v>
      </c>
      <c r="C168" s="584"/>
      <c r="D168" s="315">
        <f>SUM(D169,D170,D171,D172,D175)</f>
        <v>65850</v>
      </c>
      <c r="E168" s="315">
        <f t="shared" ref="E168:G168" si="45">SUM(E169,E170,E171,E172,E175)</f>
        <v>4000</v>
      </c>
      <c r="F168" s="315">
        <f t="shared" si="45"/>
        <v>0</v>
      </c>
      <c r="G168" s="315">
        <f t="shared" si="45"/>
        <v>0</v>
      </c>
      <c r="H168" s="316">
        <f t="shared" si="39"/>
        <v>65850</v>
      </c>
      <c r="I168" s="317">
        <f t="shared" si="38"/>
        <v>4000</v>
      </c>
      <c r="J168" s="319"/>
      <c r="K168" s="318"/>
    </row>
    <row r="169" spans="1:11" ht="60" x14ac:dyDescent="0.2">
      <c r="A169" s="333" t="s">
        <v>465</v>
      </c>
      <c r="B169" s="578" t="s">
        <v>466</v>
      </c>
      <c r="C169" s="584">
        <v>2314</v>
      </c>
      <c r="D169" s="315">
        <v>5650</v>
      </c>
      <c r="E169" s="315">
        <v>2800</v>
      </c>
      <c r="F169" s="315"/>
      <c r="G169" s="315"/>
      <c r="H169" s="316">
        <f t="shared" si="39"/>
        <v>5650</v>
      </c>
      <c r="I169" s="317">
        <f t="shared" si="38"/>
        <v>2800</v>
      </c>
      <c r="J169" s="319"/>
      <c r="K169" s="582" t="s">
        <v>467</v>
      </c>
    </row>
    <row r="170" spans="1:11" ht="19.5" customHeight="1" x14ac:dyDescent="0.2">
      <c r="A170" s="333" t="s">
        <v>468</v>
      </c>
      <c r="B170" s="314" t="s">
        <v>469</v>
      </c>
      <c r="C170" s="584">
        <v>2231</v>
      </c>
      <c r="D170" s="315">
        <v>4000</v>
      </c>
      <c r="E170" s="315">
        <v>1200</v>
      </c>
      <c r="F170" s="315"/>
      <c r="G170" s="315"/>
      <c r="H170" s="316">
        <f t="shared" si="39"/>
        <v>4000</v>
      </c>
      <c r="I170" s="317">
        <f t="shared" si="38"/>
        <v>1200</v>
      </c>
      <c r="J170" s="319"/>
      <c r="K170" s="582" t="s">
        <v>470</v>
      </c>
    </row>
    <row r="171" spans="1:11" ht="24" x14ac:dyDescent="0.2">
      <c r="A171" s="333" t="s">
        <v>471</v>
      </c>
      <c r="B171" s="314" t="s">
        <v>472</v>
      </c>
      <c r="C171" s="584">
        <v>2247</v>
      </c>
      <c r="D171" s="315">
        <v>500</v>
      </c>
      <c r="E171" s="315"/>
      <c r="F171" s="315"/>
      <c r="G171" s="315"/>
      <c r="H171" s="316">
        <f t="shared" si="39"/>
        <v>500</v>
      </c>
      <c r="I171" s="317">
        <f t="shared" si="38"/>
        <v>0</v>
      </c>
      <c r="J171" s="319"/>
      <c r="K171" s="582" t="s">
        <v>470</v>
      </c>
    </row>
    <row r="172" spans="1:11" ht="36" customHeight="1" x14ac:dyDescent="0.2">
      <c r="A172" s="1112" t="s">
        <v>473</v>
      </c>
      <c r="B172" s="1059" t="s">
        <v>474</v>
      </c>
      <c r="C172" s="584"/>
      <c r="D172" s="315">
        <f>SUM(D173:D174)</f>
        <v>700</v>
      </c>
      <c r="E172" s="315">
        <f t="shared" ref="E172:G172" si="46">SUM(E173:E174)</f>
        <v>0</v>
      </c>
      <c r="F172" s="315">
        <f t="shared" si="46"/>
        <v>0</v>
      </c>
      <c r="G172" s="315">
        <f t="shared" si="46"/>
        <v>0</v>
      </c>
      <c r="H172" s="316">
        <f t="shared" si="39"/>
        <v>700</v>
      </c>
      <c r="I172" s="317">
        <f t="shared" si="38"/>
        <v>0</v>
      </c>
      <c r="J172" s="319"/>
      <c r="K172" s="1113" t="s">
        <v>470</v>
      </c>
    </row>
    <row r="173" spans="1:11" ht="12.75" customHeight="1" x14ac:dyDescent="0.2">
      <c r="A173" s="1112"/>
      <c r="B173" s="1059"/>
      <c r="C173" s="584">
        <v>2223</v>
      </c>
      <c r="D173" s="314">
        <v>360</v>
      </c>
      <c r="E173" s="314"/>
      <c r="F173" s="314"/>
      <c r="G173" s="314"/>
      <c r="H173" s="319">
        <f t="shared" si="39"/>
        <v>360</v>
      </c>
      <c r="I173" s="318">
        <f t="shared" si="38"/>
        <v>0</v>
      </c>
      <c r="J173" s="319"/>
      <c r="K173" s="1113"/>
    </row>
    <row r="174" spans="1:11" ht="12.75" customHeight="1" x14ac:dyDescent="0.2">
      <c r="A174" s="1112"/>
      <c r="B174" s="1059"/>
      <c r="C174" s="584">
        <v>2231</v>
      </c>
      <c r="D174" s="314">
        <v>340</v>
      </c>
      <c r="E174" s="314"/>
      <c r="F174" s="314"/>
      <c r="G174" s="314"/>
      <c r="H174" s="319">
        <f t="shared" si="39"/>
        <v>340</v>
      </c>
      <c r="I174" s="318">
        <f t="shared" si="38"/>
        <v>0</v>
      </c>
      <c r="J174" s="318"/>
      <c r="K174" s="1113"/>
    </row>
    <row r="175" spans="1:11" ht="24" customHeight="1" x14ac:dyDescent="0.2">
      <c r="A175" s="1112" t="s">
        <v>475</v>
      </c>
      <c r="B175" s="1059" t="s">
        <v>476</v>
      </c>
      <c r="C175" s="584"/>
      <c r="D175" s="315">
        <f>SUM(D176:D180)</f>
        <v>55000</v>
      </c>
      <c r="E175" s="315">
        <f t="shared" ref="E175:G175" si="47">SUM(E176:E180)</f>
        <v>0</v>
      </c>
      <c r="F175" s="315">
        <f t="shared" si="47"/>
        <v>0</v>
      </c>
      <c r="G175" s="315">
        <f t="shared" si="47"/>
        <v>0</v>
      </c>
      <c r="H175" s="316">
        <f t="shared" si="39"/>
        <v>55000</v>
      </c>
      <c r="I175" s="317">
        <f t="shared" si="38"/>
        <v>0</v>
      </c>
      <c r="J175" s="318"/>
      <c r="K175" s="1113" t="s">
        <v>467</v>
      </c>
    </row>
    <row r="176" spans="1:11" ht="12.75" customHeight="1" x14ac:dyDescent="0.2">
      <c r="A176" s="1112"/>
      <c r="B176" s="1059"/>
      <c r="C176" s="584">
        <v>1150</v>
      </c>
      <c r="D176" s="314">
        <v>1000</v>
      </c>
      <c r="E176" s="314"/>
      <c r="F176" s="314"/>
      <c r="G176" s="314"/>
      <c r="H176" s="319">
        <f t="shared" si="39"/>
        <v>1000</v>
      </c>
      <c r="I176" s="318">
        <f t="shared" si="38"/>
        <v>0</v>
      </c>
      <c r="J176" s="318"/>
      <c r="K176" s="1113"/>
    </row>
    <row r="177" spans="1:13" ht="12.75" customHeight="1" x14ac:dyDescent="0.2">
      <c r="A177" s="1112"/>
      <c r="B177" s="1059"/>
      <c r="C177" s="584">
        <v>1210</v>
      </c>
      <c r="D177" s="314">
        <v>50</v>
      </c>
      <c r="E177" s="314"/>
      <c r="F177" s="314"/>
      <c r="G177" s="314"/>
      <c r="H177" s="319">
        <f t="shared" si="39"/>
        <v>50</v>
      </c>
      <c r="I177" s="318">
        <f t="shared" si="38"/>
        <v>0</v>
      </c>
      <c r="J177" s="318"/>
      <c r="K177" s="1113"/>
    </row>
    <row r="178" spans="1:13" ht="12.75" customHeight="1" x14ac:dyDescent="0.2">
      <c r="A178" s="1112"/>
      <c r="B178" s="1059"/>
      <c r="C178" s="584">
        <v>2239</v>
      </c>
      <c r="D178" s="314">
        <v>36073</v>
      </c>
      <c r="E178" s="314"/>
      <c r="F178" s="314"/>
      <c r="G178" s="314"/>
      <c r="H178" s="319">
        <f t="shared" si="39"/>
        <v>36073</v>
      </c>
      <c r="I178" s="318">
        <f t="shared" si="38"/>
        <v>0</v>
      </c>
      <c r="J178" s="318"/>
      <c r="K178" s="1113"/>
    </row>
    <row r="179" spans="1:13" ht="12.75" customHeight="1" x14ac:dyDescent="0.2">
      <c r="A179" s="1112"/>
      <c r="B179" s="1059"/>
      <c r="C179" s="584">
        <v>2231</v>
      </c>
      <c r="D179" s="314">
        <v>8820</v>
      </c>
      <c r="E179" s="314"/>
      <c r="F179" s="314"/>
      <c r="G179" s="314"/>
      <c r="H179" s="319">
        <f t="shared" si="39"/>
        <v>8820</v>
      </c>
      <c r="I179" s="318">
        <f t="shared" si="38"/>
        <v>0</v>
      </c>
      <c r="J179" s="318"/>
      <c r="K179" s="1113"/>
    </row>
    <row r="180" spans="1:13" ht="12.75" customHeight="1" x14ac:dyDescent="0.2">
      <c r="A180" s="1112"/>
      <c r="B180" s="1059"/>
      <c r="C180" s="584">
        <v>2314</v>
      </c>
      <c r="D180" s="314">
        <v>9057</v>
      </c>
      <c r="E180" s="314"/>
      <c r="F180" s="314"/>
      <c r="G180" s="314"/>
      <c r="H180" s="319">
        <f t="shared" si="39"/>
        <v>9057</v>
      </c>
      <c r="I180" s="318">
        <f t="shared" si="38"/>
        <v>0</v>
      </c>
      <c r="J180" s="318"/>
      <c r="K180" s="1113"/>
    </row>
    <row r="181" spans="1:13" s="305" customFormat="1" x14ac:dyDescent="0.2">
      <c r="A181" s="303" t="s">
        <v>477</v>
      </c>
      <c r="B181" s="336"/>
      <c r="C181" s="336"/>
      <c r="D181" s="336"/>
      <c r="E181" s="336"/>
      <c r="F181" s="336"/>
      <c r="G181" s="336"/>
      <c r="H181" s="336"/>
    </row>
    <row r="182" spans="1:13" s="305" customFormat="1" x14ac:dyDescent="0.2">
      <c r="A182" s="303" t="s">
        <v>478</v>
      </c>
      <c r="B182" s="336"/>
      <c r="C182" s="336"/>
      <c r="D182" s="336"/>
      <c r="E182" s="336"/>
      <c r="F182" s="336"/>
      <c r="G182" s="336"/>
      <c r="H182" s="336"/>
    </row>
    <row r="183" spans="1:13" s="305" customFormat="1" x14ac:dyDescent="0.2">
      <c r="A183" s="303"/>
      <c r="B183" s="336"/>
      <c r="C183" s="336"/>
      <c r="D183" s="336"/>
      <c r="E183" s="336"/>
      <c r="F183" s="336"/>
      <c r="G183" s="336"/>
      <c r="H183" s="336"/>
    </row>
    <row r="184" spans="1:13" s="305" customFormat="1" x14ac:dyDescent="0.2">
      <c r="A184" s="1111" t="s">
        <v>479</v>
      </c>
      <c r="B184" s="1111"/>
      <c r="C184" s="1111"/>
      <c r="D184" s="1111"/>
      <c r="E184" s="1111"/>
      <c r="F184" s="1111"/>
      <c r="G184" s="1111"/>
      <c r="H184" s="1111"/>
      <c r="I184" s="1111"/>
      <c r="J184" s="1111"/>
      <c r="K184" s="1111"/>
      <c r="L184" s="1111"/>
      <c r="M184" s="337"/>
    </row>
    <row r="185" spans="1:13" s="305" customFormat="1" x14ac:dyDescent="0.2">
      <c r="A185" s="338" t="s">
        <v>480</v>
      </c>
      <c r="B185" s="338"/>
      <c r="C185" s="338"/>
      <c r="D185" s="338"/>
      <c r="E185" s="338"/>
      <c r="F185" s="339"/>
      <c r="G185" s="339"/>
      <c r="H185" s="339"/>
      <c r="I185" s="339"/>
      <c r="J185" s="339"/>
      <c r="K185" s="339"/>
      <c r="L185" s="339"/>
      <c r="M185" s="337"/>
    </row>
    <row r="186" spans="1:13" s="305" customFormat="1" ht="12" customHeight="1" x14ac:dyDescent="0.2">
      <c r="A186" s="1110" t="s">
        <v>481</v>
      </c>
      <c r="B186" s="1110"/>
      <c r="C186" s="1110"/>
      <c r="D186" s="1110"/>
      <c r="E186" s="1110"/>
      <c r="F186" s="1110"/>
      <c r="G186" s="1110"/>
      <c r="H186" s="1110"/>
      <c r="I186" s="1110"/>
      <c r="J186" s="1110"/>
      <c r="K186" s="1110"/>
      <c r="L186" s="1110"/>
      <c r="M186" s="337"/>
    </row>
    <row r="187" spans="1:13" s="305" customFormat="1" ht="12" customHeight="1" x14ac:dyDescent="0.2">
      <c r="A187" s="340" t="s">
        <v>482</v>
      </c>
      <c r="B187" s="340"/>
      <c r="C187" s="340"/>
      <c r="D187" s="340"/>
      <c r="E187" s="341"/>
      <c r="F187" s="341"/>
      <c r="G187" s="341"/>
      <c r="H187" s="341"/>
      <c r="I187" s="341"/>
      <c r="J187" s="341"/>
      <c r="K187" s="341"/>
      <c r="L187" s="341"/>
      <c r="M187" s="337"/>
    </row>
    <row r="188" spans="1:13" s="305" customFormat="1" ht="12" customHeight="1" x14ac:dyDescent="0.2">
      <c r="A188" s="340" t="s">
        <v>483</v>
      </c>
      <c r="B188" s="340"/>
      <c r="C188" s="340"/>
      <c r="D188" s="340"/>
      <c r="E188" s="341"/>
      <c r="F188" s="341"/>
      <c r="G188" s="341"/>
      <c r="H188" s="341"/>
      <c r="I188" s="341"/>
      <c r="J188" s="341"/>
      <c r="K188" s="341"/>
      <c r="L188" s="341"/>
      <c r="M188" s="337"/>
    </row>
    <row r="189" spans="1:13" s="342" customFormat="1" ht="12" customHeight="1" x14ac:dyDescent="0.2">
      <c r="A189" s="1110" t="s">
        <v>484</v>
      </c>
      <c r="B189" s="1110"/>
      <c r="C189" s="1110"/>
      <c r="D189" s="1110"/>
      <c r="E189" s="1110"/>
      <c r="F189" s="1110"/>
      <c r="G189" s="1110"/>
      <c r="H189" s="1110"/>
      <c r="I189" s="1110"/>
      <c r="J189" s="1110"/>
      <c r="K189" s="1110"/>
      <c r="L189" s="1110"/>
      <c r="M189" s="1110"/>
    </row>
    <row r="190" spans="1:13" s="343" customFormat="1" ht="12" customHeight="1" x14ac:dyDescent="0.2">
      <c r="A190" s="1110" t="s">
        <v>481</v>
      </c>
      <c r="B190" s="1110"/>
      <c r="C190" s="1110"/>
      <c r="D190" s="1110"/>
      <c r="E190" s="1110"/>
      <c r="F190" s="1110"/>
      <c r="G190" s="1110"/>
      <c r="H190" s="1110"/>
      <c r="I190" s="1110"/>
      <c r="J190" s="1110"/>
      <c r="K190" s="1110"/>
      <c r="L190" s="1110"/>
      <c r="M190" s="341"/>
    </row>
    <row r="191" spans="1:13" s="343" customFormat="1" ht="12" customHeight="1" x14ac:dyDescent="0.2">
      <c r="A191" s="340" t="s">
        <v>485</v>
      </c>
      <c r="B191" s="341"/>
      <c r="C191" s="341"/>
      <c r="D191" s="341"/>
      <c r="E191" s="341"/>
      <c r="F191" s="341"/>
      <c r="G191" s="341"/>
      <c r="H191" s="341"/>
      <c r="I191" s="341"/>
      <c r="J191" s="341"/>
      <c r="K191" s="341"/>
      <c r="L191" s="341"/>
      <c r="M191" s="341"/>
    </row>
    <row r="192" spans="1:13" s="343" customFormat="1" ht="12" customHeight="1" x14ac:dyDescent="0.2">
      <c r="A192" s="340" t="s">
        <v>486</v>
      </c>
      <c r="B192" s="341"/>
      <c r="C192" s="341"/>
      <c r="D192" s="341"/>
      <c r="E192" s="341"/>
      <c r="F192" s="341"/>
      <c r="G192" s="341"/>
      <c r="H192" s="341"/>
      <c r="I192" s="341"/>
      <c r="J192" s="341"/>
      <c r="K192" s="341"/>
      <c r="L192" s="341"/>
      <c r="M192" s="341"/>
    </row>
    <row r="193" spans="1:15" s="348" customFormat="1" ht="12" customHeight="1" x14ac:dyDescent="0.25">
      <c r="A193" s="1110" t="s">
        <v>487</v>
      </c>
      <c r="B193" s="1110"/>
      <c r="C193" s="1110"/>
      <c r="D193" s="1110"/>
      <c r="E193" s="1110"/>
      <c r="F193" s="1110"/>
      <c r="G193" s="1110"/>
      <c r="H193" s="1110"/>
      <c r="I193" s="1110"/>
      <c r="J193" s="1110"/>
      <c r="K193" s="1110"/>
    </row>
    <row r="194" spans="1:15" s="343" customFormat="1" ht="12" customHeight="1" x14ac:dyDescent="0.2">
      <c r="A194" s="344" t="s">
        <v>488</v>
      </c>
      <c r="B194" s="341"/>
      <c r="C194" s="341"/>
      <c r="D194" s="341"/>
      <c r="E194" s="341"/>
      <c r="F194" s="341"/>
      <c r="G194" s="341"/>
      <c r="H194" s="341"/>
      <c r="I194" s="341"/>
      <c r="J194" s="341"/>
      <c r="K194" s="341"/>
      <c r="L194" s="341"/>
      <c r="M194" s="341"/>
    </row>
    <row r="195" spans="1:15" s="343" customFormat="1" ht="12" customHeight="1" x14ac:dyDescent="0.2">
      <c r="A195" s="1110" t="s">
        <v>489</v>
      </c>
      <c r="B195" s="1110"/>
      <c r="C195" s="1110"/>
      <c r="D195" s="1110"/>
      <c r="E195" s="1110"/>
      <c r="F195" s="1110"/>
      <c r="G195" s="1110"/>
      <c r="H195" s="1110"/>
      <c r="I195" s="1110"/>
      <c r="J195" s="348"/>
      <c r="K195" s="348"/>
      <c r="L195" s="348"/>
      <c r="M195" s="341"/>
    </row>
    <row r="196" spans="1:15" s="305" customFormat="1" x14ac:dyDescent="0.2">
      <c r="A196" s="345" t="s">
        <v>490</v>
      </c>
      <c r="B196" s="345"/>
      <c r="C196" s="345"/>
      <c r="D196" s="345"/>
      <c r="E196" s="345"/>
      <c r="F196" s="345"/>
      <c r="G196" s="340"/>
      <c r="H196" s="341"/>
      <c r="I196" s="341"/>
      <c r="J196" s="341"/>
      <c r="K196" s="341"/>
    </row>
    <row r="197" spans="1:15" s="305" customFormat="1" x14ac:dyDescent="0.2">
      <c r="A197" s="340" t="s">
        <v>491</v>
      </c>
      <c r="B197" s="340"/>
      <c r="C197" s="340"/>
      <c r="D197" s="340"/>
      <c r="E197" s="340"/>
      <c r="F197" s="340"/>
      <c r="G197" s="340"/>
      <c r="H197" s="341"/>
      <c r="I197" s="341"/>
      <c r="J197" s="341"/>
      <c r="K197" s="341"/>
    </row>
    <row r="198" spans="1:15" s="305" customFormat="1" x14ac:dyDescent="0.2">
      <c r="A198" s="340" t="s">
        <v>492</v>
      </c>
      <c r="B198" s="340"/>
      <c r="C198" s="340"/>
      <c r="D198" s="340"/>
      <c r="E198" s="340"/>
      <c r="F198" s="340"/>
      <c r="G198" s="340"/>
      <c r="H198" s="341"/>
      <c r="I198" s="341"/>
      <c r="J198" s="341"/>
      <c r="K198" s="341"/>
    </row>
    <row r="199" spans="1:15" s="305" customFormat="1" x14ac:dyDescent="0.2">
      <c r="A199" s="340" t="s">
        <v>493</v>
      </c>
      <c r="B199" s="340"/>
      <c r="C199" s="340"/>
      <c r="D199" s="340"/>
      <c r="E199" s="340"/>
      <c r="F199" s="340"/>
      <c r="G199" s="341"/>
      <c r="H199" s="341"/>
      <c r="I199" s="341"/>
      <c r="J199" s="341"/>
      <c r="K199" s="341"/>
    </row>
    <row r="200" spans="1:15" s="305" customFormat="1" x14ac:dyDescent="0.2">
      <c r="A200" s="340" t="s">
        <v>494</v>
      </c>
      <c r="B200" s="340"/>
      <c r="C200" s="340"/>
      <c r="D200" s="340"/>
      <c r="E200" s="340"/>
      <c r="F200" s="340"/>
      <c r="G200" s="340"/>
      <c r="H200" s="340"/>
      <c r="I200" s="341"/>
      <c r="J200" s="341"/>
      <c r="K200" s="341"/>
    </row>
    <row r="201" spans="1:15" s="305" customFormat="1" x14ac:dyDescent="0.2">
      <c r="A201" s="340" t="s">
        <v>495</v>
      </c>
      <c r="B201" s="340"/>
      <c r="C201" s="340"/>
      <c r="D201" s="340"/>
      <c r="E201" s="340"/>
      <c r="F201" s="340"/>
      <c r="G201" s="340"/>
      <c r="H201" s="340"/>
      <c r="I201" s="340"/>
      <c r="J201" s="340"/>
      <c r="K201" s="340"/>
      <c r="L201" s="346"/>
      <c r="M201" s="346"/>
    </row>
    <row r="202" spans="1:15" ht="24.75" customHeight="1" x14ac:dyDescent="0.2">
      <c r="A202" s="1110" t="s">
        <v>496</v>
      </c>
      <c r="B202" s="1110"/>
      <c r="C202" s="1110"/>
      <c r="D202" s="1110"/>
      <c r="E202" s="1110"/>
      <c r="F202" s="1110"/>
      <c r="G202" s="1110"/>
      <c r="H202" s="1110"/>
      <c r="I202" s="1110"/>
      <c r="J202" s="1110"/>
      <c r="K202" s="1110"/>
      <c r="L202" s="1110"/>
      <c r="M202" s="1110"/>
      <c r="N202" s="1110"/>
      <c r="O202" s="1110"/>
    </row>
    <row r="203" spans="1:15" x14ac:dyDescent="0.2">
      <c r="A203" s="340" t="s">
        <v>497</v>
      </c>
      <c r="B203" s="340"/>
      <c r="C203" s="340"/>
      <c r="D203" s="340"/>
      <c r="E203" s="340"/>
      <c r="F203" s="340"/>
      <c r="G203" s="341"/>
      <c r="H203" s="341"/>
      <c r="I203" s="341"/>
      <c r="J203" s="341"/>
      <c r="K203" s="341"/>
      <c r="L203" s="347"/>
      <c r="M203" s="347"/>
    </row>
    <row r="204" spans="1:15" x14ac:dyDescent="0.2">
      <c r="A204" s="340" t="s">
        <v>498</v>
      </c>
      <c r="B204" s="340"/>
      <c r="C204" s="340"/>
      <c r="D204" s="340"/>
      <c r="E204" s="340"/>
      <c r="F204" s="340"/>
      <c r="G204" s="341"/>
      <c r="H204" s="341"/>
      <c r="I204" s="341"/>
      <c r="J204" s="341"/>
      <c r="K204" s="341"/>
      <c r="L204" s="347"/>
      <c r="M204" s="347"/>
    </row>
    <row r="205" spans="1:15" x14ac:dyDescent="0.2">
      <c r="A205" s="340" t="s">
        <v>499</v>
      </c>
      <c r="B205" s="340"/>
      <c r="C205" s="340"/>
      <c r="D205" s="340"/>
      <c r="E205" s="340"/>
      <c r="F205" s="340"/>
      <c r="G205" s="341"/>
      <c r="H205" s="341"/>
      <c r="I205" s="341"/>
      <c r="J205" s="341"/>
      <c r="K205" s="341"/>
      <c r="L205" s="347"/>
      <c r="M205" s="347"/>
    </row>
    <row r="206" spans="1:15" ht="24" customHeight="1" x14ac:dyDescent="0.2">
      <c r="A206" s="1110" t="s">
        <v>908</v>
      </c>
      <c r="B206" s="1110"/>
      <c r="C206" s="1110"/>
      <c r="D206" s="1110"/>
      <c r="E206" s="1110"/>
      <c r="F206" s="1110"/>
      <c r="G206" s="1110"/>
      <c r="H206" s="1110"/>
      <c r="I206" s="1110"/>
      <c r="J206" s="1110"/>
      <c r="K206" s="1110"/>
      <c r="L206" s="1110"/>
      <c r="M206" s="1110"/>
      <c r="N206" s="1110"/>
      <c r="O206" s="1110"/>
    </row>
    <row r="207" spans="1:15" x14ac:dyDescent="0.2">
      <c r="A207" s="340" t="s">
        <v>500</v>
      </c>
      <c r="B207" s="340"/>
      <c r="C207" s="340"/>
      <c r="D207" s="340"/>
      <c r="E207" s="340"/>
      <c r="F207" s="340"/>
      <c r="G207" s="340"/>
      <c r="H207" s="341"/>
      <c r="I207" s="341"/>
      <c r="J207" s="341"/>
      <c r="K207" s="341"/>
    </row>
    <row r="208" spans="1:15" x14ac:dyDescent="0.2">
      <c r="A208" s="340" t="s">
        <v>493</v>
      </c>
      <c r="B208" s="340"/>
      <c r="C208" s="340"/>
      <c r="D208" s="340"/>
      <c r="E208" s="340"/>
      <c r="F208" s="340"/>
      <c r="G208" s="341"/>
      <c r="H208" s="341"/>
      <c r="I208" s="341"/>
      <c r="J208" s="341"/>
      <c r="K208" s="341"/>
    </row>
    <row r="209" spans="1:11" x14ac:dyDescent="0.2">
      <c r="A209" s="340" t="s">
        <v>501</v>
      </c>
      <c r="B209" s="340"/>
      <c r="C209" s="340"/>
      <c r="D209" s="340"/>
      <c r="E209" s="340"/>
      <c r="F209" s="340"/>
      <c r="G209" s="341"/>
      <c r="H209" s="341"/>
      <c r="I209" s="341"/>
      <c r="J209" s="341"/>
      <c r="K209" s="341"/>
    </row>
    <row r="210" spans="1:11" x14ac:dyDescent="0.2">
      <c r="A210" s="340" t="s">
        <v>502</v>
      </c>
      <c r="B210" s="340"/>
      <c r="C210" s="340"/>
      <c r="D210" s="340"/>
      <c r="E210" s="340"/>
      <c r="F210" s="340"/>
      <c r="G210" s="341"/>
      <c r="H210" s="341"/>
      <c r="I210" s="341"/>
      <c r="J210" s="341"/>
      <c r="K210" s="341"/>
    </row>
    <row r="211" spans="1:11" x14ac:dyDescent="0.2">
      <c r="A211" s="340" t="s">
        <v>493</v>
      </c>
      <c r="B211" s="340"/>
      <c r="C211" s="340"/>
      <c r="D211" s="340"/>
      <c r="E211" s="340"/>
      <c r="F211" s="340"/>
      <c r="G211" s="341"/>
      <c r="H211" s="341"/>
      <c r="I211" s="341"/>
      <c r="J211" s="341"/>
      <c r="K211" s="341"/>
    </row>
    <row r="212" spans="1:11" x14ac:dyDescent="0.2">
      <c r="A212" s="340" t="s">
        <v>503</v>
      </c>
      <c r="B212" s="340"/>
      <c r="C212" s="340"/>
      <c r="D212" s="340"/>
      <c r="E212" s="340"/>
      <c r="F212" s="340"/>
      <c r="G212" s="341"/>
      <c r="H212" s="341"/>
      <c r="I212" s="341"/>
      <c r="J212" s="341"/>
      <c r="K212" s="341"/>
    </row>
    <row r="213" spans="1:11" x14ac:dyDescent="0.2">
      <c r="A213" s="340" t="s">
        <v>504</v>
      </c>
      <c r="B213" s="340"/>
      <c r="C213" s="340"/>
      <c r="D213" s="340"/>
      <c r="E213" s="340"/>
      <c r="F213" s="340"/>
      <c r="G213" s="341"/>
      <c r="H213" s="341"/>
      <c r="I213" s="341"/>
      <c r="J213" s="341"/>
      <c r="K213" s="341"/>
    </row>
    <row r="214" spans="1:11" x14ac:dyDescent="0.2">
      <c r="A214" s="340" t="s">
        <v>505</v>
      </c>
      <c r="B214" s="340"/>
      <c r="C214" s="340"/>
      <c r="D214" s="340"/>
      <c r="E214" s="340"/>
      <c r="F214" s="340"/>
      <c r="G214" s="341"/>
      <c r="H214" s="341"/>
      <c r="I214" s="341"/>
      <c r="J214" s="341"/>
      <c r="K214" s="341"/>
    </row>
    <row r="215" spans="1:11" x14ac:dyDescent="0.2">
      <c r="A215" s="340" t="s">
        <v>506</v>
      </c>
      <c r="B215" s="340"/>
      <c r="C215" s="340"/>
      <c r="D215" s="340"/>
      <c r="E215" s="340"/>
      <c r="F215" s="340"/>
      <c r="G215" s="341"/>
      <c r="H215" s="341"/>
      <c r="I215" s="341"/>
      <c r="J215" s="341"/>
      <c r="K215" s="341"/>
    </row>
    <row r="216" spans="1:11" x14ac:dyDescent="0.2">
      <c r="A216" s="340" t="s">
        <v>507</v>
      </c>
      <c r="B216" s="340"/>
      <c r="C216" s="340"/>
      <c r="D216" s="340"/>
      <c r="E216" s="340"/>
      <c r="F216" s="340"/>
      <c r="G216" s="341"/>
      <c r="H216" s="341"/>
      <c r="I216" s="341"/>
      <c r="J216" s="341"/>
      <c r="K216" s="341"/>
    </row>
    <row r="217" spans="1:11" x14ac:dyDescent="0.2">
      <c r="A217" s="340" t="s">
        <v>493</v>
      </c>
      <c r="B217" s="340"/>
      <c r="C217" s="340"/>
      <c r="D217" s="340"/>
      <c r="E217" s="340"/>
      <c r="F217" s="340"/>
      <c r="G217" s="341"/>
      <c r="H217" s="341"/>
      <c r="I217" s="341"/>
      <c r="J217" s="341"/>
      <c r="K217" s="341"/>
    </row>
    <row r="218" spans="1:11" x14ac:dyDescent="0.2">
      <c r="A218" s="340" t="s">
        <v>508</v>
      </c>
      <c r="B218" s="340"/>
      <c r="C218" s="340"/>
      <c r="D218" s="340"/>
      <c r="E218" s="340"/>
      <c r="F218" s="340"/>
      <c r="G218" s="341"/>
      <c r="H218" s="341"/>
      <c r="I218" s="341"/>
      <c r="J218" s="341"/>
      <c r="K218" s="341"/>
    </row>
    <row r="219" spans="1:11" x14ac:dyDescent="0.2">
      <c r="A219" s="340" t="s">
        <v>509</v>
      </c>
      <c r="B219" s="340"/>
      <c r="C219" s="340"/>
      <c r="D219" s="340"/>
      <c r="E219" s="340"/>
      <c r="F219" s="340"/>
      <c r="G219" s="341"/>
      <c r="H219" s="341"/>
      <c r="I219" s="341"/>
      <c r="J219" s="341"/>
      <c r="K219" s="341"/>
    </row>
    <row r="220" spans="1:11" x14ac:dyDescent="0.2">
      <c r="A220" s="340" t="s">
        <v>510</v>
      </c>
      <c r="B220" s="340"/>
      <c r="C220" s="340"/>
      <c r="D220" s="340"/>
      <c r="E220" s="340"/>
      <c r="F220" s="340"/>
      <c r="G220" s="341"/>
      <c r="H220" s="341"/>
      <c r="I220" s="341"/>
      <c r="J220" s="341"/>
      <c r="K220" s="341"/>
    </row>
    <row r="221" spans="1:11" x14ac:dyDescent="0.2">
      <c r="A221" s="340" t="s">
        <v>511</v>
      </c>
      <c r="B221" s="340"/>
      <c r="C221" s="340"/>
      <c r="D221" s="340"/>
      <c r="E221" s="340"/>
      <c r="F221" s="340"/>
      <c r="G221" s="341"/>
      <c r="H221" s="341"/>
      <c r="I221" s="341"/>
      <c r="J221" s="341"/>
      <c r="K221" s="341"/>
    </row>
    <row r="222" spans="1:11" x14ac:dyDescent="0.2">
      <c r="A222" s="340" t="s">
        <v>512</v>
      </c>
      <c r="B222" s="340"/>
      <c r="C222" s="340"/>
      <c r="D222" s="340"/>
      <c r="E222" s="340"/>
      <c r="F222" s="340"/>
      <c r="G222" s="341"/>
      <c r="H222" s="341"/>
      <c r="I222" s="341"/>
      <c r="J222" s="341"/>
      <c r="K222" s="341"/>
    </row>
    <row r="223" spans="1:11" x14ac:dyDescent="0.2">
      <c r="A223" s="340" t="s">
        <v>513</v>
      </c>
      <c r="B223" s="340"/>
      <c r="C223" s="340"/>
      <c r="D223" s="340"/>
      <c r="E223" s="340"/>
      <c r="F223" s="340"/>
      <c r="G223" s="341"/>
      <c r="H223" s="341"/>
      <c r="I223" s="341"/>
      <c r="J223" s="341"/>
      <c r="K223" s="341"/>
    </row>
    <row r="224" spans="1:11" x14ac:dyDescent="0.2">
      <c r="A224" s="340" t="s">
        <v>514</v>
      </c>
      <c r="B224" s="340"/>
      <c r="C224" s="340"/>
      <c r="D224" s="340"/>
      <c r="E224" s="340"/>
      <c r="F224" s="340"/>
      <c r="G224" s="341"/>
      <c r="H224" s="341"/>
      <c r="I224" s="341"/>
      <c r="J224" s="341"/>
      <c r="K224" s="341"/>
    </row>
    <row r="225" spans="1:15" ht="23.25" customHeight="1" x14ac:dyDescent="0.2">
      <c r="A225" s="1110" t="s">
        <v>515</v>
      </c>
      <c r="B225" s="1110"/>
      <c r="C225" s="1110"/>
      <c r="D225" s="1110"/>
      <c r="E225" s="1110"/>
      <c r="F225" s="1110"/>
      <c r="G225" s="1110"/>
      <c r="H225" s="1110"/>
      <c r="I225" s="1110"/>
      <c r="J225" s="1110"/>
      <c r="K225" s="1110"/>
      <c r="L225" s="1110"/>
      <c r="M225" s="1110"/>
      <c r="N225" s="1110"/>
      <c r="O225" s="1110"/>
    </row>
    <row r="226" spans="1:15" x14ac:dyDescent="0.2">
      <c r="A226" s="340" t="s">
        <v>493</v>
      </c>
      <c r="B226" s="340"/>
      <c r="C226" s="340"/>
      <c r="D226" s="340"/>
      <c r="E226" s="340"/>
      <c r="F226" s="340"/>
      <c r="G226" s="341"/>
      <c r="H226" s="341"/>
      <c r="I226" s="341"/>
      <c r="J226" s="341"/>
      <c r="K226" s="341"/>
    </row>
    <row r="227" spans="1:15" x14ac:dyDescent="0.2">
      <c r="A227" s="340" t="s">
        <v>516</v>
      </c>
      <c r="B227" s="340"/>
      <c r="C227" s="340"/>
      <c r="D227" s="340"/>
      <c r="E227" s="340"/>
      <c r="F227" s="340"/>
      <c r="G227" s="341"/>
      <c r="H227" s="341"/>
      <c r="I227" s="341"/>
      <c r="J227" s="341"/>
      <c r="K227" s="341"/>
    </row>
    <row r="228" spans="1:15" x14ac:dyDescent="0.2">
      <c r="A228" s="340" t="s">
        <v>517</v>
      </c>
      <c r="B228" s="340"/>
      <c r="C228" s="340"/>
      <c r="D228" s="340"/>
      <c r="E228" s="340"/>
      <c r="F228" s="340"/>
      <c r="G228" s="341"/>
      <c r="H228" s="341"/>
      <c r="I228" s="341"/>
      <c r="J228" s="341"/>
      <c r="K228" s="341"/>
    </row>
    <row r="229" spans="1:15" x14ac:dyDescent="0.2">
      <c r="A229" s="340" t="s">
        <v>493</v>
      </c>
      <c r="B229" s="340"/>
      <c r="C229" s="340"/>
      <c r="D229" s="340"/>
      <c r="E229" s="340"/>
      <c r="F229" s="340"/>
      <c r="G229" s="341"/>
      <c r="H229" s="341"/>
      <c r="I229" s="341"/>
      <c r="J229" s="341"/>
      <c r="K229" s="341"/>
    </row>
    <row r="230" spans="1:15" x14ac:dyDescent="0.2">
      <c r="A230" s="340" t="s">
        <v>518</v>
      </c>
      <c r="B230" s="340"/>
      <c r="C230" s="340"/>
      <c r="D230" s="340"/>
      <c r="E230" s="340"/>
      <c r="F230" s="340"/>
      <c r="G230" s="341"/>
      <c r="H230" s="341"/>
      <c r="I230" s="341"/>
      <c r="J230" s="341"/>
      <c r="K230" s="341"/>
    </row>
    <row r="231" spans="1:15" x14ac:dyDescent="0.2">
      <c r="A231" s="345" t="s">
        <v>519</v>
      </c>
      <c r="B231" s="340"/>
      <c r="C231" s="340"/>
      <c r="D231" s="340"/>
      <c r="E231" s="340"/>
      <c r="F231" s="340"/>
      <c r="G231" s="341"/>
      <c r="H231" s="341"/>
      <c r="I231" s="341"/>
      <c r="J231" s="341"/>
    </row>
    <row r="232" spans="1:15" x14ac:dyDescent="0.2">
      <c r="A232" s="340" t="s">
        <v>520</v>
      </c>
      <c r="B232" s="340"/>
      <c r="C232" s="340"/>
      <c r="D232" s="340"/>
      <c r="E232" s="340"/>
      <c r="F232" s="340"/>
      <c r="G232" s="341"/>
      <c r="H232" s="341"/>
      <c r="I232" s="341"/>
      <c r="J232" s="341"/>
    </row>
    <row r="233" spans="1:15" x14ac:dyDescent="0.2">
      <c r="A233" s="340" t="s">
        <v>521</v>
      </c>
      <c r="B233" s="340"/>
      <c r="C233" s="340"/>
      <c r="D233" s="340"/>
      <c r="E233" s="340"/>
      <c r="F233" s="340"/>
      <c r="G233" s="341"/>
      <c r="H233" s="341"/>
      <c r="I233" s="341"/>
      <c r="J233" s="341"/>
    </row>
    <row r="234" spans="1:15" x14ac:dyDescent="0.2">
      <c r="A234" s="340" t="s">
        <v>522</v>
      </c>
      <c r="B234" s="340"/>
      <c r="C234" s="340"/>
      <c r="D234" s="340"/>
      <c r="E234" s="340"/>
      <c r="F234" s="340"/>
      <c r="G234" s="341"/>
      <c r="H234" s="341"/>
      <c r="I234" s="341"/>
      <c r="J234" s="341"/>
    </row>
    <row r="235" spans="1:15" x14ac:dyDescent="0.2">
      <c r="A235" s="340" t="s">
        <v>523</v>
      </c>
      <c r="B235" s="340"/>
      <c r="C235" s="340"/>
      <c r="D235" s="340"/>
      <c r="E235" s="340"/>
      <c r="F235" s="340"/>
      <c r="G235" s="341"/>
      <c r="H235" s="341"/>
      <c r="I235" s="341"/>
      <c r="J235" s="341"/>
    </row>
    <row r="236" spans="1:15" ht="24" customHeight="1" x14ac:dyDescent="0.2">
      <c r="A236" s="1110" t="s">
        <v>524</v>
      </c>
      <c r="B236" s="1110"/>
      <c r="C236" s="1110"/>
      <c r="D236" s="1110"/>
      <c r="E236" s="1110"/>
      <c r="F236" s="1110"/>
      <c r="G236" s="1110"/>
      <c r="H236" s="1110"/>
      <c r="I236" s="1110"/>
      <c r="J236" s="1110"/>
      <c r="K236" s="1110"/>
      <c r="L236" s="1110"/>
      <c r="M236" s="1110"/>
      <c r="N236" s="1110"/>
      <c r="O236" s="1110"/>
    </row>
    <row r="237" spans="1:15" x14ac:dyDescent="0.2">
      <c r="A237" s="340" t="s">
        <v>525</v>
      </c>
      <c r="B237" s="340"/>
      <c r="C237" s="340"/>
      <c r="D237" s="340"/>
      <c r="E237" s="340"/>
      <c r="F237" s="340"/>
      <c r="G237" s="341"/>
      <c r="H237" s="341"/>
      <c r="I237" s="341"/>
      <c r="J237" s="341"/>
    </row>
    <row r="238" spans="1:15" ht="26.25" customHeight="1" x14ac:dyDescent="0.2">
      <c r="A238" s="1110" t="s">
        <v>526</v>
      </c>
      <c r="B238" s="1110"/>
      <c r="C238" s="1110"/>
      <c r="D238" s="1110"/>
      <c r="E238" s="1110"/>
      <c r="F238" s="1110"/>
      <c r="G238" s="1110"/>
      <c r="H238" s="1110"/>
      <c r="I238" s="1110"/>
      <c r="J238" s="1110"/>
      <c r="K238" s="1110"/>
      <c r="L238" s="1110"/>
      <c r="M238" s="1110"/>
      <c r="N238" s="1110"/>
      <c r="O238" s="1110"/>
    </row>
    <row r="239" spans="1:15" x14ac:dyDescent="0.2">
      <c r="A239" s="340" t="s">
        <v>527</v>
      </c>
      <c r="B239" s="340"/>
      <c r="C239" s="340"/>
      <c r="D239" s="340"/>
      <c r="E239" s="340"/>
      <c r="F239" s="340"/>
      <c r="G239" s="341"/>
      <c r="H239" s="341"/>
      <c r="I239" s="341"/>
      <c r="J239" s="341"/>
    </row>
    <row r="240" spans="1:15" x14ac:dyDescent="0.2">
      <c r="A240" s="340" t="s">
        <v>528</v>
      </c>
      <c r="B240" s="340"/>
      <c r="C240" s="340"/>
      <c r="D240" s="340"/>
      <c r="E240" s="340"/>
      <c r="F240" s="340"/>
      <c r="G240" s="341"/>
      <c r="H240" s="341"/>
      <c r="I240" s="341"/>
      <c r="J240" s="341"/>
    </row>
    <row r="241" spans="1:10" x14ac:dyDescent="0.2">
      <c r="A241" s="340" t="s">
        <v>529</v>
      </c>
      <c r="B241" s="340"/>
      <c r="C241" s="340"/>
      <c r="D241" s="340"/>
      <c r="E241" s="340"/>
      <c r="F241" s="340"/>
      <c r="G241" s="341"/>
      <c r="H241" s="341"/>
      <c r="I241" s="341"/>
      <c r="J241" s="341"/>
    </row>
    <row r="242" spans="1:10" x14ac:dyDescent="0.2">
      <c r="A242" s="340" t="s">
        <v>530</v>
      </c>
      <c r="B242" s="340"/>
      <c r="C242" s="340"/>
      <c r="D242" s="340"/>
      <c r="E242" s="340"/>
      <c r="F242" s="340"/>
      <c r="G242" s="341"/>
      <c r="H242" s="341"/>
      <c r="I242" s="341"/>
      <c r="J242" s="341"/>
    </row>
    <row r="243" spans="1:10" x14ac:dyDescent="0.2">
      <c r="A243" s="340" t="s">
        <v>531</v>
      </c>
      <c r="B243" s="340"/>
      <c r="C243" s="340"/>
      <c r="D243" s="340"/>
      <c r="E243" s="340"/>
      <c r="F243" s="340"/>
      <c r="G243" s="341"/>
      <c r="H243" s="341"/>
      <c r="I243" s="341"/>
      <c r="J243" s="341"/>
    </row>
    <row r="247" spans="1:10" x14ac:dyDescent="0.2">
      <c r="A247" s="347"/>
      <c r="B247" s="347"/>
      <c r="C247" s="347"/>
      <c r="D247" s="347"/>
      <c r="E247" s="347"/>
      <c r="F247" s="347"/>
      <c r="G247" s="347"/>
      <c r="H247" s="347"/>
      <c r="I247" s="347"/>
    </row>
    <row r="248" spans="1:10" x14ac:dyDescent="0.2">
      <c r="A248" s="347"/>
      <c r="B248" s="347"/>
      <c r="C248" s="347"/>
      <c r="D248" s="347"/>
      <c r="E248" s="347"/>
      <c r="F248" s="347"/>
      <c r="G248" s="347"/>
      <c r="H248" s="347"/>
      <c r="I248" s="347"/>
    </row>
  </sheetData>
  <sheetProtection algorithmName="SHA-512" hashValue="az/ine3tyrf3HyIzSKtiFpjY36nam5jY6xhlFntgKBBFJk+tpvMnCnfhsXjBDoI8BuunwVS+ZDK8h31CJuhzzg==" saltValue="K67l5AfIKHxe/DRJwd0zFw==" spinCount="100000" sheet="1" objects="1" scenarios="1"/>
  <mergeCells count="137">
    <mergeCell ref="C4:I4"/>
    <mergeCell ref="A6:K6"/>
    <mergeCell ref="A8:B8"/>
    <mergeCell ref="C8:I8"/>
    <mergeCell ref="C9:I9"/>
    <mergeCell ref="C10:I10"/>
    <mergeCell ref="A19:A23"/>
    <mergeCell ref="B19:B23"/>
    <mergeCell ref="K19:K23"/>
    <mergeCell ref="J11:J12"/>
    <mergeCell ref="K11:K12"/>
    <mergeCell ref="A13:B13"/>
    <mergeCell ref="A14:A18"/>
    <mergeCell ref="B14:B18"/>
    <mergeCell ref="K14:K18"/>
    <mergeCell ref="A11:A12"/>
    <mergeCell ref="B11:B12"/>
    <mergeCell ref="C11:C12"/>
    <mergeCell ref="D11:E11"/>
    <mergeCell ref="F11:G11"/>
    <mergeCell ref="H11:I11"/>
    <mergeCell ref="A30:A34"/>
    <mergeCell ref="B30:B34"/>
    <mergeCell ref="K30:K34"/>
    <mergeCell ref="A35:A39"/>
    <mergeCell ref="B35:B39"/>
    <mergeCell ref="K35:K39"/>
    <mergeCell ref="K45:K49"/>
    <mergeCell ref="A25:A29"/>
    <mergeCell ref="B25:B29"/>
    <mergeCell ref="K25:K29"/>
    <mergeCell ref="A51:A55"/>
    <mergeCell ref="B51:B55"/>
    <mergeCell ref="K51:K55"/>
    <mergeCell ref="A56:A60"/>
    <mergeCell ref="B56:B61"/>
    <mergeCell ref="K56:K61"/>
    <mergeCell ref="A40:A44"/>
    <mergeCell ref="B40:B44"/>
    <mergeCell ref="K40:K44"/>
    <mergeCell ref="A45:A49"/>
    <mergeCell ref="B45:B49"/>
    <mergeCell ref="A68:A70"/>
    <mergeCell ref="B68:B70"/>
    <mergeCell ref="K68:K70"/>
    <mergeCell ref="A71:A74"/>
    <mergeCell ref="B71:B74"/>
    <mergeCell ref="K71:K74"/>
    <mergeCell ref="A62:A64"/>
    <mergeCell ref="B62:B64"/>
    <mergeCell ref="K62:K64"/>
    <mergeCell ref="A65:A66"/>
    <mergeCell ref="B65:B66"/>
    <mergeCell ref="K65:K66"/>
    <mergeCell ref="A82:A86"/>
    <mergeCell ref="B82:B86"/>
    <mergeCell ref="K82:K86"/>
    <mergeCell ref="A87:A90"/>
    <mergeCell ref="B87:B90"/>
    <mergeCell ref="K87:K90"/>
    <mergeCell ref="K91:K95"/>
    <mergeCell ref="A75:A79"/>
    <mergeCell ref="B75:B79"/>
    <mergeCell ref="K75:K79"/>
    <mergeCell ref="A80:A81"/>
    <mergeCell ref="B80:B81"/>
    <mergeCell ref="K80:K81"/>
    <mergeCell ref="A103:A104"/>
    <mergeCell ref="B103:B104"/>
    <mergeCell ref="K103:K104"/>
    <mergeCell ref="A105:A106"/>
    <mergeCell ref="B105:B106"/>
    <mergeCell ref="K105:K106"/>
    <mergeCell ref="K107:K108"/>
    <mergeCell ref="A91:A95"/>
    <mergeCell ref="B91:B95"/>
    <mergeCell ref="A97:A102"/>
    <mergeCell ref="B97:B102"/>
    <mergeCell ref="K97:K102"/>
    <mergeCell ref="A115:A119"/>
    <mergeCell ref="B115:B119"/>
    <mergeCell ref="A121:A122"/>
    <mergeCell ref="B121:B122"/>
    <mergeCell ref="K121:K122"/>
    <mergeCell ref="K115:K119"/>
    <mergeCell ref="A107:A108"/>
    <mergeCell ref="B107:B108"/>
    <mergeCell ref="A110:A114"/>
    <mergeCell ref="B110:B114"/>
    <mergeCell ref="K110:K114"/>
    <mergeCell ref="A132:A133"/>
    <mergeCell ref="B132:B133"/>
    <mergeCell ref="K132:K133"/>
    <mergeCell ref="A134:A138"/>
    <mergeCell ref="B134:B138"/>
    <mergeCell ref="K134:K138"/>
    <mergeCell ref="K139:K143"/>
    <mergeCell ref="A123:A126"/>
    <mergeCell ref="B123:B126"/>
    <mergeCell ref="K123:K126"/>
    <mergeCell ref="A127:A131"/>
    <mergeCell ref="B127:B131"/>
    <mergeCell ref="K127:K131"/>
    <mergeCell ref="A153:A157"/>
    <mergeCell ref="B153:B157"/>
    <mergeCell ref="K153:K157"/>
    <mergeCell ref="A158:A161"/>
    <mergeCell ref="B158:B161"/>
    <mergeCell ref="K158:K161"/>
    <mergeCell ref="A139:A143"/>
    <mergeCell ref="B139:B143"/>
    <mergeCell ref="A145:A152"/>
    <mergeCell ref="B145:B152"/>
    <mergeCell ref="K145:K152"/>
    <mergeCell ref="A172:A174"/>
    <mergeCell ref="B172:B174"/>
    <mergeCell ref="K172:K174"/>
    <mergeCell ref="A175:A180"/>
    <mergeCell ref="B175:B180"/>
    <mergeCell ref="K175:K180"/>
    <mergeCell ref="A162:A165"/>
    <mergeCell ref="B162:B165"/>
    <mergeCell ref="K162:K165"/>
    <mergeCell ref="A166:A167"/>
    <mergeCell ref="B166:B167"/>
    <mergeCell ref="K166:K167"/>
    <mergeCell ref="A202:O202"/>
    <mergeCell ref="A193:K193"/>
    <mergeCell ref="A206:O206"/>
    <mergeCell ref="A238:O238"/>
    <mergeCell ref="A236:O236"/>
    <mergeCell ref="A225:O225"/>
    <mergeCell ref="A184:L184"/>
    <mergeCell ref="A186:L186"/>
    <mergeCell ref="A189:M189"/>
    <mergeCell ref="A190:L190"/>
    <mergeCell ref="A195:I195"/>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23.pielikums Jūrmalas pilsētas domes
2020.gada 23.jūlija saistošajiem noteikumiem Nr.18
(protokols Nr.10, 20.punkts)
 </firstHeader>
    <firstFooter>&amp;L&amp;9&amp;D; &amp;T&amp;R&amp;9&amp;P (&amp;N)</first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12"/>
  <sheetViews>
    <sheetView view="pageLayout" zoomScaleNormal="100" workbookViewId="0">
      <selection activeCell="M11" sqref="M11"/>
    </sheetView>
  </sheetViews>
  <sheetFormatPr defaultColWidth="9.140625" defaultRowHeight="12" outlineLevelCol="1" x14ac:dyDescent="0.2"/>
  <cols>
    <col min="1" max="1" width="4" style="356" customWidth="1"/>
    <col min="2" max="2" width="26.5703125" style="356" customWidth="1"/>
    <col min="3" max="3" width="10" style="356" customWidth="1"/>
    <col min="4" max="4" width="10.7109375" style="356" hidden="1" customWidth="1" outlineLevel="1"/>
    <col min="5" max="5" width="9.5703125" style="356" hidden="1" customWidth="1" outlineLevel="1"/>
    <col min="6" max="6" width="10.85546875" style="356" hidden="1" customWidth="1" outlineLevel="1"/>
    <col min="7" max="7" width="9.5703125" style="356" hidden="1" customWidth="1" outlineLevel="1"/>
    <col min="8" max="8" width="11.42578125" style="356" customWidth="1" collapsed="1"/>
    <col min="9" max="9" width="9.5703125" style="356" customWidth="1"/>
    <col min="10" max="10" width="29.140625" style="356" hidden="1" customWidth="1" outlineLevel="1"/>
    <col min="11" max="11" width="21.42578125" style="356" customWidth="1" collapsed="1"/>
    <col min="12" max="16384" width="9.140625" style="356"/>
  </cols>
  <sheetData>
    <row r="1" spans="1:11" x14ac:dyDescent="0.2">
      <c r="K1" s="304" t="s">
        <v>683</v>
      </c>
    </row>
    <row r="2" spans="1:11" x14ac:dyDescent="0.2">
      <c r="K2" s="304" t="s">
        <v>336</v>
      </c>
    </row>
    <row r="3" spans="1:11" ht="12.75" customHeight="1" x14ac:dyDescent="0.2">
      <c r="A3" s="380" t="s">
        <v>2</v>
      </c>
      <c r="B3" s="456"/>
      <c r="C3" s="457" t="s">
        <v>669</v>
      </c>
      <c r="D3" s="457"/>
      <c r="E3" s="457"/>
      <c r="F3" s="457"/>
      <c r="G3" s="457"/>
      <c r="H3" s="457"/>
      <c r="I3" s="457"/>
      <c r="J3" s="457"/>
      <c r="K3" s="389"/>
    </row>
    <row r="4" spans="1:11" ht="12.75" customHeight="1" x14ac:dyDescent="0.2">
      <c r="A4" s="380" t="s">
        <v>4</v>
      </c>
      <c r="B4" s="456"/>
      <c r="C4" s="1132">
        <v>90000056408</v>
      </c>
      <c r="D4" s="1132"/>
      <c r="E4" s="1132"/>
      <c r="F4" s="1132"/>
      <c r="G4" s="1132"/>
      <c r="H4" s="1132"/>
      <c r="I4" s="1132"/>
      <c r="J4" s="1132"/>
      <c r="K4" s="1132"/>
    </row>
    <row r="5" spans="1:11" x14ac:dyDescent="0.2">
      <c r="A5" s="380"/>
      <c r="B5" s="456"/>
      <c r="C5" s="459"/>
      <c r="D5" s="459"/>
      <c r="E5" s="459"/>
      <c r="F5" s="459"/>
      <c r="G5" s="459"/>
      <c r="H5" s="459"/>
      <c r="I5" s="459"/>
      <c r="J5" s="459"/>
      <c r="K5" s="459"/>
    </row>
    <row r="6" spans="1:11" ht="15.75" x14ac:dyDescent="0.25">
      <c r="A6" s="1134" t="s">
        <v>684</v>
      </c>
      <c r="B6" s="1134"/>
      <c r="C6" s="1134"/>
      <c r="D6" s="1134"/>
      <c r="E6" s="1134"/>
      <c r="F6" s="1134"/>
      <c r="G6" s="1134"/>
      <c r="H6" s="1134"/>
      <c r="I6" s="1134"/>
      <c r="J6" s="1134"/>
      <c r="K6" s="1134"/>
    </row>
    <row r="7" spans="1:11" ht="11.25" customHeight="1" x14ac:dyDescent="0.25">
      <c r="A7" s="461"/>
      <c r="B7" s="461"/>
      <c r="C7" s="461"/>
      <c r="D7" s="461"/>
      <c r="E7" s="461"/>
      <c r="F7" s="461"/>
      <c r="G7" s="461"/>
      <c r="H7" s="461"/>
      <c r="I7" s="461"/>
      <c r="J7" s="461"/>
      <c r="K7" s="461"/>
    </row>
    <row r="8" spans="1:11" ht="12.75" customHeight="1" x14ac:dyDescent="0.25">
      <c r="A8" s="1037" t="s">
        <v>341</v>
      </c>
      <c r="B8" s="1037"/>
      <c r="C8" s="587" t="s">
        <v>685</v>
      </c>
      <c r="D8" s="463"/>
      <c r="E8" s="463"/>
      <c r="F8" s="458"/>
      <c r="G8" s="458"/>
      <c r="H8" s="458"/>
      <c r="I8" s="458"/>
      <c r="J8" s="458"/>
    </row>
    <row r="9" spans="1:11" ht="12.75" customHeight="1" x14ac:dyDescent="0.2">
      <c r="A9" s="380" t="s">
        <v>342</v>
      </c>
      <c r="B9" s="380"/>
      <c r="C9" s="464" t="s">
        <v>334</v>
      </c>
      <c r="D9" s="464"/>
      <c r="E9" s="464"/>
      <c r="F9" s="458"/>
      <c r="G9" s="458"/>
      <c r="H9" s="458"/>
      <c r="I9" s="458"/>
      <c r="J9" s="458"/>
    </row>
    <row r="10" spans="1:11" ht="12.75" customHeight="1" x14ac:dyDescent="0.2">
      <c r="A10" s="465" t="s">
        <v>343</v>
      </c>
      <c r="B10" s="465"/>
      <c r="C10" s="588" t="s">
        <v>328</v>
      </c>
      <c r="D10" s="466"/>
      <c r="E10" s="466"/>
      <c r="F10" s="467"/>
      <c r="G10" s="467"/>
      <c r="H10" s="467"/>
      <c r="I10" s="467"/>
      <c r="J10" s="467"/>
    </row>
    <row r="11" spans="1:11" ht="36" customHeight="1" x14ac:dyDescent="0.2">
      <c r="A11" s="1040" t="s">
        <v>344</v>
      </c>
      <c r="B11" s="1040" t="s">
        <v>345</v>
      </c>
      <c r="C11" s="1040" t="s">
        <v>346</v>
      </c>
      <c r="D11" s="1040" t="s">
        <v>347</v>
      </c>
      <c r="E11" s="1040"/>
      <c r="F11" s="1040" t="s">
        <v>348</v>
      </c>
      <c r="G11" s="1040"/>
      <c r="H11" s="1040" t="s">
        <v>349</v>
      </c>
      <c r="I11" s="1040"/>
      <c r="J11" s="1040" t="s">
        <v>36</v>
      </c>
      <c r="K11" s="1040" t="s">
        <v>350</v>
      </c>
    </row>
    <row r="12" spans="1:11" ht="24" x14ac:dyDescent="0.2">
      <c r="A12" s="1040"/>
      <c r="B12" s="1040"/>
      <c r="C12" s="1040"/>
      <c r="D12" s="482" t="s">
        <v>351</v>
      </c>
      <c r="E12" s="482" t="s">
        <v>352</v>
      </c>
      <c r="F12" s="482" t="s">
        <v>351</v>
      </c>
      <c r="G12" s="482" t="s">
        <v>352</v>
      </c>
      <c r="H12" s="482" t="s">
        <v>351</v>
      </c>
      <c r="I12" s="482" t="s">
        <v>352</v>
      </c>
      <c r="J12" s="1040"/>
      <c r="K12" s="1040"/>
    </row>
    <row r="13" spans="1:11" x14ac:dyDescent="0.2">
      <c r="A13" s="1041" t="s">
        <v>353</v>
      </c>
      <c r="B13" s="1041"/>
      <c r="C13" s="594"/>
      <c r="D13" s="468">
        <f t="shared" ref="D13:I13" si="0">D14+D20+D26+D31+D37</f>
        <v>7929</v>
      </c>
      <c r="E13" s="468">
        <f t="shared" si="0"/>
        <v>2227</v>
      </c>
      <c r="F13" s="468">
        <f t="shared" si="0"/>
        <v>-6233</v>
      </c>
      <c r="G13" s="468">
        <f t="shared" si="0"/>
        <v>0</v>
      </c>
      <c r="H13" s="468">
        <f t="shared" si="0"/>
        <v>1696</v>
      </c>
      <c r="I13" s="468">
        <f t="shared" si="0"/>
        <v>2227</v>
      </c>
      <c r="J13" s="469"/>
      <c r="K13" s="482"/>
    </row>
    <row r="14" spans="1:11" ht="15.75" customHeight="1" x14ac:dyDescent="0.2">
      <c r="A14" s="1042">
        <v>1</v>
      </c>
      <c r="B14" s="1042" t="s">
        <v>686</v>
      </c>
      <c r="C14" s="594"/>
      <c r="D14" s="359">
        <f>SUM(D15:D19)</f>
        <v>2040</v>
      </c>
      <c r="E14" s="359">
        <f t="shared" ref="E14:G14" si="1">SUM(E15:E19)</f>
        <v>0</v>
      </c>
      <c r="F14" s="359">
        <f t="shared" si="1"/>
        <v>-1477</v>
      </c>
      <c r="G14" s="359">
        <f t="shared" si="1"/>
        <v>0</v>
      </c>
      <c r="H14" s="359">
        <f>SUM(H15:H19)</f>
        <v>563</v>
      </c>
      <c r="I14" s="359">
        <f>SUM(I15:I19)</f>
        <v>0</v>
      </c>
      <c r="J14" s="471" t="s">
        <v>687</v>
      </c>
      <c r="K14" s="1133" t="s">
        <v>688</v>
      </c>
    </row>
    <row r="15" spans="1:11" ht="13.15" customHeight="1" x14ac:dyDescent="0.2">
      <c r="A15" s="1042"/>
      <c r="B15" s="1042"/>
      <c r="C15" s="595">
        <v>1150</v>
      </c>
      <c r="D15" s="363">
        <v>800</v>
      </c>
      <c r="E15" s="472"/>
      <c r="F15" s="472">
        <v>-800</v>
      </c>
      <c r="G15" s="472"/>
      <c r="H15" s="472">
        <f>D15+F15</f>
        <v>0</v>
      </c>
      <c r="I15" s="472">
        <f>E15+G15</f>
        <v>0</v>
      </c>
      <c r="J15" s="472"/>
      <c r="K15" s="1133"/>
    </row>
    <row r="16" spans="1:11" ht="13.15" customHeight="1" x14ac:dyDescent="0.2">
      <c r="A16" s="1042"/>
      <c r="B16" s="1042"/>
      <c r="C16" s="595">
        <v>1210</v>
      </c>
      <c r="D16" s="363">
        <v>40</v>
      </c>
      <c r="E16" s="472"/>
      <c r="F16" s="472">
        <v>-40</v>
      </c>
      <c r="G16" s="472"/>
      <c r="H16" s="472">
        <f>D16+F16</f>
        <v>0</v>
      </c>
      <c r="I16" s="472">
        <f>E16+G16</f>
        <v>0</v>
      </c>
      <c r="J16" s="472"/>
      <c r="K16" s="1133"/>
    </row>
    <row r="17" spans="1:11" ht="13.15" customHeight="1" x14ac:dyDescent="0.2">
      <c r="A17" s="1042"/>
      <c r="B17" s="1042"/>
      <c r="C17" s="595">
        <v>2231</v>
      </c>
      <c r="D17" s="363">
        <v>250</v>
      </c>
      <c r="E17" s="472"/>
      <c r="F17" s="472">
        <v>-250</v>
      </c>
      <c r="G17" s="472"/>
      <c r="H17" s="472">
        <f t="shared" ref="H17:I19" si="2">D17+F17</f>
        <v>0</v>
      </c>
      <c r="I17" s="472">
        <f t="shared" si="2"/>
        <v>0</v>
      </c>
      <c r="J17" s="472"/>
      <c r="K17" s="1133"/>
    </row>
    <row r="18" spans="1:11" ht="12" customHeight="1" x14ac:dyDescent="0.2">
      <c r="A18" s="1042"/>
      <c r="B18" s="1042"/>
      <c r="C18" s="595">
        <v>2314</v>
      </c>
      <c r="D18" s="363">
        <v>900</v>
      </c>
      <c r="E18" s="472"/>
      <c r="F18" s="472">
        <v>-337</v>
      </c>
      <c r="G18" s="472"/>
      <c r="H18" s="472">
        <f t="shared" si="2"/>
        <v>563</v>
      </c>
      <c r="I18" s="472">
        <f t="shared" si="2"/>
        <v>0</v>
      </c>
      <c r="J18" s="473"/>
      <c r="K18" s="1133"/>
    </row>
    <row r="19" spans="1:11" ht="12.6" customHeight="1" x14ac:dyDescent="0.2">
      <c r="A19" s="1042"/>
      <c r="B19" s="1042"/>
      <c r="C19" s="595">
        <v>2352</v>
      </c>
      <c r="D19" s="363">
        <v>50</v>
      </c>
      <c r="E19" s="472"/>
      <c r="F19" s="472">
        <v>-50</v>
      </c>
      <c r="G19" s="472"/>
      <c r="H19" s="472">
        <f t="shared" si="2"/>
        <v>0</v>
      </c>
      <c r="I19" s="472">
        <f t="shared" si="2"/>
        <v>0</v>
      </c>
      <c r="J19" s="472"/>
      <c r="K19" s="1133"/>
    </row>
    <row r="20" spans="1:11" ht="15.75" customHeight="1" x14ac:dyDescent="0.2">
      <c r="A20" s="1042">
        <v>2</v>
      </c>
      <c r="B20" s="1042" t="s">
        <v>689</v>
      </c>
      <c r="C20" s="594"/>
      <c r="D20" s="359">
        <f>SUM(D21:D25)</f>
        <v>2540</v>
      </c>
      <c r="E20" s="359">
        <f>E21+E22+E23+E24+E25</f>
        <v>0</v>
      </c>
      <c r="F20" s="359">
        <f>F21+F22+F23+F24+F25</f>
        <v>-2540</v>
      </c>
      <c r="G20" s="359">
        <f t="shared" ref="G20:I20" si="3">G21+G22+G23+G24+G25</f>
        <v>0</v>
      </c>
      <c r="H20" s="359">
        <f t="shared" si="3"/>
        <v>0</v>
      </c>
      <c r="I20" s="359">
        <f t="shared" si="3"/>
        <v>0</v>
      </c>
      <c r="J20" s="363" t="s">
        <v>687</v>
      </c>
      <c r="K20" s="1133" t="s">
        <v>690</v>
      </c>
    </row>
    <row r="21" spans="1:11" ht="13.15" customHeight="1" x14ac:dyDescent="0.2">
      <c r="A21" s="1042"/>
      <c r="B21" s="1042"/>
      <c r="C21" s="595">
        <v>1150</v>
      </c>
      <c r="D21" s="363">
        <v>1800</v>
      </c>
      <c r="E21" s="472"/>
      <c r="F21" s="472">
        <v>-1800</v>
      </c>
      <c r="G21" s="472"/>
      <c r="H21" s="472">
        <f>D21+F21</f>
        <v>0</v>
      </c>
      <c r="I21" s="472">
        <f>E21+G21</f>
        <v>0</v>
      </c>
      <c r="J21" s="472"/>
      <c r="K21" s="1133"/>
    </row>
    <row r="22" spans="1:11" ht="13.15" customHeight="1" x14ac:dyDescent="0.2">
      <c r="A22" s="1042"/>
      <c r="B22" s="1042"/>
      <c r="C22" s="595">
        <v>1210</v>
      </c>
      <c r="D22" s="363">
        <v>90</v>
      </c>
      <c r="E22" s="472"/>
      <c r="F22" s="472">
        <v>-90</v>
      </c>
      <c r="G22" s="472"/>
      <c r="H22" s="472">
        <f>D22+F22</f>
        <v>0</v>
      </c>
      <c r="I22" s="472">
        <f>E22+G22</f>
        <v>0</v>
      </c>
      <c r="J22" s="474"/>
      <c r="K22" s="1133"/>
    </row>
    <row r="23" spans="1:11" ht="12" customHeight="1" x14ac:dyDescent="0.2">
      <c r="A23" s="1042"/>
      <c r="B23" s="1042"/>
      <c r="C23" s="595">
        <v>2231</v>
      </c>
      <c r="D23" s="363">
        <v>500</v>
      </c>
      <c r="E23" s="472"/>
      <c r="F23" s="472">
        <v>-500</v>
      </c>
      <c r="G23" s="472"/>
      <c r="H23" s="472">
        <f t="shared" ref="H23:I25" si="4">D23+F23</f>
        <v>0</v>
      </c>
      <c r="I23" s="472">
        <f t="shared" si="4"/>
        <v>0</v>
      </c>
      <c r="J23" s="473"/>
      <c r="K23" s="1133"/>
    </row>
    <row r="24" spans="1:11" ht="13.15" customHeight="1" x14ac:dyDescent="0.2">
      <c r="A24" s="1042"/>
      <c r="B24" s="1042"/>
      <c r="C24" s="595">
        <v>2314</v>
      </c>
      <c r="D24" s="363">
        <v>100</v>
      </c>
      <c r="E24" s="472"/>
      <c r="F24" s="472">
        <v>-100</v>
      </c>
      <c r="G24" s="472"/>
      <c r="H24" s="472">
        <f t="shared" si="4"/>
        <v>0</v>
      </c>
      <c r="I24" s="472">
        <f t="shared" si="4"/>
        <v>0</v>
      </c>
      <c r="J24" s="472"/>
      <c r="K24" s="1133"/>
    </row>
    <row r="25" spans="1:11" ht="10.5" customHeight="1" x14ac:dyDescent="0.2">
      <c r="A25" s="1042"/>
      <c r="B25" s="1042"/>
      <c r="C25" s="595">
        <v>2352</v>
      </c>
      <c r="D25" s="363">
        <v>50</v>
      </c>
      <c r="E25" s="472"/>
      <c r="F25" s="472">
        <v>-50</v>
      </c>
      <c r="G25" s="472"/>
      <c r="H25" s="472">
        <f t="shared" si="4"/>
        <v>0</v>
      </c>
      <c r="I25" s="472">
        <f t="shared" si="4"/>
        <v>0</v>
      </c>
      <c r="J25" s="472"/>
      <c r="K25" s="1133"/>
    </row>
    <row r="26" spans="1:11" ht="16.5" customHeight="1" x14ac:dyDescent="0.2">
      <c r="A26" s="1042">
        <v>3</v>
      </c>
      <c r="B26" s="1042" t="s">
        <v>691</v>
      </c>
      <c r="C26" s="594"/>
      <c r="D26" s="359">
        <f>SUM(D27:D30)</f>
        <v>1350</v>
      </c>
      <c r="E26" s="359">
        <f t="shared" ref="E26:F26" si="5">SUM(E27:E30)</f>
        <v>0</v>
      </c>
      <c r="F26" s="359">
        <f t="shared" si="5"/>
        <v>-1350</v>
      </c>
      <c r="G26" s="359">
        <f>SUM(G27:G30)</f>
        <v>0</v>
      </c>
      <c r="H26" s="359">
        <f>SUM(H27:H30)</f>
        <v>0</v>
      </c>
      <c r="I26" s="359">
        <f>SUM(I27:I30)</f>
        <v>0</v>
      </c>
      <c r="J26" s="372" t="s">
        <v>687</v>
      </c>
      <c r="K26" s="1133" t="s">
        <v>688</v>
      </c>
    </row>
    <row r="27" spans="1:11" ht="12.75" customHeight="1" x14ac:dyDescent="0.2">
      <c r="A27" s="1042"/>
      <c r="B27" s="1042"/>
      <c r="C27" s="595">
        <v>1150</v>
      </c>
      <c r="D27" s="363">
        <v>1000</v>
      </c>
      <c r="E27" s="472"/>
      <c r="F27" s="472">
        <v>-1000</v>
      </c>
      <c r="G27" s="472"/>
      <c r="H27" s="472">
        <f>D27+F27</f>
        <v>0</v>
      </c>
      <c r="I27" s="472">
        <f>E27+G27</f>
        <v>0</v>
      </c>
      <c r="J27" s="476"/>
      <c r="K27" s="1133"/>
    </row>
    <row r="28" spans="1:11" ht="13.15" customHeight="1" x14ac:dyDescent="0.2">
      <c r="A28" s="1042"/>
      <c r="B28" s="1042"/>
      <c r="C28" s="595">
        <v>1210</v>
      </c>
      <c r="D28" s="363">
        <v>50</v>
      </c>
      <c r="E28" s="472"/>
      <c r="F28" s="472">
        <v>-50</v>
      </c>
      <c r="G28" s="472"/>
      <c r="H28" s="472">
        <f>D28+F28</f>
        <v>0</v>
      </c>
      <c r="I28" s="472">
        <f>E28+G28</f>
        <v>0</v>
      </c>
      <c r="J28" s="391"/>
      <c r="K28" s="1133"/>
    </row>
    <row r="29" spans="1:11" ht="13.5" customHeight="1" x14ac:dyDescent="0.2">
      <c r="A29" s="1042"/>
      <c r="B29" s="1042"/>
      <c r="C29" s="595">
        <v>2231</v>
      </c>
      <c r="D29" s="363">
        <v>200</v>
      </c>
      <c r="E29" s="472"/>
      <c r="F29" s="472">
        <v>-200</v>
      </c>
      <c r="G29" s="472"/>
      <c r="H29" s="472">
        <f t="shared" ref="H29:I30" si="6">D29+F29</f>
        <v>0</v>
      </c>
      <c r="I29" s="472">
        <f t="shared" si="6"/>
        <v>0</v>
      </c>
      <c r="J29" s="363"/>
      <c r="K29" s="1133"/>
    </row>
    <row r="30" spans="1:11" ht="15" customHeight="1" x14ac:dyDescent="0.2">
      <c r="A30" s="1042"/>
      <c r="B30" s="1042"/>
      <c r="C30" s="595">
        <v>2314</v>
      </c>
      <c r="D30" s="363">
        <v>100</v>
      </c>
      <c r="E30" s="472"/>
      <c r="F30" s="472">
        <v>-100</v>
      </c>
      <c r="G30" s="472"/>
      <c r="H30" s="472">
        <f t="shared" si="6"/>
        <v>0</v>
      </c>
      <c r="I30" s="472">
        <f t="shared" si="6"/>
        <v>0</v>
      </c>
      <c r="J30" s="363"/>
      <c r="K30" s="1133"/>
    </row>
    <row r="31" spans="1:11" ht="15.75" customHeight="1" x14ac:dyDescent="0.2">
      <c r="A31" s="1042">
        <v>4</v>
      </c>
      <c r="B31" s="1042" t="s">
        <v>692</v>
      </c>
      <c r="C31" s="594"/>
      <c r="D31" s="359">
        <f>SUM(D32:D36)</f>
        <v>1213</v>
      </c>
      <c r="E31" s="359">
        <f>E32+E33+E34+E35+E36</f>
        <v>2227</v>
      </c>
      <c r="F31" s="359">
        <f>F32+F34+F35+F36</f>
        <v>-866</v>
      </c>
      <c r="G31" s="359">
        <f>SUM(G32:G36)</f>
        <v>0</v>
      </c>
      <c r="H31" s="359">
        <f>SUM(H32:H36)</f>
        <v>347</v>
      </c>
      <c r="I31" s="359">
        <f>SUM(I32:I36)</f>
        <v>2227</v>
      </c>
      <c r="J31" s="391" t="s">
        <v>693</v>
      </c>
      <c r="K31" s="1133" t="s">
        <v>694</v>
      </c>
    </row>
    <row r="32" spans="1:11" ht="12" customHeight="1" x14ac:dyDescent="0.2">
      <c r="A32" s="1042"/>
      <c r="B32" s="1042"/>
      <c r="C32" s="595">
        <v>1150</v>
      </c>
      <c r="D32" s="363">
        <v>1133</v>
      </c>
      <c r="E32" s="472">
        <v>1600</v>
      </c>
      <c r="F32" s="472">
        <v>-866</v>
      </c>
      <c r="G32" s="472"/>
      <c r="H32" s="472">
        <f>D32+F32</f>
        <v>267</v>
      </c>
      <c r="I32" s="472">
        <f>E32+G32</f>
        <v>1600</v>
      </c>
      <c r="J32" s="363"/>
      <c r="K32" s="1133"/>
    </row>
    <row r="33" spans="1:11" x14ac:dyDescent="0.2">
      <c r="A33" s="1042"/>
      <c r="B33" s="1042"/>
      <c r="C33" s="595">
        <v>1210</v>
      </c>
      <c r="D33" s="363"/>
      <c r="E33" s="472">
        <v>137</v>
      </c>
      <c r="F33" s="472"/>
      <c r="G33" s="472"/>
      <c r="H33" s="472">
        <f>D33+F33</f>
        <v>0</v>
      </c>
      <c r="I33" s="472">
        <f>E33+G33</f>
        <v>137</v>
      </c>
      <c r="J33" s="363"/>
      <c r="K33" s="1133"/>
    </row>
    <row r="34" spans="1:11" ht="13.15" customHeight="1" x14ac:dyDescent="0.2">
      <c r="A34" s="1042"/>
      <c r="B34" s="1042"/>
      <c r="C34" s="595">
        <v>2239</v>
      </c>
      <c r="D34" s="363"/>
      <c r="E34" s="472">
        <v>192</v>
      </c>
      <c r="F34" s="472"/>
      <c r="G34" s="472"/>
      <c r="H34" s="472">
        <f t="shared" ref="H34:I36" si="7">D34+F34</f>
        <v>0</v>
      </c>
      <c r="I34" s="472">
        <f t="shared" si="7"/>
        <v>192</v>
      </c>
      <c r="J34" s="472"/>
      <c r="K34" s="1133"/>
    </row>
    <row r="35" spans="1:11" ht="14.25" customHeight="1" x14ac:dyDescent="0.2">
      <c r="A35" s="1042"/>
      <c r="B35" s="1042"/>
      <c r="C35" s="595">
        <v>2314</v>
      </c>
      <c r="D35" s="363"/>
      <c r="E35" s="472">
        <v>198</v>
      </c>
      <c r="F35" s="472"/>
      <c r="G35" s="472"/>
      <c r="H35" s="472">
        <f t="shared" si="7"/>
        <v>0</v>
      </c>
      <c r="I35" s="472">
        <f t="shared" si="7"/>
        <v>198</v>
      </c>
      <c r="J35" s="477"/>
      <c r="K35" s="1133"/>
    </row>
    <row r="36" spans="1:11" x14ac:dyDescent="0.2">
      <c r="A36" s="1042"/>
      <c r="B36" s="1042"/>
      <c r="C36" s="595">
        <v>2352</v>
      </c>
      <c r="D36" s="363">
        <v>80</v>
      </c>
      <c r="E36" s="472">
        <v>100</v>
      </c>
      <c r="F36" s="472"/>
      <c r="G36" s="472"/>
      <c r="H36" s="472">
        <f t="shared" si="7"/>
        <v>80</v>
      </c>
      <c r="I36" s="472">
        <f t="shared" si="7"/>
        <v>100</v>
      </c>
      <c r="J36" s="472"/>
      <c r="K36" s="1133"/>
    </row>
    <row r="37" spans="1:11" ht="13.15" customHeight="1" x14ac:dyDescent="0.2">
      <c r="A37" s="1042">
        <v>5</v>
      </c>
      <c r="B37" s="1042" t="s">
        <v>695</v>
      </c>
      <c r="C37" s="594"/>
      <c r="D37" s="359">
        <f>SUM(D38:D41)</f>
        <v>786</v>
      </c>
      <c r="E37" s="359">
        <f>E38+E39+E40+E41</f>
        <v>0</v>
      </c>
      <c r="F37" s="359">
        <f>F38+F39+F40+F41</f>
        <v>0</v>
      </c>
      <c r="G37" s="359">
        <f>SUM(G38:G55)</f>
        <v>0</v>
      </c>
      <c r="H37" s="359">
        <f>SUM(H38:H41)</f>
        <v>786</v>
      </c>
      <c r="I37" s="359">
        <f>SUM(I38:I41)</f>
        <v>0</v>
      </c>
      <c r="J37" s="478"/>
      <c r="K37" s="1133" t="s">
        <v>696</v>
      </c>
    </row>
    <row r="38" spans="1:11" ht="12" customHeight="1" x14ac:dyDescent="0.2">
      <c r="A38" s="1042"/>
      <c r="B38" s="1042"/>
      <c r="C38" s="595">
        <v>1150</v>
      </c>
      <c r="D38" s="363">
        <v>500</v>
      </c>
      <c r="E38" s="472"/>
      <c r="F38" s="474"/>
      <c r="G38" s="472"/>
      <c r="H38" s="472">
        <f>D38+F38</f>
        <v>500</v>
      </c>
      <c r="I38" s="472">
        <f>E38+G38</f>
        <v>0</v>
      </c>
      <c r="J38" s="363"/>
      <c r="K38" s="1133"/>
    </row>
    <row r="39" spans="1:11" x14ac:dyDescent="0.2">
      <c r="A39" s="1042"/>
      <c r="B39" s="1042"/>
      <c r="C39" s="595">
        <v>1210</v>
      </c>
      <c r="D39" s="363">
        <v>25</v>
      </c>
      <c r="E39" s="472"/>
      <c r="F39" s="474"/>
      <c r="G39" s="472"/>
      <c r="H39" s="472">
        <f>D39+F39</f>
        <v>25</v>
      </c>
      <c r="I39" s="472">
        <f>E39+G39</f>
        <v>0</v>
      </c>
      <c r="J39" s="474"/>
      <c r="K39" s="1133"/>
    </row>
    <row r="40" spans="1:11" ht="13.15" customHeight="1" x14ac:dyDescent="0.2">
      <c r="A40" s="1042"/>
      <c r="B40" s="1042"/>
      <c r="C40" s="595">
        <v>2231</v>
      </c>
      <c r="D40" s="363">
        <v>200</v>
      </c>
      <c r="E40" s="472"/>
      <c r="F40" s="472"/>
      <c r="G40" s="472"/>
      <c r="H40" s="472">
        <f t="shared" ref="H40:I41" si="8">D40+F40</f>
        <v>200</v>
      </c>
      <c r="I40" s="472">
        <f t="shared" si="8"/>
        <v>0</v>
      </c>
      <c r="J40" s="472"/>
      <c r="K40" s="1133"/>
    </row>
    <row r="41" spans="1:11" ht="13.15" customHeight="1" x14ac:dyDescent="0.2">
      <c r="A41" s="1042"/>
      <c r="B41" s="1042"/>
      <c r="C41" s="595">
        <v>2314</v>
      </c>
      <c r="D41" s="363">
        <v>61</v>
      </c>
      <c r="E41" s="472"/>
      <c r="F41" s="472"/>
      <c r="G41" s="472"/>
      <c r="H41" s="472">
        <f t="shared" si="8"/>
        <v>61</v>
      </c>
      <c r="I41" s="472">
        <f t="shared" si="8"/>
        <v>0</v>
      </c>
      <c r="J41" s="472"/>
      <c r="K41" s="1133"/>
    </row>
    <row r="42" spans="1:11" ht="13.15" customHeight="1" x14ac:dyDescent="0.2">
      <c r="A42" s="479"/>
      <c r="B42" s="479"/>
      <c r="C42" s="384"/>
      <c r="D42" s="382"/>
      <c r="E42" s="480"/>
      <c r="F42" s="480"/>
      <c r="G42" s="480"/>
      <c r="H42" s="480"/>
      <c r="I42" s="480"/>
      <c r="J42" s="480"/>
      <c r="K42" s="481"/>
    </row>
    <row r="43" spans="1:11" ht="12.75" customHeight="1" x14ac:dyDescent="0.25">
      <c r="A43" s="1037" t="s">
        <v>341</v>
      </c>
      <c r="B43" s="1037"/>
      <c r="C43" s="587" t="s">
        <v>697</v>
      </c>
      <c r="D43" s="463"/>
      <c r="E43" s="463"/>
      <c r="F43" s="458"/>
      <c r="G43" s="458"/>
      <c r="H43" s="458"/>
      <c r="I43" s="458"/>
      <c r="J43" s="458"/>
    </row>
    <row r="44" spans="1:11" ht="12.75" customHeight="1" x14ac:dyDescent="0.2">
      <c r="A44" s="380" t="s">
        <v>342</v>
      </c>
      <c r="B44" s="380"/>
      <c r="C44" s="464" t="s">
        <v>334</v>
      </c>
      <c r="D44" s="464"/>
      <c r="E44" s="464"/>
      <c r="F44" s="458"/>
      <c r="G44" s="458"/>
      <c r="H44" s="458"/>
      <c r="I44" s="458"/>
      <c r="J44" s="458"/>
    </row>
    <row r="45" spans="1:11" ht="12.75" customHeight="1" x14ac:dyDescent="0.2">
      <c r="A45" s="465" t="s">
        <v>343</v>
      </c>
      <c r="B45" s="465"/>
      <c r="C45" s="588" t="s">
        <v>328</v>
      </c>
      <c r="D45" s="466"/>
      <c r="E45" s="466"/>
      <c r="F45" s="467"/>
      <c r="G45" s="467"/>
      <c r="H45" s="467"/>
      <c r="I45" s="467"/>
      <c r="J45" s="467"/>
    </row>
    <row r="46" spans="1:11" ht="36" customHeight="1" x14ac:dyDescent="0.2">
      <c r="A46" s="1040" t="s">
        <v>344</v>
      </c>
      <c r="B46" s="1040" t="s">
        <v>345</v>
      </c>
      <c r="C46" s="1040" t="s">
        <v>346</v>
      </c>
      <c r="D46" s="1040" t="s">
        <v>347</v>
      </c>
      <c r="E46" s="1040"/>
      <c r="F46" s="1040" t="s">
        <v>348</v>
      </c>
      <c r="G46" s="1040"/>
      <c r="H46" s="1040" t="s">
        <v>349</v>
      </c>
      <c r="I46" s="1040"/>
      <c r="J46" s="1040" t="s">
        <v>36</v>
      </c>
      <c r="K46" s="1040" t="s">
        <v>350</v>
      </c>
    </row>
    <row r="47" spans="1:11" ht="24" x14ac:dyDescent="0.2">
      <c r="A47" s="1040"/>
      <c r="B47" s="1040"/>
      <c r="C47" s="1040"/>
      <c r="D47" s="482" t="s">
        <v>351</v>
      </c>
      <c r="E47" s="482" t="s">
        <v>352</v>
      </c>
      <c r="F47" s="482" t="s">
        <v>351</v>
      </c>
      <c r="G47" s="482" t="s">
        <v>352</v>
      </c>
      <c r="H47" s="482" t="s">
        <v>351</v>
      </c>
      <c r="I47" s="482" t="s">
        <v>352</v>
      </c>
      <c r="J47" s="1040"/>
      <c r="K47" s="1040"/>
    </row>
    <row r="48" spans="1:11" x14ac:dyDescent="0.2">
      <c r="A48" s="1041" t="s">
        <v>353</v>
      </c>
      <c r="B48" s="1041"/>
      <c r="C48" s="591"/>
      <c r="D48" s="468">
        <f>D49+D54+D56+D61+D66+D71+D76+D80</f>
        <v>4409</v>
      </c>
      <c r="E48" s="468">
        <f>E49+E54+E56+E61+E66+E71+E76</f>
        <v>0</v>
      </c>
      <c r="F48" s="483">
        <f>F49+F54+F56+F61+F66+F71+F76+F80</f>
        <v>-895</v>
      </c>
      <c r="G48" s="468">
        <f>G49+G54+G56+G61+G66+G71+G76+G80</f>
        <v>0</v>
      </c>
      <c r="H48" s="468">
        <f>H49+H54+H56+H61+H66+H71+H76+H80</f>
        <v>3514</v>
      </c>
      <c r="I48" s="468">
        <f>I49+I54+I56+I61+I66+I71+I76+I80</f>
        <v>0</v>
      </c>
      <c r="J48" s="482"/>
      <c r="K48" s="482"/>
    </row>
    <row r="49" spans="1:11" ht="13.15" customHeight="1" x14ac:dyDescent="0.2">
      <c r="A49" s="1042">
        <v>1</v>
      </c>
      <c r="B49" s="1042" t="s">
        <v>402</v>
      </c>
      <c r="C49" s="591"/>
      <c r="D49" s="359">
        <f>SUM(D50:D53)</f>
        <v>1059</v>
      </c>
      <c r="E49" s="359">
        <f>SUM(E50:E53)</f>
        <v>0</v>
      </c>
      <c r="F49" s="359">
        <f>SUM(F50:F53)</f>
        <v>0</v>
      </c>
      <c r="G49" s="359">
        <f>SUM(G50:G86)</f>
        <v>0</v>
      </c>
      <c r="H49" s="359">
        <f>SUM(H50:H53)</f>
        <v>1059</v>
      </c>
      <c r="I49" s="359">
        <f>SUM(I50:I53)</f>
        <v>0</v>
      </c>
      <c r="J49" s="359"/>
      <c r="K49" s="1036" t="s">
        <v>698</v>
      </c>
    </row>
    <row r="50" spans="1:11" ht="13.15" customHeight="1" x14ac:dyDescent="0.2">
      <c r="A50" s="1042"/>
      <c r="B50" s="1042"/>
      <c r="C50" s="593">
        <v>1150</v>
      </c>
      <c r="D50" s="363">
        <v>627</v>
      </c>
      <c r="E50" s="472"/>
      <c r="F50" s="472"/>
      <c r="G50" s="472"/>
      <c r="H50" s="472">
        <f>D50+F50</f>
        <v>627</v>
      </c>
      <c r="I50" s="472">
        <f>E50+G50</f>
        <v>0</v>
      </c>
      <c r="J50" s="472"/>
      <c r="K50" s="1036"/>
    </row>
    <row r="51" spans="1:11" ht="13.15" customHeight="1" x14ac:dyDescent="0.2">
      <c r="A51" s="1042"/>
      <c r="B51" s="1042"/>
      <c r="C51" s="593">
        <v>1210</v>
      </c>
      <c r="D51" s="363">
        <v>32</v>
      </c>
      <c r="E51" s="472"/>
      <c r="F51" s="472"/>
      <c r="G51" s="472"/>
      <c r="H51" s="472">
        <f>D51+F51</f>
        <v>32</v>
      </c>
      <c r="I51" s="472">
        <f>E51+G51</f>
        <v>0</v>
      </c>
      <c r="J51" s="472"/>
      <c r="K51" s="1036"/>
    </row>
    <row r="52" spans="1:11" ht="13.15" customHeight="1" x14ac:dyDescent="0.2">
      <c r="A52" s="1042"/>
      <c r="B52" s="1042"/>
      <c r="C52" s="593">
        <v>2231</v>
      </c>
      <c r="D52" s="363">
        <v>250</v>
      </c>
      <c r="E52" s="472"/>
      <c r="F52" s="472"/>
      <c r="G52" s="472"/>
      <c r="H52" s="472">
        <f t="shared" ref="H52:I53" si="9">D52+F52</f>
        <v>250</v>
      </c>
      <c r="I52" s="472">
        <f t="shared" si="9"/>
        <v>0</v>
      </c>
      <c r="J52" s="472"/>
      <c r="K52" s="1036"/>
    </row>
    <row r="53" spans="1:11" ht="13.15" customHeight="1" x14ac:dyDescent="0.2">
      <c r="A53" s="1042"/>
      <c r="B53" s="1042"/>
      <c r="C53" s="593">
        <v>2314</v>
      </c>
      <c r="D53" s="363">
        <v>150</v>
      </c>
      <c r="E53" s="472"/>
      <c r="F53" s="472"/>
      <c r="G53" s="472"/>
      <c r="H53" s="472">
        <f t="shared" si="9"/>
        <v>150</v>
      </c>
      <c r="I53" s="472">
        <f t="shared" si="9"/>
        <v>0</v>
      </c>
      <c r="J53" s="472"/>
      <c r="K53" s="1036"/>
    </row>
    <row r="54" spans="1:11" ht="26.25" customHeight="1" x14ac:dyDescent="0.2">
      <c r="A54" s="1042">
        <v>2</v>
      </c>
      <c r="B54" s="1042" t="s">
        <v>699</v>
      </c>
      <c r="C54" s="591"/>
      <c r="D54" s="359">
        <f>SUM(D55:D55)</f>
        <v>120</v>
      </c>
      <c r="E54" s="359">
        <f>SUM(E55:E55)</f>
        <v>0</v>
      </c>
      <c r="F54" s="359">
        <f>SUM(F55:F55)</f>
        <v>0</v>
      </c>
      <c r="G54" s="359">
        <f>SUM(G55:G90)</f>
        <v>0</v>
      </c>
      <c r="H54" s="359">
        <f>SUM(H55:H55)</f>
        <v>120</v>
      </c>
      <c r="I54" s="359">
        <f>SUM(I55:I55)</f>
        <v>0</v>
      </c>
      <c r="J54" s="359"/>
      <c r="K54" s="1100" t="s">
        <v>700</v>
      </c>
    </row>
    <row r="55" spans="1:11" ht="26.25" customHeight="1" x14ac:dyDescent="0.2">
      <c r="A55" s="1042"/>
      <c r="B55" s="1042"/>
      <c r="C55" s="593">
        <v>2314</v>
      </c>
      <c r="D55" s="363">
        <v>120</v>
      </c>
      <c r="E55" s="486"/>
      <c r="F55" s="486"/>
      <c r="G55" s="486"/>
      <c r="H55" s="486">
        <f>D55+F55</f>
        <v>120</v>
      </c>
      <c r="I55" s="486">
        <f>E55+G55</f>
        <v>0</v>
      </c>
      <c r="J55" s="486"/>
      <c r="K55" s="1101"/>
    </row>
    <row r="56" spans="1:11" ht="13.15" customHeight="1" x14ac:dyDescent="0.2">
      <c r="A56" s="1042">
        <v>3</v>
      </c>
      <c r="B56" s="1042" t="s">
        <v>701</v>
      </c>
      <c r="C56" s="591"/>
      <c r="D56" s="359">
        <f>SUM(D57:D60)</f>
        <v>514</v>
      </c>
      <c r="E56" s="359">
        <f>E57+E59+E60</f>
        <v>0</v>
      </c>
      <c r="F56" s="359">
        <f>F57+F59+F60</f>
        <v>0</v>
      </c>
      <c r="G56" s="359">
        <f>SUM(G57:G118)</f>
        <v>0</v>
      </c>
      <c r="H56" s="359">
        <f>SUM(H57:H60)</f>
        <v>514</v>
      </c>
      <c r="I56" s="359">
        <f>SUM(I57:I60)</f>
        <v>0</v>
      </c>
      <c r="J56" s="359"/>
      <c r="K56" s="1036" t="s">
        <v>702</v>
      </c>
    </row>
    <row r="57" spans="1:11" ht="13.15" customHeight="1" x14ac:dyDescent="0.2">
      <c r="A57" s="1042"/>
      <c r="B57" s="1042"/>
      <c r="C57" s="593">
        <v>1150</v>
      </c>
      <c r="D57" s="363">
        <v>180</v>
      </c>
      <c r="E57" s="472"/>
      <c r="F57" s="472"/>
      <c r="G57" s="472"/>
      <c r="H57" s="472">
        <f>D57+F57</f>
        <v>180</v>
      </c>
      <c r="I57" s="472">
        <f>E57+G57</f>
        <v>0</v>
      </c>
      <c r="J57" s="472"/>
      <c r="K57" s="1036"/>
    </row>
    <row r="58" spans="1:11" ht="13.15" customHeight="1" x14ac:dyDescent="0.2">
      <c r="A58" s="1042"/>
      <c r="B58" s="1042"/>
      <c r="C58" s="593">
        <v>1210</v>
      </c>
      <c r="D58" s="363">
        <v>9</v>
      </c>
      <c r="E58" s="472"/>
      <c r="F58" s="472"/>
      <c r="G58" s="472"/>
      <c r="H58" s="472">
        <f>D58+F58</f>
        <v>9</v>
      </c>
      <c r="I58" s="472">
        <f>E58+G58</f>
        <v>0</v>
      </c>
      <c r="J58" s="472"/>
      <c r="K58" s="1036"/>
    </row>
    <row r="59" spans="1:11" ht="13.15" customHeight="1" x14ac:dyDescent="0.2">
      <c r="A59" s="1042"/>
      <c r="B59" s="1042"/>
      <c r="C59" s="593">
        <v>2231</v>
      </c>
      <c r="D59" s="363">
        <v>125</v>
      </c>
      <c r="E59" s="472"/>
      <c r="F59" s="472"/>
      <c r="G59" s="472"/>
      <c r="H59" s="472">
        <f t="shared" ref="H59:I60" si="10">D59+F59</f>
        <v>125</v>
      </c>
      <c r="I59" s="472">
        <f t="shared" si="10"/>
        <v>0</v>
      </c>
      <c r="J59" s="472"/>
      <c r="K59" s="1036"/>
    </row>
    <row r="60" spans="1:11" ht="13.15" customHeight="1" x14ac:dyDescent="0.2">
      <c r="A60" s="1042"/>
      <c r="B60" s="1042"/>
      <c r="C60" s="593">
        <v>2314</v>
      </c>
      <c r="D60" s="363">
        <v>200</v>
      </c>
      <c r="E60" s="472"/>
      <c r="F60" s="472"/>
      <c r="G60" s="472"/>
      <c r="H60" s="472">
        <f t="shared" si="10"/>
        <v>200</v>
      </c>
      <c r="I60" s="472">
        <f t="shared" si="10"/>
        <v>0</v>
      </c>
      <c r="J60" s="472"/>
      <c r="K60" s="1036"/>
    </row>
    <row r="61" spans="1:11" ht="13.5" customHeight="1" x14ac:dyDescent="0.2">
      <c r="A61" s="1042">
        <v>4</v>
      </c>
      <c r="B61" s="1042" t="s">
        <v>703</v>
      </c>
      <c r="C61" s="591"/>
      <c r="D61" s="359">
        <f>SUM(D62:D65)</f>
        <v>500</v>
      </c>
      <c r="E61" s="359">
        <f t="shared" ref="E61:G61" si="11">SUM(E62:E65)</f>
        <v>0</v>
      </c>
      <c r="F61" s="359">
        <f t="shared" si="11"/>
        <v>-500</v>
      </c>
      <c r="G61" s="359">
        <f t="shared" si="11"/>
        <v>0</v>
      </c>
      <c r="H61" s="359">
        <f>SUM(H62:H65)</f>
        <v>0</v>
      </c>
      <c r="I61" s="359">
        <f>SUM(I62:I122)</f>
        <v>0</v>
      </c>
      <c r="J61" s="363" t="s">
        <v>687</v>
      </c>
      <c r="K61" s="1036" t="s">
        <v>690</v>
      </c>
    </row>
    <row r="62" spans="1:11" ht="13.15" customHeight="1" x14ac:dyDescent="0.2">
      <c r="A62" s="1042"/>
      <c r="B62" s="1042"/>
      <c r="C62" s="593">
        <v>1150</v>
      </c>
      <c r="D62" s="363">
        <v>330</v>
      </c>
      <c r="E62" s="472"/>
      <c r="F62" s="472">
        <v>-330</v>
      </c>
      <c r="G62" s="472"/>
      <c r="H62" s="472">
        <f>D62+F62</f>
        <v>0</v>
      </c>
      <c r="I62" s="472">
        <f>E62+G62</f>
        <v>0</v>
      </c>
      <c r="J62" s="472"/>
      <c r="K62" s="1036"/>
    </row>
    <row r="63" spans="1:11" ht="13.15" customHeight="1" x14ac:dyDescent="0.2">
      <c r="A63" s="1042"/>
      <c r="B63" s="1042"/>
      <c r="C63" s="593">
        <v>1210</v>
      </c>
      <c r="D63" s="363">
        <v>17</v>
      </c>
      <c r="E63" s="472"/>
      <c r="F63" s="472">
        <v>-17</v>
      </c>
      <c r="G63" s="472"/>
      <c r="H63" s="472">
        <f>D63+F63</f>
        <v>0</v>
      </c>
      <c r="I63" s="472">
        <f>E63+G63</f>
        <v>0</v>
      </c>
      <c r="J63" s="472"/>
      <c r="K63" s="1036"/>
    </row>
    <row r="64" spans="1:11" ht="13.15" customHeight="1" x14ac:dyDescent="0.2">
      <c r="A64" s="1042"/>
      <c r="B64" s="1042"/>
      <c r="C64" s="593">
        <v>2231</v>
      </c>
      <c r="D64" s="363">
        <v>98</v>
      </c>
      <c r="E64" s="472"/>
      <c r="F64" s="472">
        <v>-98</v>
      </c>
      <c r="G64" s="472"/>
      <c r="H64" s="472">
        <f t="shared" ref="H64:I65" si="12">D64+F64</f>
        <v>0</v>
      </c>
      <c r="I64" s="472">
        <f t="shared" si="12"/>
        <v>0</v>
      </c>
      <c r="J64" s="472"/>
      <c r="K64" s="1036"/>
    </row>
    <row r="65" spans="1:11" ht="13.15" customHeight="1" x14ac:dyDescent="0.2">
      <c r="A65" s="1042"/>
      <c r="B65" s="1042"/>
      <c r="C65" s="593">
        <v>2314</v>
      </c>
      <c r="D65" s="363">
        <v>55</v>
      </c>
      <c r="E65" s="472"/>
      <c r="F65" s="472">
        <v>-55</v>
      </c>
      <c r="G65" s="472"/>
      <c r="H65" s="472">
        <f t="shared" si="12"/>
        <v>0</v>
      </c>
      <c r="I65" s="472">
        <f t="shared" si="12"/>
        <v>0</v>
      </c>
      <c r="J65" s="472"/>
      <c r="K65" s="1036"/>
    </row>
    <row r="66" spans="1:11" ht="13.15" customHeight="1" x14ac:dyDescent="0.2">
      <c r="A66" s="1042">
        <v>5</v>
      </c>
      <c r="B66" s="1042" t="s">
        <v>704</v>
      </c>
      <c r="C66" s="591"/>
      <c r="D66" s="359">
        <f>SUM(D67:D70)</f>
        <v>319</v>
      </c>
      <c r="E66" s="359">
        <f>E67+E69+E70</f>
        <v>0</v>
      </c>
      <c r="F66" s="359">
        <f>F67+F69+F70</f>
        <v>0</v>
      </c>
      <c r="G66" s="359">
        <f>SUM(G67:G129)</f>
        <v>0</v>
      </c>
      <c r="H66" s="359">
        <f>SUM(H67:H70)</f>
        <v>319</v>
      </c>
      <c r="I66" s="359">
        <f>SUM(I67:I70)</f>
        <v>0</v>
      </c>
      <c r="J66" s="359"/>
      <c r="K66" s="1036" t="s">
        <v>705</v>
      </c>
    </row>
    <row r="67" spans="1:11" ht="13.15" customHeight="1" x14ac:dyDescent="0.2">
      <c r="A67" s="1042"/>
      <c r="B67" s="1042"/>
      <c r="C67" s="593">
        <v>1150</v>
      </c>
      <c r="D67" s="363">
        <v>180</v>
      </c>
      <c r="E67" s="472"/>
      <c r="F67" s="472"/>
      <c r="G67" s="472"/>
      <c r="H67" s="472">
        <f>D67+F67</f>
        <v>180</v>
      </c>
      <c r="I67" s="472">
        <f>E67+G67</f>
        <v>0</v>
      </c>
      <c r="J67" s="472"/>
      <c r="K67" s="1036"/>
    </row>
    <row r="68" spans="1:11" ht="13.15" customHeight="1" x14ac:dyDescent="0.2">
      <c r="A68" s="1042"/>
      <c r="B68" s="1042"/>
      <c r="C68" s="593">
        <v>1210</v>
      </c>
      <c r="D68" s="363">
        <v>9</v>
      </c>
      <c r="E68" s="472"/>
      <c r="F68" s="472"/>
      <c r="G68" s="472"/>
      <c r="H68" s="472">
        <f>D68+F68</f>
        <v>9</v>
      </c>
      <c r="I68" s="472">
        <f>E68+G68</f>
        <v>0</v>
      </c>
      <c r="J68" s="472"/>
      <c r="K68" s="1036"/>
    </row>
    <row r="69" spans="1:11" ht="13.15" customHeight="1" x14ac:dyDescent="0.2">
      <c r="A69" s="1042"/>
      <c r="B69" s="1042"/>
      <c r="C69" s="593">
        <v>2231</v>
      </c>
      <c r="D69" s="363">
        <v>40</v>
      </c>
      <c r="E69" s="472"/>
      <c r="F69" s="472"/>
      <c r="G69" s="472"/>
      <c r="H69" s="472">
        <f t="shared" ref="H69:I70" si="13">D69+F69</f>
        <v>40</v>
      </c>
      <c r="I69" s="472">
        <f t="shared" si="13"/>
        <v>0</v>
      </c>
      <c r="J69" s="472"/>
      <c r="K69" s="1036"/>
    </row>
    <row r="70" spans="1:11" ht="13.15" customHeight="1" x14ac:dyDescent="0.2">
      <c r="A70" s="1042"/>
      <c r="B70" s="1042"/>
      <c r="C70" s="593">
        <v>2314</v>
      </c>
      <c r="D70" s="363">
        <v>90</v>
      </c>
      <c r="E70" s="472"/>
      <c r="F70" s="472"/>
      <c r="G70" s="472"/>
      <c r="H70" s="472">
        <f t="shared" si="13"/>
        <v>90</v>
      </c>
      <c r="I70" s="472">
        <f t="shared" si="13"/>
        <v>0</v>
      </c>
      <c r="J70" s="472"/>
      <c r="K70" s="1036"/>
    </row>
    <row r="71" spans="1:11" ht="13.15" customHeight="1" x14ac:dyDescent="0.2">
      <c r="A71" s="1042">
        <v>6</v>
      </c>
      <c r="B71" s="1042" t="s">
        <v>706</v>
      </c>
      <c r="C71" s="591"/>
      <c r="D71" s="359">
        <f>SUM(D72:D75)</f>
        <v>974</v>
      </c>
      <c r="E71" s="359">
        <f>SUM(E72:E75)</f>
        <v>0</v>
      </c>
      <c r="F71" s="359">
        <f>SUM(F72:F75)</f>
        <v>0</v>
      </c>
      <c r="G71" s="359">
        <f>SUM(G72:G135)</f>
        <v>0</v>
      </c>
      <c r="H71" s="359">
        <f>SUM(H72:H75)</f>
        <v>974</v>
      </c>
      <c r="I71" s="359">
        <f>SUM(I72:I75)</f>
        <v>0</v>
      </c>
      <c r="J71" s="359"/>
      <c r="K71" s="1133" t="s">
        <v>707</v>
      </c>
    </row>
    <row r="72" spans="1:11" ht="13.15" customHeight="1" x14ac:dyDescent="0.2">
      <c r="A72" s="1042"/>
      <c r="B72" s="1042"/>
      <c r="C72" s="593">
        <v>1150</v>
      </c>
      <c r="D72" s="363">
        <v>406</v>
      </c>
      <c r="E72" s="472"/>
      <c r="F72" s="472"/>
      <c r="G72" s="472"/>
      <c r="H72" s="472">
        <f t="shared" ref="H72:I75" si="14">D72+F72</f>
        <v>406</v>
      </c>
      <c r="I72" s="472">
        <f t="shared" si="14"/>
        <v>0</v>
      </c>
      <c r="J72" s="472"/>
      <c r="K72" s="1133"/>
    </row>
    <row r="73" spans="1:11" ht="13.15" customHeight="1" x14ac:dyDescent="0.2">
      <c r="A73" s="1042"/>
      <c r="B73" s="1042"/>
      <c r="C73" s="593">
        <v>1210</v>
      </c>
      <c r="D73" s="363">
        <v>21</v>
      </c>
      <c r="E73" s="472"/>
      <c r="F73" s="472"/>
      <c r="G73" s="472"/>
      <c r="H73" s="472">
        <f t="shared" si="14"/>
        <v>21</v>
      </c>
      <c r="I73" s="472">
        <f t="shared" si="14"/>
        <v>0</v>
      </c>
      <c r="J73" s="472"/>
      <c r="K73" s="1133"/>
    </row>
    <row r="74" spans="1:11" ht="13.15" customHeight="1" x14ac:dyDescent="0.2">
      <c r="A74" s="1042"/>
      <c r="B74" s="1042"/>
      <c r="C74" s="593">
        <v>2311</v>
      </c>
      <c r="D74" s="363">
        <v>70</v>
      </c>
      <c r="E74" s="472"/>
      <c r="F74" s="472"/>
      <c r="G74" s="472"/>
      <c r="H74" s="472">
        <f t="shared" si="14"/>
        <v>70</v>
      </c>
      <c r="I74" s="472"/>
      <c r="J74" s="472"/>
      <c r="K74" s="1133"/>
    </row>
    <row r="75" spans="1:11" ht="17.45" customHeight="1" x14ac:dyDescent="0.2">
      <c r="A75" s="1042"/>
      <c r="B75" s="1042"/>
      <c r="C75" s="593">
        <v>2314</v>
      </c>
      <c r="D75" s="488">
        <v>477</v>
      </c>
      <c r="E75" s="369"/>
      <c r="F75" s="369"/>
      <c r="G75" s="369"/>
      <c r="H75" s="369">
        <f t="shared" si="14"/>
        <v>477</v>
      </c>
      <c r="I75" s="369">
        <f t="shared" si="14"/>
        <v>0</v>
      </c>
      <c r="J75" s="369"/>
      <c r="K75" s="1133"/>
    </row>
    <row r="76" spans="1:11" ht="13.15" customHeight="1" x14ac:dyDescent="0.2">
      <c r="A76" s="1042">
        <v>7</v>
      </c>
      <c r="B76" s="1042" t="s">
        <v>708</v>
      </c>
      <c r="C76" s="591"/>
      <c r="D76" s="359">
        <f>SUM(D77:D79)</f>
        <v>528</v>
      </c>
      <c r="E76" s="359">
        <f>SUM(E77:E79)</f>
        <v>0</v>
      </c>
      <c r="F76" s="359">
        <f>SUM(F77:F79)</f>
        <v>0</v>
      </c>
      <c r="G76" s="359">
        <f>SUM(G77:G168)</f>
        <v>0</v>
      </c>
      <c r="H76" s="359">
        <f>SUM(H77:H79)</f>
        <v>528</v>
      </c>
      <c r="I76" s="359">
        <f>SUM(I77:I79)</f>
        <v>0</v>
      </c>
      <c r="J76" s="359"/>
      <c r="K76" s="1133" t="s">
        <v>707</v>
      </c>
    </row>
    <row r="77" spans="1:11" ht="13.15" customHeight="1" x14ac:dyDescent="0.2">
      <c r="A77" s="1042"/>
      <c r="B77" s="1042"/>
      <c r="C77" s="593">
        <v>1150</v>
      </c>
      <c r="D77" s="363">
        <v>360</v>
      </c>
      <c r="E77" s="472"/>
      <c r="F77" s="472"/>
      <c r="G77" s="472"/>
      <c r="H77" s="472">
        <f>D77+F77</f>
        <v>360</v>
      </c>
      <c r="I77" s="472">
        <f>E77+G77</f>
        <v>0</v>
      </c>
      <c r="J77" s="472"/>
      <c r="K77" s="1133"/>
    </row>
    <row r="78" spans="1:11" ht="13.15" customHeight="1" x14ac:dyDescent="0.2">
      <c r="A78" s="1042"/>
      <c r="B78" s="1042"/>
      <c r="C78" s="593">
        <v>1210</v>
      </c>
      <c r="D78" s="363">
        <v>18</v>
      </c>
      <c r="E78" s="472"/>
      <c r="F78" s="472"/>
      <c r="G78" s="472"/>
      <c r="H78" s="472">
        <f>D78+F78</f>
        <v>18</v>
      </c>
      <c r="I78" s="472">
        <f>E78+G78</f>
        <v>0</v>
      </c>
      <c r="J78" s="472"/>
      <c r="K78" s="1133"/>
    </row>
    <row r="79" spans="1:11" ht="13.15" customHeight="1" x14ac:dyDescent="0.2">
      <c r="A79" s="1042"/>
      <c r="B79" s="1042"/>
      <c r="C79" s="593">
        <v>2314</v>
      </c>
      <c r="D79" s="363">
        <v>150</v>
      </c>
      <c r="E79" s="472"/>
      <c r="F79" s="472"/>
      <c r="G79" s="472"/>
      <c r="H79" s="472">
        <f t="shared" ref="H79:I79" si="15">D79+F79</f>
        <v>150</v>
      </c>
      <c r="I79" s="472">
        <f t="shared" si="15"/>
        <v>0</v>
      </c>
      <c r="J79" s="472"/>
      <c r="K79" s="1133"/>
    </row>
    <row r="80" spans="1:11" ht="13.5" customHeight="1" x14ac:dyDescent="0.2">
      <c r="A80" s="1042">
        <v>8</v>
      </c>
      <c r="B80" s="1042" t="s">
        <v>709</v>
      </c>
      <c r="C80" s="591"/>
      <c r="D80" s="359">
        <f>SUM(D81:D84)</f>
        <v>395</v>
      </c>
      <c r="E80" s="359">
        <f>SUM(E81:E84)</f>
        <v>0</v>
      </c>
      <c r="F80" s="359">
        <f>SUM(F81:F84)</f>
        <v>-395</v>
      </c>
      <c r="G80" s="359">
        <f>SUM(G81:G168)</f>
        <v>0</v>
      </c>
      <c r="H80" s="359">
        <f>SUM(H81:H84)</f>
        <v>0</v>
      </c>
      <c r="I80" s="359">
        <f>SUM(I81:I84)</f>
        <v>0</v>
      </c>
      <c r="J80" s="918" t="s">
        <v>1257</v>
      </c>
      <c r="K80" s="1036" t="s">
        <v>710</v>
      </c>
    </row>
    <row r="81" spans="1:11" ht="13.15" customHeight="1" x14ac:dyDescent="0.2">
      <c r="A81" s="1042"/>
      <c r="B81" s="1042"/>
      <c r="C81" s="593">
        <v>1150</v>
      </c>
      <c r="D81" s="363">
        <v>250</v>
      </c>
      <c r="E81" s="472"/>
      <c r="F81" s="472">
        <v>-250</v>
      </c>
      <c r="G81" s="472"/>
      <c r="H81" s="472">
        <f t="shared" ref="H81:I84" si="16">D81+F81</f>
        <v>0</v>
      </c>
      <c r="I81" s="472">
        <f t="shared" si="16"/>
        <v>0</v>
      </c>
      <c r="J81" s="472"/>
      <c r="K81" s="1036"/>
    </row>
    <row r="82" spans="1:11" ht="13.15" customHeight="1" x14ac:dyDescent="0.2">
      <c r="A82" s="1042"/>
      <c r="B82" s="1042"/>
      <c r="C82" s="593">
        <v>1210</v>
      </c>
      <c r="D82" s="363">
        <v>13</v>
      </c>
      <c r="E82" s="472"/>
      <c r="F82" s="472">
        <v>-13</v>
      </c>
      <c r="G82" s="472"/>
      <c r="H82" s="472">
        <f t="shared" si="16"/>
        <v>0</v>
      </c>
      <c r="I82" s="472">
        <f t="shared" si="16"/>
        <v>0</v>
      </c>
      <c r="J82" s="472"/>
      <c r="K82" s="1036"/>
    </row>
    <row r="83" spans="1:11" ht="13.15" customHeight="1" x14ac:dyDescent="0.2">
      <c r="A83" s="1042"/>
      <c r="B83" s="1042"/>
      <c r="C83" s="593">
        <v>2231</v>
      </c>
      <c r="D83" s="363">
        <v>92</v>
      </c>
      <c r="E83" s="472"/>
      <c r="F83" s="472">
        <v>-92</v>
      </c>
      <c r="G83" s="472"/>
      <c r="H83" s="472">
        <f t="shared" si="16"/>
        <v>0</v>
      </c>
      <c r="I83" s="472"/>
      <c r="J83" s="472"/>
      <c r="K83" s="1036"/>
    </row>
    <row r="84" spans="1:11" ht="13.15" customHeight="1" x14ac:dyDescent="0.2">
      <c r="A84" s="1042"/>
      <c r="B84" s="1042"/>
      <c r="C84" s="593">
        <v>2314</v>
      </c>
      <c r="D84" s="363">
        <v>40</v>
      </c>
      <c r="E84" s="472"/>
      <c r="F84" s="472">
        <v>-40</v>
      </c>
      <c r="G84" s="472"/>
      <c r="H84" s="472">
        <f t="shared" si="16"/>
        <v>0</v>
      </c>
      <c r="I84" s="472">
        <f t="shared" si="16"/>
        <v>0</v>
      </c>
      <c r="J84" s="472"/>
      <c r="K84" s="1036"/>
    </row>
    <row r="85" spans="1:11" ht="13.15" customHeight="1" x14ac:dyDescent="0.2">
      <c r="A85" s="479"/>
      <c r="B85" s="479"/>
      <c r="C85" s="384"/>
      <c r="D85" s="382"/>
      <c r="E85" s="480"/>
      <c r="F85" s="480"/>
      <c r="G85" s="480"/>
      <c r="H85" s="480"/>
      <c r="I85" s="480"/>
      <c r="J85" s="480"/>
    </row>
    <row r="86" spans="1:11" ht="12.75" customHeight="1" x14ac:dyDescent="0.25">
      <c r="A86" s="1037" t="s">
        <v>341</v>
      </c>
      <c r="B86" s="1037"/>
      <c r="C86" s="587" t="s">
        <v>669</v>
      </c>
      <c r="D86" s="463"/>
      <c r="E86" s="463"/>
      <c r="F86" s="458"/>
      <c r="G86" s="458"/>
      <c r="H86" s="458"/>
      <c r="I86" s="458"/>
      <c r="J86" s="458"/>
    </row>
    <row r="87" spans="1:11" ht="12.75" customHeight="1" x14ac:dyDescent="0.2">
      <c r="A87" s="380" t="s">
        <v>342</v>
      </c>
      <c r="B87" s="380"/>
      <c r="C87" s="464" t="s">
        <v>334</v>
      </c>
      <c r="D87" s="464"/>
      <c r="E87" s="464"/>
      <c r="F87" s="458"/>
      <c r="G87" s="458"/>
      <c r="H87" s="458"/>
      <c r="I87" s="458"/>
      <c r="J87" s="458"/>
    </row>
    <row r="88" spans="1:11" ht="12.75" customHeight="1" x14ac:dyDescent="0.2">
      <c r="A88" s="465" t="s">
        <v>343</v>
      </c>
      <c r="B88" s="465"/>
      <c r="C88" s="588" t="s">
        <v>328</v>
      </c>
      <c r="D88" s="466"/>
      <c r="E88" s="466"/>
      <c r="F88" s="467"/>
      <c r="G88" s="467"/>
      <c r="H88" s="467"/>
      <c r="I88" s="467"/>
      <c r="J88" s="467"/>
    </row>
    <row r="89" spans="1:11" ht="36" customHeight="1" x14ac:dyDescent="0.2">
      <c r="A89" s="1040" t="s">
        <v>344</v>
      </c>
      <c r="B89" s="1040" t="s">
        <v>345</v>
      </c>
      <c r="C89" s="1040" t="s">
        <v>346</v>
      </c>
      <c r="D89" s="1040" t="s">
        <v>347</v>
      </c>
      <c r="E89" s="1040"/>
      <c r="F89" s="1040" t="s">
        <v>348</v>
      </c>
      <c r="G89" s="1040"/>
      <c r="H89" s="1040" t="s">
        <v>349</v>
      </c>
      <c r="I89" s="1040"/>
      <c r="J89" s="1040" t="s">
        <v>36</v>
      </c>
      <c r="K89" s="1040" t="s">
        <v>350</v>
      </c>
    </row>
    <row r="90" spans="1:11" ht="24" x14ac:dyDescent="0.2">
      <c r="A90" s="1040"/>
      <c r="B90" s="1040"/>
      <c r="C90" s="1040"/>
      <c r="D90" s="482" t="s">
        <v>351</v>
      </c>
      <c r="E90" s="482" t="s">
        <v>352</v>
      </c>
      <c r="F90" s="482" t="s">
        <v>351</v>
      </c>
      <c r="G90" s="482" t="s">
        <v>352</v>
      </c>
      <c r="H90" s="482" t="s">
        <v>351</v>
      </c>
      <c r="I90" s="482" t="s">
        <v>352</v>
      </c>
      <c r="J90" s="1040"/>
      <c r="K90" s="1040"/>
    </row>
    <row r="91" spans="1:11" x14ac:dyDescent="0.2">
      <c r="A91" s="1041" t="s">
        <v>353</v>
      </c>
      <c r="B91" s="1041"/>
      <c r="C91" s="591"/>
      <c r="D91" s="468">
        <f t="shared" ref="D91:I91" si="17">D92+D97+D101+D106+D108+D113+D118+D121+D123+D125+D129+D133</f>
        <v>8475</v>
      </c>
      <c r="E91" s="468">
        <f t="shared" si="17"/>
        <v>0</v>
      </c>
      <c r="F91" s="468">
        <f t="shared" si="17"/>
        <v>-700</v>
      </c>
      <c r="G91" s="468">
        <f t="shared" si="17"/>
        <v>0</v>
      </c>
      <c r="H91" s="468">
        <f t="shared" si="17"/>
        <v>7775</v>
      </c>
      <c r="I91" s="468">
        <f t="shared" si="17"/>
        <v>0</v>
      </c>
      <c r="J91" s="482"/>
      <c r="K91" s="482"/>
    </row>
    <row r="92" spans="1:11" ht="11.25" customHeight="1" x14ac:dyDescent="0.2">
      <c r="A92" s="1042">
        <v>1</v>
      </c>
      <c r="B92" s="1042" t="s">
        <v>689</v>
      </c>
      <c r="C92" s="591"/>
      <c r="D92" s="359">
        <f>SUM(D93:D96)</f>
        <v>700</v>
      </c>
      <c r="E92" s="359">
        <f>SUM(E93:E96)</f>
        <v>0</v>
      </c>
      <c r="F92" s="359">
        <f>SUM(F93:F96)</f>
        <v>-700</v>
      </c>
      <c r="G92" s="359">
        <f>SUM(G93:G117)</f>
        <v>0</v>
      </c>
      <c r="H92" s="359">
        <f>SUM(H93:H96)</f>
        <v>0</v>
      </c>
      <c r="I92" s="359">
        <f>SUM(I93:I96)</f>
        <v>0</v>
      </c>
      <c r="J92" s="363" t="s">
        <v>687</v>
      </c>
      <c r="K92" s="1036" t="s">
        <v>690</v>
      </c>
    </row>
    <row r="93" spans="1:11" ht="13.15" customHeight="1" x14ac:dyDescent="0.2">
      <c r="A93" s="1042"/>
      <c r="B93" s="1042"/>
      <c r="C93" s="593">
        <v>1150</v>
      </c>
      <c r="D93" s="363">
        <v>333</v>
      </c>
      <c r="E93" s="472"/>
      <c r="F93" s="472">
        <v>-333</v>
      </c>
      <c r="G93" s="472"/>
      <c r="H93" s="472">
        <f>D93+F93</f>
        <v>0</v>
      </c>
      <c r="I93" s="472">
        <f>E93+G93</f>
        <v>0</v>
      </c>
      <c r="J93" s="472"/>
      <c r="K93" s="1036"/>
    </row>
    <row r="94" spans="1:11" ht="13.15" customHeight="1" x14ac:dyDescent="0.2">
      <c r="A94" s="1042"/>
      <c r="B94" s="1042"/>
      <c r="C94" s="593">
        <v>1210</v>
      </c>
      <c r="D94" s="363">
        <v>17</v>
      </c>
      <c r="E94" s="472"/>
      <c r="F94" s="472">
        <v>-17</v>
      </c>
      <c r="G94" s="472"/>
      <c r="H94" s="472">
        <f t="shared" ref="H94:I96" si="18">D94+F94</f>
        <v>0</v>
      </c>
      <c r="I94" s="472">
        <f t="shared" si="18"/>
        <v>0</v>
      </c>
      <c r="J94" s="472"/>
      <c r="K94" s="1036"/>
    </row>
    <row r="95" spans="1:11" ht="13.15" customHeight="1" x14ac:dyDescent="0.2">
      <c r="A95" s="1042"/>
      <c r="B95" s="1042"/>
      <c r="C95" s="593">
        <v>2231</v>
      </c>
      <c r="D95" s="363">
        <v>50</v>
      </c>
      <c r="E95" s="472"/>
      <c r="F95" s="472">
        <v>-50</v>
      </c>
      <c r="G95" s="472"/>
      <c r="H95" s="472">
        <f t="shared" si="18"/>
        <v>0</v>
      </c>
      <c r="I95" s="472">
        <f t="shared" si="18"/>
        <v>0</v>
      </c>
      <c r="J95" s="472"/>
      <c r="K95" s="1036"/>
    </row>
    <row r="96" spans="1:11" ht="13.15" customHeight="1" x14ac:dyDescent="0.2">
      <c r="A96" s="1042"/>
      <c r="B96" s="1042"/>
      <c r="C96" s="593">
        <v>2314</v>
      </c>
      <c r="D96" s="363">
        <v>300</v>
      </c>
      <c r="E96" s="472"/>
      <c r="F96" s="472">
        <v>-300</v>
      </c>
      <c r="G96" s="472"/>
      <c r="H96" s="472">
        <f t="shared" si="18"/>
        <v>0</v>
      </c>
      <c r="I96" s="472">
        <f t="shared" si="18"/>
        <v>0</v>
      </c>
      <c r="J96" s="472"/>
      <c r="K96" s="1036"/>
    </row>
    <row r="97" spans="1:11" ht="21.75" customHeight="1" x14ac:dyDescent="0.2">
      <c r="A97" s="1042">
        <v>2</v>
      </c>
      <c r="B97" s="1042" t="s">
        <v>711</v>
      </c>
      <c r="C97" s="591"/>
      <c r="D97" s="359">
        <f>SUM(D98:D100)</f>
        <v>720</v>
      </c>
      <c r="E97" s="359">
        <f>SUM(E98:E100)</f>
        <v>0</v>
      </c>
      <c r="F97" s="359">
        <f>SUM(F98:F100)</f>
        <v>0</v>
      </c>
      <c r="G97" s="359">
        <f>SUM(G98:G118)</f>
        <v>0</v>
      </c>
      <c r="H97" s="359">
        <f>SUM(H98:H100)</f>
        <v>720</v>
      </c>
      <c r="I97" s="359">
        <f>SUM(I98:I100)</f>
        <v>0</v>
      </c>
      <c r="J97" s="359"/>
      <c r="K97" s="1036" t="s">
        <v>712</v>
      </c>
    </row>
    <row r="98" spans="1:11" ht="21.75" customHeight="1" x14ac:dyDescent="0.2">
      <c r="A98" s="1042"/>
      <c r="B98" s="1042"/>
      <c r="C98" s="593">
        <v>1150</v>
      </c>
      <c r="D98" s="363">
        <v>161</v>
      </c>
      <c r="E98" s="472"/>
      <c r="F98" s="472"/>
      <c r="G98" s="472"/>
      <c r="H98" s="472">
        <f>D98+F98</f>
        <v>161</v>
      </c>
      <c r="I98" s="472">
        <f>E98+G98</f>
        <v>0</v>
      </c>
      <c r="J98" s="330"/>
      <c r="K98" s="1036"/>
    </row>
    <row r="99" spans="1:11" ht="21.75" customHeight="1" x14ac:dyDescent="0.2">
      <c r="A99" s="1042"/>
      <c r="B99" s="1042"/>
      <c r="C99" s="593">
        <v>1210</v>
      </c>
      <c r="D99" s="363">
        <v>9</v>
      </c>
      <c r="E99" s="472"/>
      <c r="F99" s="472"/>
      <c r="G99" s="472"/>
      <c r="H99" s="472">
        <f>D99+F99</f>
        <v>9</v>
      </c>
      <c r="I99" s="472">
        <f>E99+G99</f>
        <v>0</v>
      </c>
      <c r="J99" s="330"/>
      <c r="K99" s="1036"/>
    </row>
    <row r="100" spans="1:11" ht="21.75" customHeight="1" x14ac:dyDescent="0.2">
      <c r="A100" s="1042"/>
      <c r="B100" s="1042"/>
      <c r="C100" s="593">
        <v>2314</v>
      </c>
      <c r="D100" s="363">
        <v>550</v>
      </c>
      <c r="E100" s="472"/>
      <c r="F100" s="472"/>
      <c r="G100" s="472"/>
      <c r="H100" s="472">
        <f t="shared" ref="H100:I100" si="19">D100+F100</f>
        <v>550</v>
      </c>
      <c r="I100" s="472">
        <f t="shared" si="19"/>
        <v>0</v>
      </c>
      <c r="J100" s="330"/>
      <c r="K100" s="1036"/>
    </row>
    <row r="101" spans="1:11" ht="13.15" customHeight="1" x14ac:dyDescent="0.2">
      <c r="A101" s="1042">
        <v>3</v>
      </c>
      <c r="B101" s="1042" t="s">
        <v>713</v>
      </c>
      <c r="C101" s="591"/>
      <c r="D101" s="359">
        <f>SUM(D102:D105)</f>
        <v>505</v>
      </c>
      <c r="E101" s="359">
        <f>E102+E104+E105</f>
        <v>0</v>
      </c>
      <c r="F101" s="359">
        <f>F102+F104+F105</f>
        <v>0</v>
      </c>
      <c r="G101" s="359">
        <f>SUM(G102:G168)</f>
        <v>0</v>
      </c>
      <c r="H101" s="359">
        <f>SUM(H102:H105)</f>
        <v>505</v>
      </c>
      <c r="I101" s="359">
        <f>SUM(I102:I105)</f>
        <v>0</v>
      </c>
      <c r="J101" s="359"/>
      <c r="K101" s="1036" t="s">
        <v>714</v>
      </c>
    </row>
    <row r="102" spans="1:11" ht="13.15" customHeight="1" x14ac:dyDescent="0.2">
      <c r="A102" s="1042"/>
      <c r="B102" s="1042"/>
      <c r="C102" s="593">
        <v>1150</v>
      </c>
      <c r="D102" s="363">
        <v>300</v>
      </c>
      <c r="E102" s="472"/>
      <c r="F102" s="472"/>
      <c r="G102" s="472"/>
      <c r="H102" s="472">
        <f>D102+F102</f>
        <v>300</v>
      </c>
      <c r="I102" s="472">
        <f>E102+G102</f>
        <v>0</v>
      </c>
      <c r="J102" s="472"/>
      <c r="K102" s="1036"/>
    </row>
    <row r="103" spans="1:11" ht="13.15" customHeight="1" x14ac:dyDescent="0.2">
      <c r="A103" s="1042"/>
      <c r="B103" s="1042"/>
      <c r="C103" s="593">
        <v>1210</v>
      </c>
      <c r="D103" s="363">
        <v>15</v>
      </c>
      <c r="E103" s="472"/>
      <c r="F103" s="472"/>
      <c r="G103" s="472"/>
      <c r="H103" s="472">
        <f>D103+F103</f>
        <v>15</v>
      </c>
      <c r="I103" s="472">
        <f>E103+G103</f>
        <v>0</v>
      </c>
      <c r="J103" s="472"/>
      <c r="K103" s="1036"/>
    </row>
    <row r="104" spans="1:11" ht="13.15" customHeight="1" x14ac:dyDescent="0.2">
      <c r="A104" s="1042"/>
      <c r="B104" s="1042"/>
      <c r="C104" s="593">
        <v>2311</v>
      </c>
      <c r="D104" s="363">
        <v>20</v>
      </c>
      <c r="E104" s="472"/>
      <c r="F104" s="472"/>
      <c r="G104" s="472"/>
      <c r="H104" s="472">
        <f t="shared" ref="H104:I105" si="20">D104+F104</f>
        <v>20</v>
      </c>
      <c r="I104" s="472">
        <f t="shared" si="20"/>
        <v>0</v>
      </c>
      <c r="J104" s="472"/>
      <c r="K104" s="1036"/>
    </row>
    <row r="105" spans="1:11" ht="13.15" customHeight="1" x14ac:dyDescent="0.2">
      <c r="A105" s="1042"/>
      <c r="B105" s="1042"/>
      <c r="C105" s="593">
        <v>2314</v>
      </c>
      <c r="D105" s="363">
        <v>170</v>
      </c>
      <c r="E105" s="472"/>
      <c r="F105" s="472"/>
      <c r="G105" s="472"/>
      <c r="H105" s="472">
        <f t="shared" si="20"/>
        <v>170</v>
      </c>
      <c r="I105" s="472">
        <f t="shared" si="20"/>
        <v>0</v>
      </c>
      <c r="J105" s="472"/>
      <c r="K105" s="1036"/>
    </row>
    <row r="106" spans="1:11" ht="24" customHeight="1" x14ac:dyDescent="0.2">
      <c r="A106" s="1042">
        <v>4</v>
      </c>
      <c r="B106" s="1042" t="s">
        <v>715</v>
      </c>
      <c r="C106" s="591"/>
      <c r="D106" s="359">
        <f>SUM(D107:D107)</f>
        <v>434</v>
      </c>
      <c r="E106" s="359">
        <f>SUM(E107:E107)</f>
        <v>0</v>
      </c>
      <c r="F106" s="359">
        <f>SUM(F107:F107)</f>
        <v>0</v>
      </c>
      <c r="G106" s="359">
        <f>SUM(G107:G168)</f>
        <v>0</v>
      </c>
      <c r="H106" s="359">
        <f>SUM(H107:H107)</f>
        <v>434</v>
      </c>
      <c r="I106" s="359">
        <f>SUM(I107:I168)</f>
        <v>0</v>
      </c>
      <c r="J106" s="359"/>
      <c r="K106" s="1036" t="s">
        <v>716</v>
      </c>
    </row>
    <row r="107" spans="1:11" ht="24" customHeight="1" x14ac:dyDescent="0.2">
      <c r="A107" s="1042"/>
      <c r="B107" s="1042"/>
      <c r="C107" s="593">
        <v>2314</v>
      </c>
      <c r="D107" s="363">
        <v>434</v>
      </c>
      <c r="E107" s="472"/>
      <c r="F107" s="472"/>
      <c r="G107" s="472"/>
      <c r="H107" s="472">
        <f>D107+F107</f>
        <v>434</v>
      </c>
      <c r="I107" s="472">
        <f>E107+G107</f>
        <v>0</v>
      </c>
      <c r="J107" s="472"/>
      <c r="K107" s="1036"/>
    </row>
    <row r="108" spans="1:11" ht="13.15" customHeight="1" x14ac:dyDescent="0.2">
      <c r="A108" s="1042">
        <v>5</v>
      </c>
      <c r="B108" s="1042" t="s">
        <v>717</v>
      </c>
      <c r="C108" s="591"/>
      <c r="D108" s="359">
        <f t="shared" ref="D108:I108" si="21">SUM(D109:D112)</f>
        <v>930</v>
      </c>
      <c r="E108" s="359">
        <f t="shared" si="21"/>
        <v>0</v>
      </c>
      <c r="F108" s="359">
        <f t="shared" si="21"/>
        <v>0</v>
      </c>
      <c r="G108" s="359">
        <f t="shared" si="21"/>
        <v>0</v>
      </c>
      <c r="H108" s="359">
        <f t="shared" si="21"/>
        <v>930</v>
      </c>
      <c r="I108" s="359">
        <f t="shared" si="21"/>
        <v>0</v>
      </c>
      <c r="J108" s="359"/>
      <c r="K108" s="1036" t="s">
        <v>718</v>
      </c>
    </row>
    <row r="109" spans="1:11" ht="14.25" customHeight="1" x14ac:dyDescent="0.2">
      <c r="A109" s="1042"/>
      <c r="B109" s="1042"/>
      <c r="C109" s="591">
        <v>1150</v>
      </c>
      <c r="D109" s="359">
        <v>161</v>
      </c>
      <c r="E109" s="359"/>
      <c r="F109" s="391"/>
      <c r="G109" s="359"/>
      <c r="H109" s="472">
        <f>D109+F109</f>
        <v>161</v>
      </c>
      <c r="I109" s="359"/>
      <c r="J109" s="589"/>
      <c r="K109" s="1036"/>
    </row>
    <row r="110" spans="1:11" ht="13.15" customHeight="1" x14ac:dyDescent="0.2">
      <c r="A110" s="1042"/>
      <c r="B110" s="1042"/>
      <c r="C110" s="591">
        <v>1210</v>
      </c>
      <c r="D110" s="359">
        <v>9</v>
      </c>
      <c r="E110" s="359"/>
      <c r="F110" s="391"/>
      <c r="G110" s="359"/>
      <c r="H110" s="472">
        <f>D110+F110</f>
        <v>9</v>
      </c>
      <c r="I110" s="359"/>
      <c r="J110" s="391"/>
      <c r="K110" s="1036"/>
    </row>
    <row r="111" spans="1:11" ht="14.45" customHeight="1" x14ac:dyDescent="0.2">
      <c r="A111" s="1042"/>
      <c r="B111" s="1042"/>
      <c r="C111" s="591">
        <v>2231</v>
      </c>
      <c r="D111" s="391">
        <v>700</v>
      </c>
      <c r="E111" s="359"/>
      <c r="F111" s="391"/>
      <c r="G111" s="359"/>
      <c r="H111" s="472">
        <f>D111+F111</f>
        <v>700</v>
      </c>
      <c r="I111" s="472">
        <f t="shared" ref="I111:I112" si="22">E111+G111</f>
        <v>0</v>
      </c>
      <c r="J111" s="391"/>
      <c r="K111" s="1036"/>
    </row>
    <row r="112" spans="1:11" ht="11.25" customHeight="1" x14ac:dyDescent="0.2">
      <c r="A112" s="1042"/>
      <c r="B112" s="1042"/>
      <c r="C112" s="593">
        <v>2314</v>
      </c>
      <c r="D112" s="363">
        <v>60</v>
      </c>
      <c r="E112" s="472"/>
      <c r="F112" s="472"/>
      <c r="G112" s="472"/>
      <c r="H112" s="472">
        <f t="shared" ref="H112" si="23">D112+F112</f>
        <v>60</v>
      </c>
      <c r="I112" s="472">
        <f t="shared" si="22"/>
        <v>0</v>
      </c>
      <c r="J112" s="472"/>
      <c r="K112" s="1036"/>
    </row>
    <row r="113" spans="1:11" ht="13.15" customHeight="1" x14ac:dyDescent="0.2">
      <c r="A113" s="1042">
        <v>6</v>
      </c>
      <c r="B113" s="1042" t="s">
        <v>719</v>
      </c>
      <c r="C113" s="591"/>
      <c r="D113" s="359">
        <f>SUM(D114:D117)</f>
        <v>934</v>
      </c>
      <c r="E113" s="359">
        <f>SUM(E114:E117)</f>
        <v>0</v>
      </c>
      <c r="F113" s="359">
        <f>SUM(F114:F117)</f>
        <v>0</v>
      </c>
      <c r="G113" s="359">
        <f>SUM(G114:G170)</f>
        <v>0</v>
      </c>
      <c r="H113" s="359">
        <f>SUM(H114:H117)</f>
        <v>934</v>
      </c>
      <c r="I113" s="359">
        <f>SUM(I114:I117)</f>
        <v>0</v>
      </c>
      <c r="J113" s="359"/>
      <c r="K113" s="1036" t="s">
        <v>720</v>
      </c>
    </row>
    <row r="114" spans="1:11" ht="11.45" customHeight="1" x14ac:dyDescent="0.2">
      <c r="A114" s="1042"/>
      <c r="B114" s="1042"/>
      <c r="C114" s="593">
        <v>1150</v>
      </c>
      <c r="D114" s="363">
        <v>200</v>
      </c>
      <c r="E114" s="472"/>
      <c r="F114" s="472"/>
      <c r="G114" s="472"/>
      <c r="H114" s="472">
        <f>D114+F114</f>
        <v>200</v>
      </c>
      <c r="I114" s="472">
        <f>E114+G114</f>
        <v>0</v>
      </c>
      <c r="J114" s="589"/>
      <c r="K114" s="1036"/>
    </row>
    <row r="115" spans="1:11" ht="12" customHeight="1" x14ac:dyDescent="0.2">
      <c r="A115" s="1042"/>
      <c r="B115" s="1042"/>
      <c r="C115" s="593">
        <v>1210</v>
      </c>
      <c r="D115" s="363">
        <v>10</v>
      </c>
      <c r="E115" s="472"/>
      <c r="F115" s="472"/>
      <c r="G115" s="472"/>
      <c r="H115" s="472">
        <f t="shared" ref="H115:I116" si="24">D115+F115</f>
        <v>10</v>
      </c>
      <c r="I115" s="472">
        <f t="shared" si="24"/>
        <v>0</v>
      </c>
      <c r="J115" s="330"/>
      <c r="K115" s="1036"/>
    </row>
    <row r="116" spans="1:11" ht="12.6" customHeight="1" x14ac:dyDescent="0.2">
      <c r="A116" s="1042"/>
      <c r="B116" s="1042"/>
      <c r="C116" s="593">
        <v>2231</v>
      </c>
      <c r="D116" s="363">
        <v>444</v>
      </c>
      <c r="E116" s="472"/>
      <c r="F116" s="472"/>
      <c r="G116" s="472"/>
      <c r="H116" s="472">
        <f t="shared" si="24"/>
        <v>444</v>
      </c>
      <c r="I116" s="472">
        <f t="shared" si="24"/>
        <v>0</v>
      </c>
      <c r="J116" s="330"/>
      <c r="K116" s="1036"/>
    </row>
    <row r="117" spans="1:11" ht="10.9" customHeight="1" x14ac:dyDescent="0.2">
      <c r="A117" s="1042"/>
      <c r="B117" s="1042"/>
      <c r="C117" s="593">
        <v>2314</v>
      </c>
      <c r="D117" s="363">
        <v>280</v>
      </c>
      <c r="E117" s="472"/>
      <c r="F117" s="472"/>
      <c r="G117" s="472"/>
      <c r="H117" s="472">
        <f>D117+F117</f>
        <v>280</v>
      </c>
      <c r="I117" s="472">
        <f>E117+G117</f>
        <v>0</v>
      </c>
      <c r="J117" s="330"/>
      <c r="K117" s="1036"/>
    </row>
    <row r="118" spans="1:11" ht="16.5" customHeight="1" x14ac:dyDescent="0.2">
      <c r="A118" s="1042">
        <v>7</v>
      </c>
      <c r="B118" s="1042" t="s">
        <v>721</v>
      </c>
      <c r="C118" s="591"/>
      <c r="D118" s="359">
        <f>SUM(D119:D120)</f>
        <v>1450</v>
      </c>
      <c r="E118" s="359">
        <f>SUM(E119:E174)</f>
        <v>0</v>
      </c>
      <c r="F118" s="359">
        <f>SUM(F119:F120)</f>
        <v>0</v>
      </c>
      <c r="G118" s="359">
        <f>SUM(G119:G174)</f>
        <v>0</v>
      </c>
      <c r="H118" s="359">
        <f>SUM(H119:H120)</f>
        <v>1450</v>
      </c>
      <c r="I118" s="359">
        <f>SUM(I119:I174)</f>
        <v>0</v>
      </c>
      <c r="J118" s="359"/>
      <c r="K118" s="1036" t="s">
        <v>722</v>
      </c>
    </row>
    <row r="119" spans="1:11" ht="16.5" customHeight="1" x14ac:dyDescent="0.2">
      <c r="A119" s="1042"/>
      <c r="B119" s="1042"/>
      <c r="C119" s="593">
        <v>5234</v>
      </c>
      <c r="D119" s="363">
        <v>550</v>
      </c>
      <c r="E119" s="472"/>
      <c r="F119" s="472"/>
      <c r="G119" s="472"/>
      <c r="H119" s="472">
        <f>D119+F119</f>
        <v>550</v>
      </c>
      <c r="I119" s="472">
        <f>E119+G119</f>
        <v>0</v>
      </c>
      <c r="J119" s="472"/>
      <c r="K119" s="1036"/>
    </row>
    <row r="120" spans="1:11" ht="16.5" customHeight="1" x14ac:dyDescent="0.2">
      <c r="A120" s="1042"/>
      <c r="B120" s="1042"/>
      <c r="C120" s="593">
        <v>5236</v>
      </c>
      <c r="D120" s="363">
        <v>900</v>
      </c>
      <c r="E120" s="472"/>
      <c r="F120" s="472"/>
      <c r="G120" s="472"/>
      <c r="H120" s="472">
        <f t="shared" ref="H120:I120" si="25">D120+F120</f>
        <v>900</v>
      </c>
      <c r="I120" s="472">
        <f t="shared" si="25"/>
        <v>0</v>
      </c>
      <c r="J120" s="472"/>
      <c r="K120" s="1036"/>
    </row>
    <row r="121" spans="1:11" ht="21.75" customHeight="1" x14ac:dyDescent="0.2">
      <c r="A121" s="1042">
        <v>8</v>
      </c>
      <c r="B121" s="1042" t="s">
        <v>723</v>
      </c>
      <c r="C121" s="591"/>
      <c r="D121" s="359">
        <f>SUM(D122:D122)</f>
        <v>600</v>
      </c>
      <c r="E121" s="359">
        <f>SUM(E122:E122)</f>
        <v>0</v>
      </c>
      <c r="F121" s="359">
        <f>F122</f>
        <v>0</v>
      </c>
      <c r="G121" s="359">
        <f>SUM(G122:G180)</f>
        <v>0</v>
      </c>
      <c r="H121" s="359">
        <f>SUM(H122:H122)</f>
        <v>600</v>
      </c>
      <c r="I121" s="359">
        <f>SUM(I122:I122)</f>
        <v>0</v>
      </c>
      <c r="J121" s="359"/>
      <c r="K121" s="1036" t="s">
        <v>722</v>
      </c>
    </row>
    <row r="122" spans="1:11" ht="21.75" customHeight="1" x14ac:dyDescent="0.2">
      <c r="A122" s="1042"/>
      <c r="B122" s="1042"/>
      <c r="C122" s="593">
        <v>2232</v>
      </c>
      <c r="D122" s="363">
        <v>600</v>
      </c>
      <c r="E122" s="472"/>
      <c r="F122" s="472"/>
      <c r="G122" s="472"/>
      <c r="H122" s="472">
        <f>D122+F122</f>
        <v>600</v>
      </c>
      <c r="I122" s="472">
        <f>E122+G122</f>
        <v>0</v>
      </c>
      <c r="J122" s="472"/>
      <c r="K122" s="1036"/>
    </row>
    <row r="123" spans="1:11" ht="24.75" customHeight="1" x14ac:dyDescent="0.2">
      <c r="A123" s="1042">
        <v>9</v>
      </c>
      <c r="B123" s="1042" t="s">
        <v>724</v>
      </c>
      <c r="C123" s="591"/>
      <c r="D123" s="359">
        <f>SUM(D124:D124)</f>
        <v>100</v>
      </c>
      <c r="E123" s="359">
        <f>SUM(E124:E124)</f>
        <v>0</v>
      </c>
      <c r="F123" s="359">
        <f>F124</f>
        <v>0</v>
      </c>
      <c r="G123" s="359">
        <f>SUM(G124:G183)</f>
        <v>0</v>
      </c>
      <c r="H123" s="359">
        <f>SUM(H124:H124)</f>
        <v>100</v>
      </c>
      <c r="I123" s="359">
        <f>SUM(I124:I124)</f>
        <v>0</v>
      </c>
      <c r="J123" s="359"/>
      <c r="K123" s="1036" t="s">
        <v>725</v>
      </c>
    </row>
    <row r="124" spans="1:11" ht="24.75" customHeight="1" x14ac:dyDescent="0.2">
      <c r="A124" s="1042"/>
      <c r="B124" s="1042"/>
      <c r="C124" s="593">
        <v>2239</v>
      </c>
      <c r="D124" s="363">
        <v>100</v>
      </c>
      <c r="E124" s="472"/>
      <c r="F124" s="472"/>
      <c r="G124" s="472"/>
      <c r="H124" s="472">
        <f>D124+F124</f>
        <v>100</v>
      </c>
      <c r="I124" s="472">
        <f>E124+G124</f>
        <v>0</v>
      </c>
      <c r="J124" s="472"/>
      <c r="K124" s="1036"/>
    </row>
    <row r="125" spans="1:11" ht="13.15" customHeight="1" x14ac:dyDescent="0.2">
      <c r="A125" s="1042">
        <v>10</v>
      </c>
      <c r="B125" s="1042" t="s">
        <v>726</v>
      </c>
      <c r="C125" s="591"/>
      <c r="D125" s="359">
        <f>SUM(D126:D128)</f>
        <v>1144</v>
      </c>
      <c r="E125" s="359">
        <f>SUM(E126:E128)</f>
        <v>0</v>
      </c>
      <c r="F125" s="359">
        <f>SUM(F126:F128)</f>
        <v>0</v>
      </c>
      <c r="G125" s="359">
        <f>SUM(G126:G184)</f>
        <v>0</v>
      </c>
      <c r="H125" s="359">
        <f>SUM(H126:H128)</f>
        <v>1144</v>
      </c>
      <c r="I125" s="359">
        <f>SUM(I126:I128)</f>
        <v>0</v>
      </c>
      <c r="J125" s="359"/>
      <c r="K125" s="1036" t="s">
        <v>727</v>
      </c>
    </row>
    <row r="126" spans="1:11" ht="13.15" customHeight="1" x14ac:dyDescent="0.2">
      <c r="A126" s="1042"/>
      <c r="B126" s="1042"/>
      <c r="C126" s="593">
        <v>1150</v>
      </c>
      <c r="D126" s="363">
        <v>142</v>
      </c>
      <c r="E126" s="472"/>
      <c r="F126" s="472"/>
      <c r="G126" s="472"/>
      <c r="H126" s="472">
        <f>D126+F126</f>
        <v>142</v>
      </c>
      <c r="I126" s="472">
        <f>E126+G126</f>
        <v>0</v>
      </c>
      <c r="J126" s="472"/>
      <c r="K126" s="1036"/>
    </row>
    <row r="127" spans="1:11" ht="13.15" customHeight="1" x14ac:dyDescent="0.2">
      <c r="A127" s="1042"/>
      <c r="B127" s="1042"/>
      <c r="C127" s="593">
        <v>1210</v>
      </c>
      <c r="D127" s="363">
        <v>8</v>
      </c>
      <c r="E127" s="472"/>
      <c r="F127" s="472"/>
      <c r="G127" s="472"/>
      <c r="H127" s="472">
        <f t="shared" ref="H127:I128" si="26">D127+F127</f>
        <v>8</v>
      </c>
      <c r="I127" s="472">
        <f t="shared" si="26"/>
        <v>0</v>
      </c>
      <c r="J127" s="472"/>
      <c r="K127" s="1036"/>
    </row>
    <row r="128" spans="1:11" ht="13.15" customHeight="1" x14ac:dyDescent="0.2">
      <c r="A128" s="1042"/>
      <c r="B128" s="1042"/>
      <c r="C128" s="593">
        <v>2314</v>
      </c>
      <c r="D128" s="363">
        <v>994</v>
      </c>
      <c r="E128" s="472"/>
      <c r="F128" s="472"/>
      <c r="G128" s="472"/>
      <c r="H128" s="472">
        <f t="shared" si="26"/>
        <v>994</v>
      </c>
      <c r="I128" s="472">
        <f t="shared" si="26"/>
        <v>0</v>
      </c>
      <c r="J128" s="472"/>
      <c r="K128" s="1036"/>
    </row>
    <row r="129" spans="1:11" ht="19.5" customHeight="1" x14ac:dyDescent="0.2">
      <c r="A129" s="1042">
        <v>11</v>
      </c>
      <c r="B129" s="1042" t="s">
        <v>728</v>
      </c>
      <c r="C129" s="591"/>
      <c r="D129" s="359">
        <f>SUM(D130:D132)</f>
        <v>539</v>
      </c>
      <c r="E129" s="359">
        <f>SUM(E132:E132)</f>
        <v>0</v>
      </c>
      <c r="F129" s="359">
        <f>SUM(F130:F132)</f>
        <v>0</v>
      </c>
      <c r="G129" s="359">
        <f>SUM(G132:G187)</f>
        <v>0</v>
      </c>
      <c r="H129" s="359">
        <f>SUM(H130:H132)</f>
        <v>539</v>
      </c>
      <c r="I129" s="359">
        <f>SUM(I132:I132)</f>
        <v>0</v>
      </c>
      <c r="J129" s="359"/>
      <c r="K129" s="1036" t="s">
        <v>729</v>
      </c>
    </row>
    <row r="130" spans="1:11" ht="19.5" customHeight="1" x14ac:dyDescent="0.2">
      <c r="A130" s="1042"/>
      <c r="B130" s="1042"/>
      <c r="C130" s="591">
        <v>1150</v>
      </c>
      <c r="D130" s="391">
        <v>420</v>
      </c>
      <c r="E130" s="359"/>
      <c r="F130" s="472"/>
      <c r="G130" s="359"/>
      <c r="H130" s="472">
        <f>D130+F130</f>
        <v>420</v>
      </c>
      <c r="I130" s="472">
        <f>E130+G130</f>
        <v>0</v>
      </c>
      <c r="J130" s="330"/>
      <c r="K130" s="1036"/>
    </row>
    <row r="131" spans="1:11" ht="19.5" customHeight="1" x14ac:dyDescent="0.2">
      <c r="A131" s="1042"/>
      <c r="B131" s="1042"/>
      <c r="C131" s="591">
        <v>1210</v>
      </c>
      <c r="D131" s="391">
        <v>21</v>
      </c>
      <c r="E131" s="359"/>
      <c r="F131" s="472"/>
      <c r="G131" s="359"/>
      <c r="H131" s="472">
        <f>D131+F131</f>
        <v>21</v>
      </c>
      <c r="I131" s="472"/>
      <c r="J131" s="330"/>
      <c r="K131" s="1036"/>
    </row>
    <row r="132" spans="1:11" ht="19.5" customHeight="1" x14ac:dyDescent="0.2">
      <c r="A132" s="1042"/>
      <c r="B132" s="1042"/>
      <c r="C132" s="593">
        <v>2314</v>
      </c>
      <c r="D132" s="363">
        <v>98</v>
      </c>
      <c r="E132" s="472"/>
      <c r="F132" s="472"/>
      <c r="G132" s="472"/>
      <c r="H132" s="472">
        <f>D132+F132</f>
        <v>98</v>
      </c>
      <c r="I132" s="472">
        <f>E132+G132</f>
        <v>0</v>
      </c>
      <c r="J132" s="330"/>
      <c r="K132" s="1036"/>
    </row>
    <row r="133" spans="1:11" ht="19.5" customHeight="1" x14ac:dyDescent="0.2">
      <c r="A133" s="1042">
        <v>12</v>
      </c>
      <c r="B133" s="1042" t="s">
        <v>730</v>
      </c>
      <c r="C133" s="591"/>
      <c r="D133" s="359">
        <f>SUM(D134:D135)</f>
        <v>419</v>
      </c>
      <c r="E133" s="359">
        <f>SUM(E134:E135)</f>
        <v>0</v>
      </c>
      <c r="F133" s="359">
        <f>SUM(F134:F135)</f>
        <v>0</v>
      </c>
      <c r="G133" s="359">
        <f>SUM(G134:G194)</f>
        <v>0</v>
      </c>
      <c r="H133" s="359">
        <f>SUM(H134:H135)</f>
        <v>419</v>
      </c>
      <c r="I133" s="359">
        <f>SUM(I134:I135)</f>
        <v>0</v>
      </c>
      <c r="J133" s="359"/>
      <c r="K133" s="1036" t="s">
        <v>731</v>
      </c>
    </row>
    <row r="134" spans="1:11" ht="19.5" customHeight="1" x14ac:dyDescent="0.2">
      <c r="A134" s="1042"/>
      <c r="B134" s="1042"/>
      <c r="C134" s="593">
        <v>1150</v>
      </c>
      <c r="D134" s="363">
        <v>399</v>
      </c>
      <c r="E134" s="472"/>
      <c r="F134" s="472"/>
      <c r="G134" s="472"/>
      <c r="H134" s="472">
        <f t="shared" ref="H134:I135" si="27">D134+F134</f>
        <v>399</v>
      </c>
      <c r="I134" s="472">
        <f t="shared" si="27"/>
        <v>0</v>
      </c>
      <c r="J134" s="472"/>
      <c r="K134" s="1036"/>
    </row>
    <row r="135" spans="1:11" ht="19.5" customHeight="1" x14ac:dyDescent="0.2">
      <c r="A135" s="1042"/>
      <c r="B135" s="1042"/>
      <c r="C135" s="593">
        <v>1210</v>
      </c>
      <c r="D135" s="363">
        <v>20</v>
      </c>
      <c r="E135" s="472"/>
      <c r="F135" s="472"/>
      <c r="G135" s="472"/>
      <c r="H135" s="472">
        <f t="shared" si="27"/>
        <v>20</v>
      </c>
      <c r="I135" s="472">
        <f t="shared" si="27"/>
        <v>0</v>
      </c>
      <c r="J135" s="359"/>
      <c r="K135" s="1036"/>
    </row>
    <row r="136" spans="1:11" ht="13.15" customHeight="1" x14ac:dyDescent="0.2">
      <c r="A136" s="479"/>
      <c r="B136" s="479"/>
      <c r="C136" s="384"/>
      <c r="D136" s="382"/>
      <c r="E136" s="480"/>
      <c r="F136" s="480"/>
      <c r="G136" s="480"/>
      <c r="H136" s="480"/>
      <c r="I136" s="480"/>
      <c r="J136" s="484"/>
      <c r="K136" s="485"/>
    </row>
    <row r="137" spans="1:11" ht="12.75" customHeight="1" x14ac:dyDescent="0.25">
      <c r="A137" s="1037" t="s">
        <v>341</v>
      </c>
      <c r="B137" s="1037"/>
      <c r="C137" s="587" t="s">
        <v>732</v>
      </c>
      <c r="D137" s="463"/>
      <c r="E137" s="463"/>
      <c r="F137" s="458"/>
      <c r="G137" s="458"/>
      <c r="H137" s="458"/>
      <c r="I137" s="458"/>
      <c r="J137" s="458"/>
    </row>
    <row r="138" spans="1:11" ht="12.75" customHeight="1" x14ac:dyDescent="0.2">
      <c r="A138" s="380" t="s">
        <v>342</v>
      </c>
      <c r="B138" s="380"/>
      <c r="C138" s="464" t="s">
        <v>334</v>
      </c>
      <c r="D138" s="464"/>
      <c r="E138" s="464"/>
      <c r="F138" s="458"/>
      <c r="G138" s="458"/>
      <c r="H138" s="458"/>
      <c r="I138" s="458"/>
      <c r="J138" s="458"/>
    </row>
    <row r="139" spans="1:11" ht="12.75" customHeight="1" x14ac:dyDescent="0.2">
      <c r="A139" s="465" t="s">
        <v>343</v>
      </c>
      <c r="B139" s="465"/>
      <c r="C139" s="588" t="s">
        <v>328</v>
      </c>
      <c r="D139" s="466"/>
      <c r="E139" s="466"/>
      <c r="F139" s="467"/>
      <c r="G139" s="467"/>
      <c r="H139" s="467"/>
      <c r="I139" s="467"/>
      <c r="J139" s="467"/>
    </row>
    <row r="140" spans="1:11" ht="36" customHeight="1" x14ac:dyDescent="0.2">
      <c r="A140" s="1040" t="s">
        <v>344</v>
      </c>
      <c r="B140" s="1040" t="s">
        <v>345</v>
      </c>
      <c r="C140" s="1040" t="s">
        <v>346</v>
      </c>
      <c r="D140" s="1040" t="s">
        <v>347</v>
      </c>
      <c r="E140" s="1040"/>
      <c r="F140" s="1040" t="s">
        <v>348</v>
      </c>
      <c r="G140" s="1040"/>
      <c r="H140" s="1040" t="s">
        <v>349</v>
      </c>
      <c r="I140" s="1040"/>
      <c r="J140" s="1040" t="s">
        <v>36</v>
      </c>
      <c r="K140" s="1040" t="s">
        <v>350</v>
      </c>
    </row>
    <row r="141" spans="1:11" ht="24" x14ac:dyDescent="0.2">
      <c r="A141" s="1040"/>
      <c r="B141" s="1040"/>
      <c r="C141" s="1040"/>
      <c r="D141" s="482" t="s">
        <v>351</v>
      </c>
      <c r="E141" s="482" t="s">
        <v>352</v>
      </c>
      <c r="F141" s="482" t="s">
        <v>351</v>
      </c>
      <c r="G141" s="482" t="s">
        <v>352</v>
      </c>
      <c r="H141" s="482" t="s">
        <v>351</v>
      </c>
      <c r="I141" s="482" t="s">
        <v>352</v>
      </c>
      <c r="J141" s="1040"/>
      <c r="K141" s="1040"/>
    </row>
    <row r="142" spans="1:11" ht="16.5" customHeight="1" x14ac:dyDescent="0.2">
      <c r="A142" s="1041" t="s">
        <v>353</v>
      </c>
      <c r="B142" s="1041"/>
      <c r="C142" s="482"/>
      <c r="D142" s="468">
        <f>D143+D148+D153+D158+D163</f>
        <v>6748</v>
      </c>
      <c r="E142" s="468">
        <f>E143+E148+E153+E158+E163</f>
        <v>0</v>
      </c>
      <c r="F142" s="468">
        <f t="shared" ref="F142:I142" si="28">F143+F148+F153+F158+F163</f>
        <v>-602</v>
      </c>
      <c r="G142" s="468">
        <f t="shared" si="28"/>
        <v>0</v>
      </c>
      <c r="H142" s="468">
        <f t="shared" si="28"/>
        <v>6146</v>
      </c>
      <c r="I142" s="468">
        <f t="shared" si="28"/>
        <v>0</v>
      </c>
      <c r="J142" s="482"/>
      <c r="K142" s="482"/>
    </row>
    <row r="143" spans="1:11" ht="18" customHeight="1" x14ac:dyDescent="0.2">
      <c r="A143" s="1135" t="s">
        <v>37</v>
      </c>
      <c r="B143" s="1039" t="s">
        <v>733</v>
      </c>
      <c r="C143" s="590"/>
      <c r="D143" s="365">
        <f>SUM(D144:D147)</f>
        <v>444</v>
      </c>
      <c r="E143" s="365">
        <f t="shared" ref="E143:I143" si="29">SUM(E144:E147)</f>
        <v>0</v>
      </c>
      <c r="F143" s="365">
        <f t="shared" si="29"/>
        <v>0</v>
      </c>
      <c r="G143" s="365">
        <f t="shared" si="29"/>
        <v>0</v>
      </c>
      <c r="H143" s="365">
        <f t="shared" si="29"/>
        <v>444</v>
      </c>
      <c r="I143" s="365">
        <f t="shared" si="29"/>
        <v>0</v>
      </c>
      <c r="J143" s="472"/>
      <c r="K143" s="1133" t="s">
        <v>734</v>
      </c>
    </row>
    <row r="144" spans="1:11" ht="18" customHeight="1" x14ac:dyDescent="0.2">
      <c r="A144" s="1135"/>
      <c r="B144" s="1039"/>
      <c r="C144" s="591">
        <v>1150</v>
      </c>
      <c r="D144" s="363">
        <v>280</v>
      </c>
      <c r="E144" s="472"/>
      <c r="F144" s="472"/>
      <c r="G144" s="472"/>
      <c r="H144" s="472">
        <f t="shared" ref="H144:I162" si="30">D144+F144</f>
        <v>280</v>
      </c>
      <c r="I144" s="472">
        <f t="shared" si="30"/>
        <v>0</v>
      </c>
      <c r="J144" s="472"/>
      <c r="K144" s="1133"/>
    </row>
    <row r="145" spans="1:11" ht="18" customHeight="1" x14ac:dyDescent="0.2">
      <c r="A145" s="1135"/>
      <c r="B145" s="1039"/>
      <c r="C145" s="591">
        <v>1210</v>
      </c>
      <c r="D145" s="363">
        <v>14</v>
      </c>
      <c r="E145" s="472"/>
      <c r="F145" s="472"/>
      <c r="G145" s="472"/>
      <c r="H145" s="472">
        <f t="shared" si="30"/>
        <v>14</v>
      </c>
      <c r="I145" s="472">
        <f t="shared" si="30"/>
        <v>0</v>
      </c>
      <c r="J145" s="472"/>
      <c r="K145" s="1133"/>
    </row>
    <row r="146" spans="1:11" ht="18" customHeight="1" x14ac:dyDescent="0.2">
      <c r="A146" s="1135"/>
      <c r="B146" s="1039"/>
      <c r="C146" s="591">
        <v>2231</v>
      </c>
      <c r="D146" s="363">
        <v>50</v>
      </c>
      <c r="E146" s="472"/>
      <c r="F146" s="472"/>
      <c r="G146" s="472"/>
      <c r="H146" s="472">
        <f t="shared" si="30"/>
        <v>50</v>
      </c>
      <c r="I146" s="472">
        <f t="shared" si="30"/>
        <v>0</v>
      </c>
      <c r="J146" s="472"/>
      <c r="K146" s="1133"/>
    </row>
    <row r="147" spans="1:11" ht="18" customHeight="1" x14ac:dyDescent="0.2">
      <c r="A147" s="1135"/>
      <c r="B147" s="1039"/>
      <c r="C147" s="592">
        <v>2314</v>
      </c>
      <c r="D147" s="363">
        <v>100</v>
      </c>
      <c r="E147" s="472"/>
      <c r="F147" s="472"/>
      <c r="G147" s="472"/>
      <c r="H147" s="472">
        <f t="shared" si="30"/>
        <v>100</v>
      </c>
      <c r="I147" s="472">
        <f t="shared" si="30"/>
        <v>0</v>
      </c>
      <c r="J147" s="472"/>
      <c r="K147" s="1133"/>
    </row>
    <row r="148" spans="1:11" ht="13.5" customHeight="1" x14ac:dyDescent="0.2">
      <c r="A148" s="1135" t="s">
        <v>735</v>
      </c>
      <c r="B148" s="1039" t="s">
        <v>736</v>
      </c>
      <c r="C148" s="590"/>
      <c r="D148" s="365">
        <f>SUM(D149:D152)</f>
        <v>602</v>
      </c>
      <c r="E148" s="365">
        <f t="shared" ref="E148:I148" si="31">SUM(E149:E152)</f>
        <v>0</v>
      </c>
      <c r="F148" s="365">
        <f t="shared" si="31"/>
        <v>-602</v>
      </c>
      <c r="G148" s="365">
        <f t="shared" si="31"/>
        <v>0</v>
      </c>
      <c r="H148" s="365">
        <f t="shared" si="31"/>
        <v>0</v>
      </c>
      <c r="I148" s="365">
        <f t="shared" si="31"/>
        <v>0</v>
      </c>
      <c r="J148" s="363" t="s">
        <v>687</v>
      </c>
      <c r="K148" s="1133" t="s">
        <v>737</v>
      </c>
    </row>
    <row r="149" spans="1:11" ht="13.5" customHeight="1" x14ac:dyDescent="0.2">
      <c r="A149" s="1135"/>
      <c r="B149" s="1039"/>
      <c r="C149" s="591">
        <v>1150</v>
      </c>
      <c r="D149" s="363">
        <v>240</v>
      </c>
      <c r="E149" s="472"/>
      <c r="F149" s="472">
        <v>-240</v>
      </c>
      <c r="G149" s="472"/>
      <c r="H149" s="472">
        <f t="shared" si="30"/>
        <v>0</v>
      </c>
      <c r="I149" s="472">
        <f t="shared" si="30"/>
        <v>0</v>
      </c>
      <c r="J149" s="472"/>
      <c r="K149" s="1133"/>
    </row>
    <row r="150" spans="1:11" ht="13.5" customHeight="1" x14ac:dyDescent="0.2">
      <c r="A150" s="1135"/>
      <c r="B150" s="1039"/>
      <c r="C150" s="591">
        <v>1210</v>
      </c>
      <c r="D150" s="363">
        <v>12</v>
      </c>
      <c r="E150" s="472"/>
      <c r="F150" s="472">
        <v>-12</v>
      </c>
      <c r="G150" s="472"/>
      <c r="H150" s="472">
        <f t="shared" si="30"/>
        <v>0</v>
      </c>
      <c r="I150" s="472">
        <f t="shared" si="30"/>
        <v>0</v>
      </c>
      <c r="J150" s="472"/>
      <c r="K150" s="1133"/>
    </row>
    <row r="151" spans="1:11" ht="13.5" customHeight="1" x14ac:dyDescent="0.2">
      <c r="A151" s="1135"/>
      <c r="B151" s="1039"/>
      <c r="C151" s="591">
        <v>2231</v>
      </c>
      <c r="D151" s="363">
        <v>50</v>
      </c>
      <c r="E151" s="472"/>
      <c r="F151" s="472">
        <v>-50</v>
      </c>
      <c r="G151" s="472"/>
      <c r="H151" s="472">
        <f t="shared" si="30"/>
        <v>0</v>
      </c>
      <c r="I151" s="472">
        <f t="shared" si="30"/>
        <v>0</v>
      </c>
      <c r="J151" s="472"/>
      <c r="K151" s="1133"/>
    </row>
    <row r="152" spans="1:11" ht="13.5" customHeight="1" x14ac:dyDescent="0.2">
      <c r="A152" s="1135"/>
      <c r="B152" s="1039"/>
      <c r="C152" s="592">
        <v>2314</v>
      </c>
      <c r="D152" s="363">
        <v>300</v>
      </c>
      <c r="E152" s="472"/>
      <c r="F152" s="472">
        <v>-300</v>
      </c>
      <c r="G152" s="472"/>
      <c r="H152" s="472">
        <f t="shared" si="30"/>
        <v>0</v>
      </c>
      <c r="I152" s="472">
        <f t="shared" si="30"/>
        <v>0</v>
      </c>
      <c r="J152" s="472"/>
      <c r="K152" s="1133"/>
    </row>
    <row r="153" spans="1:11" ht="12.75" customHeight="1" x14ac:dyDescent="0.2">
      <c r="A153" s="1135" t="s">
        <v>738</v>
      </c>
      <c r="B153" s="1039" t="s">
        <v>739</v>
      </c>
      <c r="C153" s="590"/>
      <c r="D153" s="365">
        <f>SUM(D154:D157)</f>
        <v>3550</v>
      </c>
      <c r="E153" s="365">
        <f t="shared" ref="E153:I153" si="32">SUM(E154:E157)</f>
        <v>0</v>
      </c>
      <c r="F153" s="365">
        <f t="shared" si="32"/>
        <v>0</v>
      </c>
      <c r="G153" s="365">
        <f t="shared" si="32"/>
        <v>0</v>
      </c>
      <c r="H153" s="365">
        <f t="shared" si="32"/>
        <v>3550</v>
      </c>
      <c r="I153" s="365">
        <f t="shared" si="32"/>
        <v>0</v>
      </c>
      <c r="J153" s="472"/>
      <c r="K153" s="1133" t="s">
        <v>734</v>
      </c>
    </row>
    <row r="154" spans="1:11" ht="12.75" customHeight="1" x14ac:dyDescent="0.2">
      <c r="A154" s="1135"/>
      <c r="B154" s="1039"/>
      <c r="C154" s="591">
        <v>1150</v>
      </c>
      <c r="D154" s="363">
        <v>1047</v>
      </c>
      <c r="E154" s="486"/>
      <c r="F154" s="486"/>
      <c r="G154" s="486"/>
      <c r="H154" s="472">
        <f t="shared" si="30"/>
        <v>1047</v>
      </c>
      <c r="I154" s="472">
        <f t="shared" si="30"/>
        <v>0</v>
      </c>
      <c r="J154" s="472"/>
      <c r="K154" s="1133"/>
    </row>
    <row r="155" spans="1:11" ht="12.75" customHeight="1" x14ac:dyDescent="0.2">
      <c r="A155" s="1135"/>
      <c r="B155" s="1039"/>
      <c r="C155" s="591">
        <v>1210</v>
      </c>
      <c r="D155" s="363">
        <v>53</v>
      </c>
      <c r="E155" s="486"/>
      <c r="F155" s="486"/>
      <c r="G155" s="486"/>
      <c r="H155" s="472">
        <f t="shared" si="30"/>
        <v>53</v>
      </c>
      <c r="I155" s="472">
        <f t="shared" si="30"/>
        <v>0</v>
      </c>
      <c r="J155" s="472"/>
      <c r="K155" s="1133"/>
    </row>
    <row r="156" spans="1:11" ht="12.75" customHeight="1" x14ac:dyDescent="0.2">
      <c r="A156" s="1135"/>
      <c r="B156" s="1039"/>
      <c r="C156" s="592">
        <v>2314</v>
      </c>
      <c r="D156" s="363">
        <v>650</v>
      </c>
      <c r="E156" s="487"/>
      <c r="F156" s="487"/>
      <c r="G156" s="487"/>
      <c r="H156" s="472">
        <f t="shared" si="30"/>
        <v>650</v>
      </c>
      <c r="I156" s="472">
        <f t="shared" si="30"/>
        <v>0</v>
      </c>
      <c r="J156" s="472"/>
      <c r="K156" s="1133"/>
    </row>
    <row r="157" spans="1:11" ht="12.75" customHeight="1" x14ac:dyDescent="0.2">
      <c r="A157" s="1135"/>
      <c r="B157" s="1039"/>
      <c r="C157" s="592">
        <v>6422</v>
      </c>
      <c r="D157" s="363">
        <v>1800</v>
      </c>
      <c r="E157" s="477"/>
      <c r="F157" s="488"/>
      <c r="G157" s="477"/>
      <c r="H157" s="472">
        <f t="shared" si="30"/>
        <v>1800</v>
      </c>
      <c r="I157" s="472">
        <f t="shared" si="30"/>
        <v>0</v>
      </c>
      <c r="J157" s="486"/>
      <c r="K157" s="1133"/>
    </row>
    <row r="158" spans="1:11" ht="21" customHeight="1" x14ac:dyDescent="0.2">
      <c r="A158" s="1136" t="s">
        <v>374</v>
      </c>
      <c r="B158" s="1137" t="s">
        <v>384</v>
      </c>
      <c r="C158" s="590"/>
      <c r="D158" s="365">
        <f>SUM(D159:D162)</f>
        <v>971</v>
      </c>
      <c r="E158" s="365">
        <f t="shared" ref="E158:I158" si="33">SUM(E159:E162)</f>
        <v>0</v>
      </c>
      <c r="F158" s="365">
        <f t="shared" si="33"/>
        <v>0</v>
      </c>
      <c r="G158" s="365">
        <f t="shared" si="33"/>
        <v>0</v>
      </c>
      <c r="H158" s="365">
        <f t="shared" si="33"/>
        <v>971</v>
      </c>
      <c r="I158" s="365">
        <f t="shared" si="33"/>
        <v>0</v>
      </c>
      <c r="J158" s="486"/>
      <c r="K158" s="1133" t="s">
        <v>740</v>
      </c>
    </row>
    <row r="159" spans="1:11" ht="16.899999999999999" customHeight="1" x14ac:dyDescent="0.2">
      <c r="A159" s="1136"/>
      <c r="B159" s="1137"/>
      <c r="C159" s="592" t="s">
        <v>741</v>
      </c>
      <c r="D159" s="363">
        <v>182</v>
      </c>
      <c r="E159" s="472"/>
      <c r="F159" s="472"/>
      <c r="G159" s="472"/>
      <c r="H159" s="472">
        <f t="shared" ref="H159:I161" si="34">D159+F159</f>
        <v>182</v>
      </c>
      <c r="I159" s="472">
        <f t="shared" si="34"/>
        <v>0</v>
      </c>
      <c r="J159" s="487"/>
      <c r="K159" s="1133"/>
    </row>
    <row r="160" spans="1:11" ht="15.6" customHeight="1" x14ac:dyDescent="0.2">
      <c r="A160" s="1136"/>
      <c r="B160" s="1137"/>
      <c r="C160" s="592" t="s">
        <v>742</v>
      </c>
      <c r="D160" s="363">
        <v>9</v>
      </c>
      <c r="E160" s="472"/>
      <c r="F160" s="472"/>
      <c r="G160" s="472"/>
      <c r="H160" s="472">
        <f t="shared" si="34"/>
        <v>9</v>
      </c>
      <c r="I160" s="472">
        <f t="shared" si="34"/>
        <v>0</v>
      </c>
      <c r="J160" s="487"/>
      <c r="K160" s="1133"/>
    </row>
    <row r="161" spans="1:11" ht="15.6" customHeight="1" x14ac:dyDescent="0.2">
      <c r="A161" s="1136"/>
      <c r="B161" s="1137"/>
      <c r="C161" s="592" t="s">
        <v>743</v>
      </c>
      <c r="D161" s="363">
        <v>300</v>
      </c>
      <c r="E161" s="472"/>
      <c r="F161" s="472"/>
      <c r="G161" s="472"/>
      <c r="H161" s="472">
        <f t="shared" si="34"/>
        <v>300</v>
      </c>
      <c r="I161" s="472"/>
      <c r="J161" s="487"/>
      <c r="K161" s="1133"/>
    </row>
    <row r="162" spans="1:11" ht="18.75" customHeight="1" x14ac:dyDescent="0.2">
      <c r="A162" s="1136"/>
      <c r="B162" s="1137"/>
      <c r="C162" s="592">
        <v>2314</v>
      </c>
      <c r="D162" s="363">
        <v>480</v>
      </c>
      <c r="E162" s="472"/>
      <c r="F162" s="472"/>
      <c r="G162" s="472"/>
      <c r="H162" s="472">
        <f t="shared" si="30"/>
        <v>480</v>
      </c>
      <c r="I162" s="472">
        <f t="shared" si="30"/>
        <v>0</v>
      </c>
      <c r="J162" s="487"/>
      <c r="K162" s="1133"/>
    </row>
    <row r="163" spans="1:11" ht="21" customHeight="1" x14ac:dyDescent="0.2">
      <c r="A163" s="1136" t="s">
        <v>389</v>
      </c>
      <c r="B163" s="1039" t="s">
        <v>744</v>
      </c>
      <c r="C163" s="590"/>
      <c r="D163" s="365">
        <f>SUM(D164:D167)</f>
        <v>1181</v>
      </c>
      <c r="E163" s="365">
        <f t="shared" ref="E163:I163" si="35">SUM(E164:E167)</f>
        <v>0</v>
      </c>
      <c r="F163" s="365">
        <f t="shared" si="35"/>
        <v>0</v>
      </c>
      <c r="G163" s="365">
        <f t="shared" si="35"/>
        <v>0</v>
      </c>
      <c r="H163" s="365">
        <f t="shared" si="35"/>
        <v>1181</v>
      </c>
      <c r="I163" s="365">
        <f t="shared" si="35"/>
        <v>0</v>
      </c>
      <c r="J163" s="486"/>
      <c r="K163" s="1133" t="s">
        <v>745</v>
      </c>
    </row>
    <row r="164" spans="1:11" ht="16.899999999999999" customHeight="1" x14ac:dyDescent="0.2">
      <c r="A164" s="1136"/>
      <c r="B164" s="1039"/>
      <c r="C164" s="592" t="s">
        <v>741</v>
      </c>
      <c r="D164" s="363">
        <v>220</v>
      </c>
      <c r="E164" s="472"/>
      <c r="F164" s="472"/>
      <c r="G164" s="472"/>
      <c r="H164" s="472">
        <f t="shared" ref="H164:I167" si="36">D164+F164</f>
        <v>220</v>
      </c>
      <c r="I164" s="472">
        <f t="shared" si="36"/>
        <v>0</v>
      </c>
      <c r="J164" s="487"/>
      <c r="K164" s="1133"/>
    </row>
    <row r="165" spans="1:11" ht="15.6" customHeight="1" x14ac:dyDescent="0.2">
      <c r="A165" s="1136"/>
      <c r="B165" s="1039"/>
      <c r="C165" s="592" t="s">
        <v>742</v>
      </c>
      <c r="D165" s="363">
        <v>11</v>
      </c>
      <c r="E165" s="472"/>
      <c r="F165" s="472"/>
      <c r="G165" s="472"/>
      <c r="H165" s="472">
        <f t="shared" si="36"/>
        <v>11</v>
      </c>
      <c r="I165" s="472">
        <f t="shared" si="36"/>
        <v>0</v>
      </c>
      <c r="J165" s="487"/>
      <c r="K165" s="1133"/>
    </row>
    <row r="166" spans="1:11" ht="15.6" customHeight="1" x14ac:dyDescent="0.2">
      <c r="A166" s="1136"/>
      <c r="B166" s="1039"/>
      <c r="C166" s="592" t="s">
        <v>743</v>
      </c>
      <c r="D166" s="363">
        <v>100</v>
      </c>
      <c r="E166" s="472"/>
      <c r="F166" s="472"/>
      <c r="G166" s="472"/>
      <c r="H166" s="472">
        <f t="shared" si="36"/>
        <v>100</v>
      </c>
      <c r="I166" s="472"/>
      <c r="J166" s="487"/>
      <c r="K166" s="1133"/>
    </row>
    <row r="167" spans="1:11" ht="15.6" customHeight="1" x14ac:dyDescent="0.2">
      <c r="A167" s="1136"/>
      <c r="B167" s="1039"/>
      <c r="C167" s="592">
        <v>2314</v>
      </c>
      <c r="D167" s="363">
        <v>850</v>
      </c>
      <c r="E167" s="472"/>
      <c r="F167" s="472"/>
      <c r="G167" s="472"/>
      <c r="H167" s="472">
        <f t="shared" si="36"/>
        <v>850</v>
      </c>
      <c r="I167" s="472">
        <f t="shared" si="36"/>
        <v>0</v>
      </c>
      <c r="J167" s="487"/>
      <c r="K167" s="1133"/>
    </row>
    <row r="168" spans="1:11" s="380" customFormat="1" ht="12" customHeight="1" x14ac:dyDescent="0.2">
      <c r="A168" s="490"/>
      <c r="B168" s="491"/>
      <c r="C168" s="491"/>
      <c r="D168" s="491"/>
      <c r="E168" s="491"/>
      <c r="F168" s="491"/>
      <c r="G168" s="491"/>
      <c r="H168" s="491"/>
      <c r="I168" s="491"/>
      <c r="J168" s="491"/>
      <c r="K168" s="491"/>
    </row>
    <row r="169" spans="1:11" x14ac:dyDescent="0.2">
      <c r="A169" s="356" t="s">
        <v>746</v>
      </c>
    </row>
    <row r="170" spans="1:11" x14ac:dyDescent="0.2">
      <c r="A170" s="356" t="s">
        <v>747</v>
      </c>
    </row>
    <row r="171" spans="1:11" x14ac:dyDescent="0.2">
      <c r="A171" s="356" t="s">
        <v>748</v>
      </c>
    </row>
    <row r="172" spans="1:11" x14ac:dyDescent="0.2">
      <c r="A172" s="356" t="s">
        <v>749</v>
      </c>
    </row>
    <row r="173" spans="1:11" x14ac:dyDescent="0.2">
      <c r="A173" s="356" t="s">
        <v>750</v>
      </c>
    </row>
    <row r="174" spans="1:11" x14ac:dyDescent="0.2">
      <c r="A174" s="356" t="s">
        <v>751</v>
      </c>
    </row>
    <row r="175" spans="1:11" x14ac:dyDescent="0.2">
      <c r="A175" s="356" t="s">
        <v>752</v>
      </c>
      <c r="J175" s="492"/>
    </row>
    <row r="176" spans="1:11" x14ac:dyDescent="0.2">
      <c r="A176" s="356" t="s">
        <v>753</v>
      </c>
      <c r="J176" s="492"/>
    </row>
    <row r="177" spans="1:14" x14ac:dyDescent="0.2">
      <c r="A177" s="356" t="s">
        <v>754</v>
      </c>
    </row>
    <row r="178" spans="1:14" x14ac:dyDescent="0.2">
      <c r="A178" s="356" t="s">
        <v>755</v>
      </c>
    </row>
    <row r="179" spans="1:14" x14ac:dyDescent="0.2">
      <c r="A179" s="356" t="s">
        <v>756</v>
      </c>
    </row>
    <row r="180" spans="1:14" x14ac:dyDescent="0.2">
      <c r="A180" s="356" t="s">
        <v>757</v>
      </c>
    </row>
    <row r="181" spans="1:14" x14ac:dyDescent="0.2">
      <c r="A181" s="356" t="s">
        <v>758</v>
      </c>
    </row>
    <row r="182" spans="1:14" x14ac:dyDescent="0.2">
      <c r="A182" s="356" t="s">
        <v>759</v>
      </c>
    </row>
    <row r="184" spans="1:14" x14ac:dyDescent="0.2">
      <c r="A184" s="356" t="s">
        <v>760</v>
      </c>
    </row>
    <row r="185" spans="1:14" x14ac:dyDescent="0.2">
      <c r="A185" s="356" t="s">
        <v>761</v>
      </c>
    </row>
    <row r="186" spans="1:14" ht="24.75" customHeight="1" x14ac:dyDescent="0.2">
      <c r="A186" s="1093" t="s">
        <v>762</v>
      </c>
      <c r="B186" s="1093"/>
      <c r="C186" s="1093"/>
      <c r="D186" s="1093"/>
      <c r="E186" s="1093"/>
      <c r="F186" s="1093"/>
      <c r="G186" s="1093"/>
      <c r="H186" s="1093"/>
      <c r="I186" s="1093"/>
      <c r="J186" s="1093"/>
      <c r="K186" s="1093"/>
      <c r="L186" s="1093"/>
      <c r="M186" s="1093"/>
      <c r="N186" s="1093"/>
    </row>
    <row r="187" spans="1:14" x14ac:dyDescent="0.2">
      <c r="A187" s="356" t="s">
        <v>763</v>
      </c>
    </row>
    <row r="188" spans="1:14" x14ac:dyDescent="0.2">
      <c r="A188" s="356" t="s">
        <v>764</v>
      </c>
    </row>
    <row r="189" spans="1:14" x14ac:dyDescent="0.2">
      <c r="A189" s="356" t="s">
        <v>765</v>
      </c>
    </row>
    <row r="190" spans="1:14" x14ac:dyDescent="0.2">
      <c r="A190" s="356" t="s">
        <v>766</v>
      </c>
      <c r="B190" s="493"/>
      <c r="C190" s="493"/>
      <c r="D190" s="493"/>
      <c r="E190" s="493"/>
      <c r="F190" s="493"/>
      <c r="G190" s="493"/>
      <c r="H190" s="493"/>
      <c r="I190" s="493"/>
      <c r="J190" s="493"/>
    </row>
    <row r="191" spans="1:14" x14ac:dyDescent="0.2">
      <c r="A191" s="356" t="s">
        <v>767</v>
      </c>
      <c r="B191" s="475"/>
      <c r="C191" s="475"/>
      <c r="D191" s="475"/>
      <c r="E191" s="475"/>
      <c r="F191" s="475"/>
      <c r="G191" s="475"/>
      <c r="H191" s="475"/>
      <c r="I191" s="475"/>
      <c r="J191" s="475"/>
    </row>
    <row r="192" spans="1:14" x14ac:dyDescent="0.2">
      <c r="A192" s="356" t="s">
        <v>768</v>
      </c>
      <c r="B192" s="494"/>
      <c r="C192" s="494"/>
      <c r="D192" s="494"/>
      <c r="E192" s="494"/>
      <c r="F192" s="494"/>
      <c r="G192" s="494"/>
      <c r="H192" s="494"/>
      <c r="I192" s="494"/>
      <c r="J192" s="494"/>
      <c r="K192" s="495"/>
      <c r="L192" s="495"/>
      <c r="M192" s="495"/>
    </row>
    <row r="193" spans="1:14" x14ac:dyDescent="0.2">
      <c r="A193" s="356" t="s">
        <v>769</v>
      </c>
      <c r="B193" s="495"/>
      <c r="C193" s="495"/>
      <c r="D193" s="495"/>
      <c r="E193" s="495"/>
      <c r="F193" s="495"/>
      <c r="G193" s="495"/>
      <c r="H193" s="495"/>
      <c r="I193" s="495"/>
      <c r="J193" s="495"/>
      <c r="K193" s="495"/>
      <c r="L193" s="495"/>
      <c r="M193" s="495"/>
    </row>
    <row r="194" spans="1:14" x14ac:dyDescent="0.2">
      <c r="A194" s="356" t="s">
        <v>770</v>
      </c>
    </row>
    <row r="195" spans="1:14" x14ac:dyDescent="0.2">
      <c r="A195" s="356" t="s">
        <v>771</v>
      </c>
    </row>
    <row r="196" spans="1:14" x14ac:dyDescent="0.2">
      <c r="A196" s="356" t="s">
        <v>772</v>
      </c>
    </row>
    <row r="197" spans="1:14" x14ac:dyDescent="0.2">
      <c r="A197" s="356" t="s">
        <v>773</v>
      </c>
    </row>
    <row r="198" spans="1:14" x14ac:dyDescent="0.2">
      <c r="A198" s="356" t="s">
        <v>774</v>
      </c>
    </row>
    <row r="199" spans="1:14" x14ac:dyDescent="0.2">
      <c r="A199" s="356" t="s">
        <v>775</v>
      </c>
    </row>
    <row r="200" spans="1:14" x14ac:dyDescent="0.2">
      <c r="A200" s="356" t="s">
        <v>776</v>
      </c>
    </row>
    <row r="201" spans="1:14" x14ac:dyDescent="0.2">
      <c r="A201" s="356" t="s">
        <v>777</v>
      </c>
    </row>
    <row r="202" spans="1:14" x14ac:dyDescent="0.2">
      <c r="A202" s="356" t="s">
        <v>778</v>
      </c>
    </row>
    <row r="203" spans="1:14" ht="24.75" customHeight="1" x14ac:dyDescent="0.2">
      <c r="A203" s="1093" t="s">
        <v>779</v>
      </c>
      <c r="B203" s="1093"/>
      <c r="C203" s="1093"/>
      <c r="D203" s="1093"/>
      <c r="E203" s="1093"/>
      <c r="F203" s="1093"/>
      <c r="G203" s="1093"/>
      <c r="H203" s="1093"/>
      <c r="I203" s="1093"/>
      <c r="J203" s="1093"/>
      <c r="K203" s="1093"/>
      <c r="L203" s="1093"/>
      <c r="M203" s="1093"/>
      <c r="N203" s="1093"/>
    </row>
    <row r="204" spans="1:14" x14ac:dyDescent="0.2">
      <c r="A204" s="356" t="s">
        <v>780</v>
      </c>
    </row>
    <row r="205" spans="1:14" ht="24.75" customHeight="1" x14ac:dyDescent="0.2">
      <c r="A205" s="1093" t="s">
        <v>781</v>
      </c>
      <c r="B205" s="1093"/>
      <c r="C205" s="1093"/>
      <c r="D205" s="1093"/>
      <c r="E205" s="1093"/>
      <c r="F205" s="1093"/>
      <c r="G205" s="1093"/>
      <c r="H205" s="1093"/>
      <c r="I205" s="1093"/>
      <c r="J205" s="1093"/>
      <c r="K205" s="1093"/>
      <c r="L205" s="1093"/>
      <c r="M205" s="1093"/>
      <c r="N205" s="1093"/>
    </row>
    <row r="206" spans="1:14" x14ac:dyDescent="0.2">
      <c r="A206" s="356" t="s">
        <v>782</v>
      </c>
    </row>
    <row r="207" spans="1:14" x14ac:dyDescent="0.2">
      <c r="A207" s="356" t="s">
        <v>783</v>
      </c>
    </row>
    <row r="208" spans="1:14" x14ac:dyDescent="0.2">
      <c r="A208" s="356" t="s">
        <v>784</v>
      </c>
    </row>
    <row r="209" spans="1:14" x14ac:dyDescent="0.2">
      <c r="A209" s="356" t="s">
        <v>785</v>
      </c>
    </row>
    <row r="210" spans="1:14" ht="24" customHeight="1" x14ac:dyDescent="0.2">
      <c r="A210" s="1093" t="s">
        <v>786</v>
      </c>
      <c r="B210" s="1093"/>
      <c r="C210" s="1093"/>
      <c r="D210" s="1093"/>
      <c r="E210" s="1093"/>
      <c r="F210" s="1093"/>
      <c r="G210" s="1093"/>
      <c r="H210" s="1093"/>
      <c r="I210" s="1093"/>
      <c r="J210" s="1093"/>
      <c r="K210" s="1093"/>
      <c r="L210" s="1093"/>
      <c r="M210" s="1093"/>
      <c r="N210" s="1093"/>
    </row>
    <row r="211" spans="1:14" x14ac:dyDescent="0.2">
      <c r="A211" s="356" t="s">
        <v>787</v>
      </c>
    </row>
    <row r="212" spans="1:14" x14ac:dyDescent="0.2">
      <c r="A212" s="356" t="s">
        <v>788</v>
      </c>
    </row>
  </sheetData>
  <sheetProtection algorithmName="SHA-512" hashValue="jDtdDicI4ZTvgVGIrlgCAhR0uGz0poXNv4WNs0MMDP1kpC6qYy147s8jKXvtZWQPeZoPd+OZHfp1YwtA3N+s8w==" saltValue="TXjwKIMVenq5VUjX3CuFjQ==" spinCount="100000" sheet="1" objects="1" scenarios="1"/>
  <mergeCells count="136">
    <mergeCell ref="A158:A162"/>
    <mergeCell ref="B158:B162"/>
    <mergeCell ref="K158:K162"/>
    <mergeCell ref="A163:A167"/>
    <mergeCell ref="B163:B167"/>
    <mergeCell ref="K163:K167"/>
    <mergeCell ref="A148:A152"/>
    <mergeCell ref="B148:B152"/>
    <mergeCell ref="K148:K152"/>
    <mergeCell ref="A153:A157"/>
    <mergeCell ref="B153:B157"/>
    <mergeCell ref="K153:K157"/>
    <mergeCell ref="J140:J141"/>
    <mergeCell ref="K140:K141"/>
    <mergeCell ref="A142:B142"/>
    <mergeCell ref="A143:A147"/>
    <mergeCell ref="B143:B147"/>
    <mergeCell ref="K143:K147"/>
    <mergeCell ref="A133:A135"/>
    <mergeCell ref="B133:B135"/>
    <mergeCell ref="K133:K135"/>
    <mergeCell ref="A137:B137"/>
    <mergeCell ref="A140:A141"/>
    <mergeCell ref="B140:B141"/>
    <mergeCell ref="C140:C141"/>
    <mergeCell ref="D140:E140"/>
    <mergeCell ref="F140:G140"/>
    <mergeCell ref="H140:I140"/>
    <mergeCell ref="A125:A128"/>
    <mergeCell ref="B125:B128"/>
    <mergeCell ref="K125:K128"/>
    <mergeCell ref="A129:A132"/>
    <mergeCell ref="B129:B132"/>
    <mergeCell ref="K129:K132"/>
    <mergeCell ref="A121:A122"/>
    <mergeCell ref="B121:B122"/>
    <mergeCell ref="K121:K122"/>
    <mergeCell ref="A123:A124"/>
    <mergeCell ref="B123:B124"/>
    <mergeCell ref="K123:K124"/>
    <mergeCell ref="A113:A117"/>
    <mergeCell ref="B113:B117"/>
    <mergeCell ref="K113:K117"/>
    <mergeCell ref="A118:A120"/>
    <mergeCell ref="B118:B120"/>
    <mergeCell ref="K118:K120"/>
    <mergeCell ref="A106:A107"/>
    <mergeCell ref="B106:B107"/>
    <mergeCell ref="K106:K107"/>
    <mergeCell ref="A108:A112"/>
    <mergeCell ref="B108:B112"/>
    <mergeCell ref="K108:K112"/>
    <mergeCell ref="A97:A100"/>
    <mergeCell ref="B97:B100"/>
    <mergeCell ref="K97:K100"/>
    <mergeCell ref="A101:A105"/>
    <mergeCell ref="B101:B105"/>
    <mergeCell ref="K101:K105"/>
    <mergeCell ref="H89:I89"/>
    <mergeCell ref="J89:J90"/>
    <mergeCell ref="K89:K90"/>
    <mergeCell ref="A91:B91"/>
    <mergeCell ref="A92:A96"/>
    <mergeCell ref="B92:B96"/>
    <mergeCell ref="K92:K96"/>
    <mergeCell ref="A66:A70"/>
    <mergeCell ref="B66:B70"/>
    <mergeCell ref="K66:K70"/>
    <mergeCell ref="A71:A75"/>
    <mergeCell ref="B71:B75"/>
    <mergeCell ref="K71:K75"/>
    <mergeCell ref="A56:A60"/>
    <mergeCell ref="B56:B60"/>
    <mergeCell ref="K56:K60"/>
    <mergeCell ref="A61:A65"/>
    <mergeCell ref="B61:B65"/>
    <mergeCell ref="K61:K65"/>
    <mergeCell ref="A86:B86"/>
    <mergeCell ref="A89:A90"/>
    <mergeCell ref="B89:B90"/>
    <mergeCell ref="C89:C90"/>
    <mergeCell ref="D89:E89"/>
    <mergeCell ref="F89:G89"/>
    <mergeCell ref="A76:A79"/>
    <mergeCell ref="B76:B79"/>
    <mergeCell ref="K76:K79"/>
    <mergeCell ref="A80:A84"/>
    <mergeCell ref="B80:B84"/>
    <mergeCell ref="K80:K84"/>
    <mergeCell ref="A54:A55"/>
    <mergeCell ref="B54:B55"/>
    <mergeCell ref="K54:K55"/>
    <mergeCell ref="A6:K6"/>
    <mergeCell ref="A8:B8"/>
    <mergeCell ref="A11:A12"/>
    <mergeCell ref="B11:B12"/>
    <mergeCell ref="C11:C12"/>
    <mergeCell ref="D11:E11"/>
    <mergeCell ref="F11:G11"/>
    <mergeCell ref="H11:I11"/>
    <mergeCell ref="J46:J47"/>
    <mergeCell ref="K46:K47"/>
    <mergeCell ref="A48:B48"/>
    <mergeCell ref="A49:A53"/>
    <mergeCell ref="B49:B53"/>
    <mergeCell ref="K49:K53"/>
    <mergeCell ref="A43:B43"/>
    <mergeCell ref="A46:A47"/>
    <mergeCell ref="B46:B47"/>
    <mergeCell ref="C46:C47"/>
    <mergeCell ref="D46:E46"/>
    <mergeCell ref="F46:G46"/>
    <mergeCell ref="C4:K4"/>
    <mergeCell ref="A186:N186"/>
    <mergeCell ref="A203:N203"/>
    <mergeCell ref="A205:N205"/>
    <mergeCell ref="A210:N210"/>
    <mergeCell ref="J11:J12"/>
    <mergeCell ref="K11:K12"/>
    <mergeCell ref="A13:B13"/>
    <mergeCell ref="A14:A19"/>
    <mergeCell ref="B14:B19"/>
    <mergeCell ref="K14:K19"/>
    <mergeCell ref="A31:A36"/>
    <mergeCell ref="B31:B36"/>
    <mergeCell ref="K31:K36"/>
    <mergeCell ref="A37:A41"/>
    <mergeCell ref="B37:B41"/>
    <mergeCell ref="K37:K41"/>
    <mergeCell ref="A20:A25"/>
    <mergeCell ref="B20:B25"/>
    <mergeCell ref="K20:K25"/>
    <mergeCell ref="A26:A30"/>
    <mergeCell ref="B26:B30"/>
    <mergeCell ref="K26:K30"/>
    <mergeCell ref="H46:I46"/>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&amp;R&amp;"Times New Roman,Regular"&amp;9 24.pielikums Jūrmalas pilsētas domes
2020.gada 23.jūlija saistošajiem noteikumiem Nr.18
(protokols Nr.10, 20.punkts)</firstHeader>
    <firstFooter>&amp;L&amp;9&amp;D; &amp;T&amp;R&amp;9&amp;P (&amp;N)</first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H224"/>
  <sheetViews>
    <sheetView view="pageLayout" zoomScaleNormal="100" workbookViewId="0">
      <selection activeCell="K7" sqref="K7"/>
    </sheetView>
  </sheetViews>
  <sheetFormatPr defaultColWidth="9.140625" defaultRowHeight="12" outlineLevelCol="1" x14ac:dyDescent="0.2"/>
  <cols>
    <col min="1" max="1" width="6.140625" style="356" customWidth="1"/>
    <col min="2" max="2" width="28.140625" style="356" customWidth="1"/>
    <col min="3" max="3" width="10.5703125" style="356" customWidth="1"/>
    <col min="4" max="4" width="12" style="356" hidden="1" customWidth="1" outlineLevel="1"/>
    <col min="5" max="5" width="11.42578125" style="356" hidden="1" customWidth="1" outlineLevel="1"/>
    <col min="6" max="6" width="14.28515625" style="356" customWidth="1" collapsed="1"/>
    <col min="7" max="7" width="30.140625" style="356" hidden="1" customWidth="1" outlineLevel="1"/>
    <col min="8" max="8" width="19.140625" style="356" customWidth="1" collapsed="1"/>
    <col min="9" max="16384" width="9.140625" style="356"/>
  </cols>
  <sheetData>
    <row r="1" spans="1:8" x14ac:dyDescent="0.2">
      <c r="H1" s="304" t="s">
        <v>646</v>
      </c>
    </row>
    <row r="2" spans="1:8" x14ac:dyDescent="0.2">
      <c r="H2" s="304" t="s">
        <v>336</v>
      </c>
    </row>
    <row r="3" spans="1:8" x14ac:dyDescent="0.2">
      <c r="A3" s="357" t="s">
        <v>532</v>
      </c>
      <c r="B3" s="357"/>
      <c r="C3" s="357"/>
      <c r="D3" s="357"/>
      <c r="E3" s="357"/>
      <c r="F3" s="357"/>
      <c r="G3" s="357"/>
      <c r="H3" s="357"/>
    </row>
    <row r="4" spans="1:8" x14ac:dyDescent="0.2">
      <c r="A4" s="1038" t="s">
        <v>533</v>
      </c>
      <c r="B4" s="1038"/>
      <c r="C4" s="357"/>
      <c r="D4" s="357"/>
      <c r="E4" s="357"/>
      <c r="F4" s="357"/>
      <c r="G4" s="357"/>
      <c r="H4" s="357"/>
    </row>
    <row r="5" spans="1:8" x14ac:dyDescent="0.2">
      <c r="A5" s="389"/>
      <c r="B5" s="389"/>
      <c r="C5" s="357"/>
      <c r="D5" s="357"/>
      <c r="E5" s="357"/>
      <c r="F5" s="357"/>
      <c r="G5" s="357"/>
      <c r="H5" s="357"/>
    </row>
    <row r="6" spans="1:8" ht="15.75" x14ac:dyDescent="0.25">
      <c r="A6" s="1051" t="s">
        <v>649</v>
      </c>
      <c r="B6" s="1051"/>
      <c r="C6" s="1051"/>
      <c r="D6" s="1051"/>
      <c r="E6" s="1051"/>
      <c r="F6" s="1051"/>
      <c r="G6" s="1051"/>
      <c r="H6" s="1051"/>
    </row>
    <row r="7" spans="1:8" ht="9" customHeight="1" x14ac:dyDescent="0.25">
      <c r="A7" s="358"/>
      <c r="B7" s="358"/>
      <c r="C7" s="358"/>
      <c r="D7" s="358"/>
      <c r="E7" s="358"/>
      <c r="F7" s="358"/>
      <c r="G7" s="358"/>
      <c r="H7" s="358"/>
    </row>
    <row r="8" spans="1:8" ht="15.75" x14ac:dyDescent="0.25">
      <c r="A8" s="357" t="s">
        <v>647</v>
      </c>
      <c r="B8" s="357"/>
      <c r="C8" s="357"/>
      <c r="D8" s="357"/>
      <c r="E8" s="357"/>
      <c r="F8" s="357"/>
      <c r="G8" s="357"/>
      <c r="H8" s="357"/>
    </row>
    <row r="9" spans="1:8" x14ac:dyDescent="0.2">
      <c r="A9" s="357" t="s">
        <v>534</v>
      </c>
      <c r="B9" s="357"/>
      <c r="C9" s="357"/>
      <c r="D9" s="357"/>
      <c r="E9" s="357"/>
      <c r="F9" s="357"/>
      <c r="G9" s="357"/>
      <c r="H9" s="357"/>
    </row>
    <row r="10" spans="1:8" x14ac:dyDescent="0.2">
      <c r="A10" s="357" t="s">
        <v>648</v>
      </c>
      <c r="B10" s="357"/>
      <c r="C10" s="357"/>
      <c r="D10" s="357"/>
      <c r="E10" s="357"/>
      <c r="F10" s="357"/>
      <c r="G10" s="357"/>
      <c r="H10" s="357"/>
    </row>
    <row r="11" spans="1:8" ht="48" customHeight="1" x14ac:dyDescent="0.2">
      <c r="A11" s="482" t="s">
        <v>344</v>
      </c>
      <c r="B11" s="482" t="s">
        <v>345</v>
      </c>
      <c r="C11" s="482" t="s">
        <v>346</v>
      </c>
      <c r="D11" s="482" t="s">
        <v>347</v>
      </c>
      <c r="E11" s="482" t="s">
        <v>348</v>
      </c>
      <c r="F11" s="482" t="s">
        <v>349</v>
      </c>
      <c r="G11" s="482" t="s">
        <v>36</v>
      </c>
      <c r="H11" s="482" t="s">
        <v>350</v>
      </c>
    </row>
    <row r="12" spans="1:8" ht="12.75" customHeight="1" x14ac:dyDescent="0.2">
      <c r="A12" s="1041" t="s">
        <v>535</v>
      </c>
      <c r="B12" s="1041"/>
      <c r="C12" s="393"/>
      <c r="D12" s="359">
        <f>SUM(D13,D47,D59,D70,D77,D97,D108,D124,D141,D153,D166,D182,D195,D200)</f>
        <v>389566</v>
      </c>
      <c r="E12" s="359">
        <f>SUM(E13,E47,E59,E70,E77,E97,E108,E124,E141,E153,E166,E182,E195,E200)</f>
        <v>-947</v>
      </c>
      <c r="F12" s="359">
        <f>SUM(F13,F47,F59,F70,F77,F97,F108,F124,F141,F153,F166,F182,F195,F200)</f>
        <v>388619</v>
      </c>
      <c r="G12" s="360"/>
      <c r="H12" s="359"/>
    </row>
    <row r="13" spans="1:8" ht="16.5" customHeight="1" x14ac:dyDescent="0.2">
      <c r="A13" s="361">
        <v>1</v>
      </c>
      <c r="B13" s="362" t="s">
        <v>536</v>
      </c>
      <c r="C13" s="392"/>
      <c r="D13" s="363">
        <f>(D14+D31+D35)</f>
        <v>64352</v>
      </c>
      <c r="E13" s="363">
        <f>(E14+E31+E35)</f>
        <v>0</v>
      </c>
      <c r="F13" s="365">
        <f>(F14+F31+F35)</f>
        <v>64352</v>
      </c>
      <c r="G13" s="363"/>
      <c r="H13" s="363"/>
    </row>
    <row r="14" spans="1:8" x14ac:dyDescent="0.2">
      <c r="A14" s="364" t="s">
        <v>537</v>
      </c>
      <c r="B14" s="362" t="s">
        <v>538</v>
      </c>
      <c r="C14" s="392"/>
      <c r="D14" s="365">
        <f>(D15+D18)</f>
        <v>38935</v>
      </c>
      <c r="E14" s="365">
        <f>(E15+E18)</f>
        <v>0</v>
      </c>
      <c r="F14" s="365">
        <f>(F15+F18)</f>
        <v>38935</v>
      </c>
      <c r="G14" s="363"/>
      <c r="H14" s="363"/>
    </row>
    <row r="15" spans="1:8" x14ac:dyDescent="0.2">
      <c r="A15" s="1138" t="s">
        <v>539</v>
      </c>
      <c r="B15" s="1141" t="s">
        <v>540</v>
      </c>
      <c r="C15" s="392"/>
      <c r="D15" s="365">
        <f>SUM(D16:D17)</f>
        <v>17400</v>
      </c>
      <c r="E15" s="365">
        <f>SUM(E16:E17)</f>
        <v>0</v>
      </c>
      <c r="F15" s="365">
        <f>SUM(F16:F17)</f>
        <v>17400</v>
      </c>
      <c r="G15" s="363"/>
      <c r="H15" s="1140" t="s">
        <v>541</v>
      </c>
    </row>
    <row r="16" spans="1:8" x14ac:dyDescent="0.2">
      <c r="A16" s="1138"/>
      <c r="B16" s="1141"/>
      <c r="C16" s="392">
        <v>2235</v>
      </c>
      <c r="D16" s="363">
        <v>14800</v>
      </c>
      <c r="E16" s="363"/>
      <c r="F16" s="366">
        <f>D16+E16</f>
        <v>14800</v>
      </c>
      <c r="G16" s="363"/>
      <c r="H16" s="1140"/>
    </row>
    <row r="17" spans="1:8" x14ac:dyDescent="0.2">
      <c r="A17" s="1138"/>
      <c r="B17" s="1141"/>
      <c r="C17" s="392">
        <v>2363</v>
      </c>
      <c r="D17" s="363">
        <v>2600</v>
      </c>
      <c r="E17" s="363"/>
      <c r="F17" s="366">
        <f>D17+E17</f>
        <v>2600</v>
      </c>
      <c r="G17" s="363"/>
      <c r="H17" s="1140"/>
    </row>
    <row r="18" spans="1:8" x14ac:dyDescent="0.2">
      <c r="A18" s="1138" t="s">
        <v>542</v>
      </c>
      <c r="B18" s="1141" t="s">
        <v>543</v>
      </c>
      <c r="C18" s="394"/>
      <c r="D18" s="368">
        <f>SUM(D19:D30)</f>
        <v>21535</v>
      </c>
      <c r="E18" s="368">
        <f>SUM(E19:E30)</f>
        <v>0</v>
      </c>
      <c r="F18" s="368">
        <f>SUM(F19:F30)</f>
        <v>21535</v>
      </c>
      <c r="G18" s="363"/>
      <c r="H18" s="363"/>
    </row>
    <row r="19" spans="1:8" ht="12" customHeight="1" x14ac:dyDescent="0.2">
      <c r="A19" s="1138"/>
      <c r="B19" s="1141"/>
      <c r="C19" s="394">
        <v>1150</v>
      </c>
      <c r="D19" s="369">
        <v>2000</v>
      </c>
      <c r="E19" s="367"/>
      <c r="F19" s="366">
        <f t="shared" ref="F19:F30" si="0">D19+E19</f>
        <v>2000</v>
      </c>
      <c r="G19" s="363"/>
      <c r="H19" s="1143" t="s">
        <v>541</v>
      </c>
    </row>
    <row r="20" spans="1:8" x14ac:dyDescent="0.2">
      <c r="A20" s="1138"/>
      <c r="B20" s="1141"/>
      <c r="C20" s="392">
        <v>1210</v>
      </c>
      <c r="D20" s="370">
        <v>482</v>
      </c>
      <c r="E20" s="371"/>
      <c r="F20" s="366">
        <f t="shared" si="0"/>
        <v>482</v>
      </c>
      <c r="G20" s="363"/>
      <c r="H20" s="1143"/>
    </row>
    <row r="21" spans="1:8" x14ac:dyDescent="0.2">
      <c r="A21" s="1138"/>
      <c r="B21" s="1141"/>
      <c r="C21" s="392">
        <v>2111</v>
      </c>
      <c r="D21" s="370">
        <v>192</v>
      </c>
      <c r="E21" s="371"/>
      <c r="F21" s="366">
        <f t="shared" si="0"/>
        <v>192</v>
      </c>
      <c r="G21" s="363"/>
      <c r="H21" s="1143"/>
    </row>
    <row r="22" spans="1:8" x14ac:dyDescent="0.2">
      <c r="A22" s="1138"/>
      <c r="B22" s="1141"/>
      <c r="C22" s="392">
        <v>2112</v>
      </c>
      <c r="D22" s="363">
        <v>300</v>
      </c>
      <c r="E22" s="363"/>
      <c r="F22" s="366">
        <f t="shared" si="0"/>
        <v>300</v>
      </c>
      <c r="G22" s="363"/>
      <c r="H22" s="1143"/>
    </row>
    <row r="23" spans="1:8" x14ac:dyDescent="0.2">
      <c r="A23" s="1138"/>
      <c r="B23" s="1141"/>
      <c r="C23" s="392">
        <v>2121</v>
      </c>
      <c r="D23" s="363">
        <v>720</v>
      </c>
      <c r="E23" s="363"/>
      <c r="F23" s="366">
        <f t="shared" si="0"/>
        <v>720</v>
      </c>
      <c r="G23" s="363"/>
      <c r="H23" s="1143"/>
    </row>
    <row r="24" spans="1:8" x14ac:dyDescent="0.2">
      <c r="A24" s="1138"/>
      <c r="B24" s="1141"/>
      <c r="C24" s="392">
        <v>2122</v>
      </c>
      <c r="D24" s="363">
        <v>225</v>
      </c>
      <c r="E24" s="363"/>
      <c r="F24" s="366">
        <f t="shared" si="0"/>
        <v>225</v>
      </c>
      <c r="G24" s="363"/>
      <c r="H24" s="1143"/>
    </row>
    <row r="25" spans="1:8" x14ac:dyDescent="0.2">
      <c r="A25" s="1138"/>
      <c r="B25" s="1141"/>
      <c r="C25" s="392">
        <v>2235</v>
      </c>
      <c r="D25" s="363">
        <v>9890</v>
      </c>
      <c r="E25" s="363"/>
      <c r="F25" s="366">
        <f t="shared" si="0"/>
        <v>9890</v>
      </c>
      <c r="G25" s="363"/>
      <c r="H25" s="1143"/>
    </row>
    <row r="26" spans="1:8" x14ac:dyDescent="0.2">
      <c r="A26" s="1138"/>
      <c r="B26" s="1141"/>
      <c r="C26" s="392">
        <v>2239</v>
      </c>
      <c r="D26" s="363">
        <v>294</v>
      </c>
      <c r="E26" s="363"/>
      <c r="F26" s="366">
        <f t="shared" si="0"/>
        <v>294</v>
      </c>
      <c r="G26" s="363"/>
      <c r="H26" s="1143"/>
    </row>
    <row r="27" spans="1:8" x14ac:dyDescent="0.2">
      <c r="A27" s="1138"/>
      <c r="B27" s="1141"/>
      <c r="C27" s="392">
        <v>2314</v>
      </c>
      <c r="D27" s="363">
        <v>1000</v>
      </c>
      <c r="E27" s="363"/>
      <c r="F27" s="366">
        <f t="shared" si="0"/>
        <v>1000</v>
      </c>
      <c r="G27" s="363"/>
      <c r="H27" s="1143"/>
    </row>
    <row r="28" spans="1:8" x14ac:dyDescent="0.2">
      <c r="A28" s="1138"/>
      <c r="B28" s="1141"/>
      <c r="C28" s="392">
        <v>2341</v>
      </c>
      <c r="D28" s="363">
        <v>600</v>
      </c>
      <c r="E28" s="363"/>
      <c r="F28" s="366">
        <f t="shared" si="0"/>
        <v>600</v>
      </c>
      <c r="G28" s="363"/>
      <c r="H28" s="1143"/>
    </row>
    <row r="29" spans="1:8" x14ac:dyDescent="0.2">
      <c r="A29" s="1138"/>
      <c r="B29" s="1141"/>
      <c r="C29" s="392">
        <v>2361</v>
      </c>
      <c r="D29" s="363">
        <v>3800</v>
      </c>
      <c r="E29" s="363"/>
      <c r="F29" s="366">
        <f t="shared" si="0"/>
        <v>3800</v>
      </c>
      <c r="G29" s="363"/>
      <c r="H29" s="1143"/>
    </row>
    <row r="30" spans="1:8" x14ac:dyDescent="0.2">
      <c r="A30" s="1138"/>
      <c r="B30" s="1141"/>
      <c r="C30" s="392">
        <v>2363</v>
      </c>
      <c r="D30" s="372">
        <v>2032</v>
      </c>
      <c r="E30" s="372"/>
      <c r="F30" s="366">
        <f t="shared" si="0"/>
        <v>2032</v>
      </c>
      <c r="G30" s="372"/>
      <c r="H30" s="1143"/>
    </row>
    <row r="31" spans="1:8" x14ac:dyDescent="0.2">
      <c r="A31" s="1138" t="s">
        <v>544</v>
      </c>
      <c r="B31" s="1139" t="s">
        <v>545</v>
      </c>
      <c r="C31" s="392"/>
      <c r="D31" s="365">
        <f>SUM(D32:D34)</f>
        <v>2260</v>
      </c>
      <c r="E31" s="365">
        <f>SUM(E32:E34)</f>
        <v>0</v>
      </c>
      <c r="F31" s="365">
        <f>SUM(F32:F34)</f>
        <v>2260</v>
      </c>
      <c r="G31" s="372"/>
      <c r="H31" s="373"/>
    </row>
    <row r="32" spans="1:8" x14ac:dyDescent="0.2">
      <c r="A32" s="1138"/>
      <c r="B32" s="1139"/>
      <c r="C32" s="392">
        <v>2341</v>
      </c>
      <c r="D32" s="363">
        <v>100</v>
      </c>
      <c r="E32" s="363"/>
      <c r="F32" s="366">
        <f>D32+E32</f>
        <v>100</v>
      </c>
      <c r="G32" s="372"/>
      <c r="H32" s="1140" t="s">
        <v>546</v>
      </c>
    </row>
    <row r="33" spans="1:8" x14ac:dyDescent="0.2">
      <c r="A33" s="1138"/>
      <c r="B33" s="1139"/>
      <c r="C33" s="392">
        <v>2361</v>
      </c>
      <c r="D33" s="363">
        <v>1125</v>
      </c>
      <c r="E33" s="363"/>
      <c r="F33" s="366">
        <f>D33+E33</f>
        <v>1125</v>
      </c>
      <c r="G33" s="372"/>
      <c r="H33" s="1140"/>
    </row>
    <row r="34" spans="1:8" x14ac:dyDescent="0.2">
      <c r="A34" s="1138"/>
      <c r="B34" s="1139"/>
      <c r="C34" s="392">
        <v>2370</v>
      </c>
      <c r="D34" s="363">
        <v>1035</v>
      </c>
      <c r="E34" s="363"/>
      <c r="F34" s="366">
        <f>D34+E34</f>
        <v>1035</v>
      </c>
      <c r="G34" s="372"/>
      <c r="H34" s="1140"/>
    </row>
    <row r="35" spans="1:8" x14ac:dyDescent="0.2">
      <c r="A35" s="364" t="s">
        <v>547</v>
      </c>
      <c r="B35" s="362" t="s">
        <v>548</v>
      </c>
      <c r="C35" s="392"/>
      <c r="D35" s="365">
        <f>(D36+D38+D43)</f>
        <v>23157</v>
      </c>
      <c r="E35" s="365">
        <f>(E36+E38+E43)</f>
        <v>0</v>
      </c>
      <c r="F35" s="365">
        <f>(F36+F38+F43)</f>
        <v>23157</v>
      </c>
      <c r="G35" s="363"/>
      <c r="H35" s="375"/>
    </row>
    <row r="36" spans="1:8" ht="12" customHeight="1" x14ac:dyDescent="0.2">
      <c r="A36" s="1138" t="s">
        <v>549</v>
      </c>
      <c r="B36" s="1141" t="s">
        <v>550</v>
      </c>
      <c r="C36" s="392"/>
      <c r="D36" s="365">
        <f>SUM(D37)</f>
        <v>4500</v>
      </c>
      <c r="E36" s="365">
        <f>SUM(E37)</f>
        <v>0</v>
      </c>
      <c r="F36" s="365">
        <f>SUM(F37)</f>
        <v>4500</v>
      </c>
      <c r="G36" s="363"/>
      <c r="H36" s="498"/>
    </row>
    <row r="37" spans="1:8" ht="24" x14ac:dyDescent="0.2">
      <c r="A37" s="1138"/>
      <c r="B37" s="1141"/>
      <c r="C37" s="392">
        <v>2363</v>
      </c>
      <c r="D37" s="363">
        <v>4500</v>
      </c>
      <c r="E37" s="363"/>
      <c r="F37" s="366">
        <f>D37+E37</f>
        <v>4500</v>
      </c>
      <c r="G37" s="363"/>
      <c r="H37" s="374" t="s">
        <v>551</v>
      </c>
    </row>
    <row r="38" spans="1:8" x14ac:dyDescent="0.2">
      <c r="A38" s="1138" t="s">
        <v>552</v>
      </c>
      <c r="B38" s="1141" t="s">
        <v>553</v>
      </c>
      <c r="C38" s="394"/>
      <c r="D38" s="368">
        <f>SUM(D39:D42)</f>
        <v>15202</v>
      </c>
      <c r="E38" s="368">
        <f>SUM(E39:E42)</f>
        <v>0</v>
      </c>
      <c r="F38" s="368">
        <f>SUM(F39:F42)</f>
        <v>15202</v>
      </c>
      <c r="G38" s="363"/>
      <c r="H38" s="373"/>
    </row>
    <row r="39" spans="1:8" ht="12" customHeight="1" x14ac:dyDescent="0.2">
      <c r="A39" s="1138"/>
      <c r="B39" s="1141"/>
      <c r="C39" s="394">
        <v>2111</v>
      </c>
      <c r="D39" s="369">
        <v>448</v>
      </c>
      <c r="E39" s="367"/>
      <c r="F39" s="366">
        <f t="shared" ref="F39:F42" si="1">D39+E39</f>
        <v>448</v>
      </c>
      <c r="G39" s="363"/>
      <c r="H39" s="1142" t="s">
        <v>551</v>
      </c>
    </row>
    <row r="40" spans="1:8" ht="12.75" customHeight="1" x14ac:dyDescent="0.2">
      <c r="A40" s="1138"/>
      <c r="B40" s="1141"/>
      <c r="C40" s="392">
        <v>2235</v>
      </c>
      <c r="D40" s="370">
        <v>7212</v>
      </c>
      <c r="E40" s="370"/>
      <c r="F40" s="366">
        <f t="shared" si="1"/>
        <v>7212</v>
      </c>
      <c r="G40" s="363"/>
      <c r="H40" s="1142"/>
    </row>
    <row r="41" spans="1:8" ht="12.75" customHeight="1" x14ac:dyDescent="0.2">
      <c r="A41" s="1138"/>
      <c r="B41" s="1141"/>
      <c r="C41" s="392">
        <v>2341</v>
      </c>
      <c r="D41" s="363">
        <v>150</v>
      </c>
      <c r="E41" s="363"/>
      <c r="F41" s="366">
        <f t="shared" si="1"/>
        <v>150</v>
      </c>
      <c r="G41" s="363"/>
      <c r="H41" s="1142"/>
    </row>
    <row r="42" spans="1:8" ht="12.75" customHeight="1" x14ac:dyDescent="0.2">
      <c r="A42" s="1138"/>
      <c r="B42" s="1141"/>
      <c r="C42" s="392">
        <v>2363</v>
      </c>
      <c r="D42" s="363">
        <v>7392</v>
      </c>
      <c r="E42" s="363"/>
      <c r="F42" s="366">
        <f t="shared" si="1"/>
        <v>7392</v>
      </c>
      <c r="G42" s="363"/>
      <c r="H42" s="1142"/>
    </row>
    <row r="43" spans="1:8" x14ac:dyDescent="0.2">
      <c r="A43" s="1138" t="s">
        <v>554</v>
      </c>
      <c r="B43" s="1141" t="s">
        <v>555</v>
      </c>
      <c r="C43" s="392"/>
      <c r="D43" s="365">
        <f>SUM(D44:D46)</f>
        <v>3455</v>
      </c>
      <c r="E43" s="365">
        <f>SUM(E44:E46)</f>
        <v>0</v>
      </c>
      <c r="F43" s="365">
        <f>SUM(F44:F46)</f>
        <v>3455</v>
      </c>
      <c r="G43" s="372"/>
      <c r="H43" s="372"/>
    </row>
    <row r="44" spans="1:8" x14ac:dyDescent="0.2">
      <c r="A44" s="1138"/>
      <c r="B44" s="1141"/>
      <c r="C44" s="392">
        <v>2111</v>
      </c>
      <c r="D44" s="363">
        <v>240</v>
      </c>
      <c r="E44" s="363"/>
      <c r="F44" s="366">
        <f>D44+E44</f>
        <v>240</v>
      </c>
      <c r="G44" s="372"/>
      <c r="H44" s="1142" t="s">
        <v>551</v>
      </c>
    </row>
    <row r="45" spans="1:8" x14ac:dyDescent="0.2">
      <c r="A45" s="1138"/>
      <c r="B45" s="1141"/>
      <c r="C45" s="392">
        <v>2235</v>
      </c>
      <c r="D45" s="363">
        <v>1455</v>
      </c>
      <c r="E45" s="363"/>
      <c r="F45" s="366">
        <f>D45+E45</f>
        <v>1455</v>
      </c>
      <c r="G45" s="372"/>
      <c r="H45" s="1142"/>
    </row>
    <row r="46" spans="1:8" x14ac:dyDescent="0.2">
      <c r="A46" s="1138"/>
      <c r="B46" s="1141"/>
      <c r="C46" s="392">
        <v>2363</v>
      </c>
      <c r="D46" s="363">
        <v>1760</v>
      </c>
      <c r="E46" s="363"/>
      <c r="F46" s="366">
        <f>D46+E46</f>
        <v>1760</v>
      </c>
      <c r="G46" s="372"/>
      <c r="H46" s="1142"/>
    </row>
    <row r="47" spans="1:8" ht="16.5" customHeight="1" x14ac:dyDescent="0.2">
      <c r="A47" s="361">
        <v>2</v>
      </c>
      <c r="B47" s="362" t="s">
        <v>556</v>
      </c>
      <c r="C47" s="392"/>
      <c r="D47" s="365">
        <f>(D48+D52+D55)</f>
        <v>7593</v>
      </c>
      <c r="E47" s="365">
        <f>(E48+E52+E55)</f>
        <v>0</v>
      </c>
      <c r="F47" s="365">
        <f>(F48+F52+F55)</f>
        <v>7593</v>
      </c>
      <c r="G47" s="363"/>
      <c r="H47" s="363"/>
    </row>
    <row r="48" spans="1:8" x14ac:dyDescent="0.2">
      <c r="A48" s="364" t="s">
        <v>557</v>
      </c>
      <c r="B48" s="362" t="s">
        <v>538</v>
      </c>
      <c r="C48" s="392"/>
      <c r="D48" s="365">
        <f>(D49)</f>
        <v>5000</v>
      </c>
      <c r="E48" s="365">
        <f>(E49)</f>
        <v>0</v>
      </c>
      <c r="F48" s="365">
        <f>(F49)</f>
        <v>5000</v>
      </c>
      <c r="G48" s="363"/>
      <c r="H48" s="363"/>
    </row>
    <row r="49" spans="1:8" ht="12" customHeight="1" x14ac:dyDescent="0.2">
      <c r="A49" s="1138" t="s">
        <v>558</v>
      </c>
      <c r="B49" s="1141" t="s">
        <v>559</v>
      </c>
      <c r="C49" s="392"/>
      <c r="D49" s="363">
        <f>SUM(D50:D51)</f>
        <v>5000</v>
      </c>
      <c r="E49" s="363">
        <f>SUM(E50:E51)</f>
        <v>0</v>
      </c>
      <c r="F49" s="363">
        <f>SUM(F50:F51)</f>
        <v>5000</v>
      </c>
      <c r="G49" s="363"/>
      <c r="H49" s="1140" t="s">
        <v>541</v>
      </c>
    </row>
    <row r="50" spans="1:8" x14ac:dyDescent="0.2">
      <c r="A50" s="1138"/>
      <c r="B50" s="1141"/>
      <c r="C50" s="392">
        <v>2235</v>
      </c>
      <c r="D50" s="363">
        <v>2800</v>
      </c>
      <c r="E50" s="363"/>
      <c r="F50" s="366">
        <f>D50+E50</f>
        <v>2800</v>
      </c>
      <c r="G50" s="363"/>
      <c r="H50" s="1140"/>
    </row>
    <row r="51" spans="1:8" x14ac:dyDescent="0.2">
      <c r="A51" s="1138"/>
      <c r="B51" s="1141"/>
      <c r="C51" s="392">
        <v>2363</v>
      </c>
      <c r="D51" s="363">
        <v>2200</v>
      </c>
      <c r="E51" s="363"/>
      <c r="F51" s="366">
        <f>D51+E51</f>
        <v>2200</v>
      </c>
      <c r="G51" s="363"/>
      <c r="H51" s="1140"/>
    </row>
    <row r="52" spans="1:8" x14ac:dyDescent="0.2">
      <c r="A52" s="1138" t="s">
        <v>560</v>
      </c>
      <c r="B52" s="1139" t="s">
        <v>561</v>
      </c>
      <c r="C52" s="392"/>
      <c r="D52" s="365">
        <f>SUM(D53:D54)</f>
        <v>505</v>
      </c>
      <c r="E52" s="365">
        <f>SUM(E53:E54)</f>
        <v>0</v>
      </c>
      <c r="F52" s="365">
        <f>SUM(F53:F54)</f>
        <v>505</v>
      </c>
      <c r="G52" s="372"/>
      <c r="H52" s="375"/>
    </row>
    <row r="53" spans="1:8" x14ac:dyDescent="0.2">
      <c r="A53" s="1138"/>
      <c r="B53" s="1139"/>
      <c r="C53" s="392">
        <v>2312</v>
      </c>
      <c r="D53" s="363">
        <v>480</v>
      </c>
      <c r="E53" s="363"/>
      <c r="F53" s="366">
        <f>D53+E53</f>
        <v>480</v>
      </c>
      <c r="G53" s="372"/>
      <c r="H53" s="1140" t="s">
        <v>546</v>
      </c>
    </row>
    <row r="54" spans="1:8" x14ac:dyDescent="0.2">
      <c r="A54" s="1138"/>
      <c r="B54" s="1139"/>
      <c r="C54" s="392">
        <v>2341</v>
      </c>
      <c r="D54" s="363">
        <v>25</v>
      </c>
      <c r="E54" s="363"/>
      <c r="F54" s="366">
        <f>D54+E54</f>
        <v>25</v>
      </c>
      <c r="G54" s="372"/>
      <c r="H54" s="1140"/>
    </row>
    <row r="55" spans="1:8" x14ac:dyDescent="0.2">
      <c r="A55" s="1138" t="s">
        <v>562</v>
      </c>
      <c r="B55" s="1139" t="s">
        <v>563</v>
      </c>
      <c r="C55" s="392"/>
      <c r="D55" s="365">
        <f>SUM(D56:D58)</f>
        <v>2088</v>
      </c>
      <c r="E55" s="365">
        <f>SUM(E56:E58)</f>
        <v>0</v>
      </c>
      <c r="F55" s="365">
        <f>SUM(F56:F58)</f>
        <v>2088</v>
      </c>
      <c r="G55" s="372"/>
      <c r="H55" s="375"/>
    </row>
    <row r="56" spans="1:8" x14ac:dyDescent="0.2">
      <c r="A56" s="1138"/>
      <c r="B56" s="1139"/>
      <c r="C56" s="392">
        <v>2242</v>
      </c>
      <c r="D56" s="363">
        <v>285</v>
      </c>
      <c r="E56" s="363"/>
      <c r="F56" s="366">
        <f>D56+E56</f>
        <v>285</v>
      </c>
      <c r="G56" s="372"/>
      <c r="H56" s="1140" t="s">
        <v>546</v>
      </c>
    </row>
    <row r="57" spans="1:8" ht="12.75" customHeight="1" x14ac:dyDescent="0.2">
      <c r="A57" s="1138"/>
      <c r="B57" s="1139"/>
      <c r="C57" s="392">
        <v>2322</v>
      </c>
      <c r="D57" s="363">
        <v>1636</v>
      </c>
      <c r="E57" s="363"/>
      <c r="F57" s="366">
        <f>D57+E57</f>
        <v>1636</v>
      </c>
      <c r="G57" s="372"/>
      <c r="H57" s="1140"/>
    </row>
    <row r="58" spans="1:8" ht="12.75" customHeight="1" x14ac:dyDescent="0.2">
      <c r="A58" s="1138"/>
      <c r="B58" s="1139"/>
      <c r="C58" s="392">
        <v>2353</v>
      </c>
      <c r="D58" s="363">
        <v>167</v>
      </c>
      <c r="E58" s="363"/>
      <c r="F58" s="366">
        <f>D58+E58</f>
        <v>167</v>
      </c>
      <c r="G58" s="372"/>
      <c r="H58" s="1140"/>
    </row>
    <row r="59" spans="1:8" ht="16.5" customHeight="1" x14ac:dyDescent="0.2">
      <c r="A59" s="361">
        <v>3</v>
      </c>
      <c r="B59" s="362" t="s">
        <v>564</v>
      </c>
      <c r="C59" s="392"/>
      <c r="D59" s="365">
        <f>(D60+D63+D66)</f>
        <v>6869</v>
      </c>
      <c r="E59" s="365">
        <f>(E60+E63+E66)</f>
        <v>0</v>
      </c>
      <c r="F59" s="365">
        <f>(F60+F63+F66)</f>
        <v>6869</v>
      </c>
      <c r="G59" s="363"/>
      <c r="H59" s="363"/>
    </row>
    <row r="60" spans="1:8" ht="12" customHeight="1" x14ac:dyDescent="0.2">
      <c r="A60" s="1138" t="s">
        <v>565</v>
      </c>
      <c r="B60" s="1139" t="s">
        <v>559</v>
      </c>
      <c r="C60" s="392"/>
      <c r="D60" s="365">
        <f>SUM(D61:D62)</f>
        <v>1944</v>
      </c>
      <c r="E60" s="365">
        <f>SUM(E61:E62)</f>
        <v>0</v>
      </c>
      <c r="F60" s="365">
        <f>SUM(F61:F62)</f>
        <v>1944</v>
      </c>
      <c r="G60" s="363"/>
      <c r="H60" s="1140" t="s">
        <v>541</v>
      </c>
    </row>
    <row r="61" spans="1:8" x14ac:dyDescent="0.2">
      <c r="A61" s="1138"/>
      <c r="B61" s="1139"/>
      <c r="C61" s="392">
        <v>2235</v>
      </c>
      <c r="D61" s="363">
        <v>1800</v>
      </c>
      <c r="E61" s="363"/>
      <c r="F61" s="366">
        <f>D61+E61</f>
        <v>1800</v>
      </c>
      <c r="G61" s="363"/>
      <c r="H61" s="1140"/>
    </row>
    <row r="62" spans="1:8" x14ac:dyDescent="0.2">
      <c r="A62" s="1138"/>
      <c r="B62" s="1139"/>
      <c r="C62" s="392">
        <v>2363</v>
      </c>
      <c r="D62" s="363">
        <v>144</v>
      </c>
      <c r="E62" s="363"/>
      <c r="F62" s="366">
        <f>D62+E62</f>
        <v>144</v>
      </c>
      <c r="G62" s="363"/>
      <c r="H62" s="1140"/>
    </row>
    <row r="63" spans="1:8" x14ac:dyDescent="0.2">
      <c r="A63" s="1138" t="s">
        <v>566</v>
      </c>
      <c r="B63" s="1139" t="s">
        <v>567</v>
      </c>
      <c r="C63" s="392"/>
      <c r="D63" s="365">
        <f>SUM(D64:D65)</f>
        <v>1100</v>
      </c>
      <c r="E63" s="365">
        <f>SUM(E64:E65)</f>
        <v>0</v>
      </c>
      <c r="F63" s="365">
        <f>SUM(F64:F65)</f>
        <v>1100</v>
      </c>
      <c r="G63" s="372"/>
      <c r="H63" s="375"/>
    </row>
    <row r="64" spans="1:8" x14ac:dyDescent="0.2">
      <c r="A64" s="1138"/>
      <c r="B64" s="1139"/>
      <c r="C64" s="392">
        <v>2341</v>
      </c>
      <c r="D64" s="363">
        <v>50</v>
      </c>
      <c r="E64" s="363"/>
      <c r="F64" s="366">
        <f>D64+E64</f>
        <v>50</v>
      </c>
      <c r="G64" s="372"/>
      <c r="H64" s="1140" t="s">
        <v>546</v>
      </c>
    </row>
    <row r="65" spans="1:8" x14ac:dyDescent="0.2">
      <c r="A65" s="1138"/>
      <c r="B65" s="1139"/>
      <c r="C65" s="392">
        <v>2361</v>
      </c>
      <c r="D65" s="363">
        <v>1050</v>
      </c>
      <c r="E65" s="363"/>
      <c r="F65" s="366">
        <f>D65+E65</f>
        <v>1050</v>
      </c>
      <c r="G65" s="372"/>
      <c r="H65" s="1140"/>
    </row>
    <row r="66" spans="1:8" x14ac:dyDescent="0.2">
      <c r="A66" s="364" t="s">
        <v>568</v>
      </c>
      <c r="B66" s="362" t="s">
        <v>548</v>
      </c>
      <c r="C66" s="392"/>
      <c r="D66" s="365">
        <f>(D67)</f>
        <v>3825</v>
      </c>
      <c r="E66" s="365">
        <f>(E67)</f>
        <v>0</v>
      </c>
      <c r="F66" s="365">
        <f>(F67)</f>
        <v>3825</v>
      </c>
      <c r="G66" s="363"/>
      <c r="H66" s="363"/>
    </row>
    <row r="67" spans="1:8" x14ac:dyDescent="0.2">
      <c r="A67" s="1138" t="s">
        <v>569</v>
      </c>
      <c r="B67" s="1141" t="s">
        <v>550</v>
      </c>
      <c r="C67" s="392"/>
      <c r="D67" s="363">
        <f>SUM(D68,D69)</f>
        <v>3825</v>
      </c>
      <c r="E67" s="363">
        <f>SUM(E68,E69)</f>
        <v>0</v>
      </c>
      <c r="F67" s="363">
        <f>SUM(F68,F69)</f>
        <v>3825</v>
      </c>
      <c r="G67" s="363"/>
      <c r="H67" s="363"/>
    </row>
    <row r="68" spans="1:8" x14ac:dyDescent="0.2">
      <c r="A68" s="1138"/>
      <c r="B68" s="1141"/>
      <c r="C68" s="392">
        <v>2235</v>
      </c>
      <c r="D68" s="363">
        <v>2700</v>
      </c>
      <c r="E68" s="363"/>
      <c r="F68" s="366">
        <f>D68+E68</f>
        <v>2700</v>
      </c>
      <c r="G68" s="363"/>
      <c r="H68" s="1143" t="s">
        <v>551</v>
      </c>
    </row>
    <row r="69" spans="1:8" ht="12.75" customHeight="1" x14ac:dyDescent="0.2">
      <c r="A69" s="1138"/>
      <c r="B69" s="1141"/>
      <c r="C69" s="392">
        <v>2363</v>
      </c>
      <c r="D69" s="363">
        <v>1125</v>
      </c>
      <c r="E69" s="363"/>
      <c r="F69" s="366">
        <f>D69+E69</f>
        <v>1125</v>
      </c>
      <c r="G69" s="363"/>
      <c r="H69" s="1143"/>
    </row>
    <row r="70" spans="1:8" ht="15.75" customHeight="1" x14ac:dyDescent="0.2">
      <c r="A70" s="361">
        <v>4</v>
      </c>
      <c r="B70" s="362" t="s">
        <v>570</v>
      </c>
      <c r="C70" s="392"/>
      <c r="D70" s="365">
        <f>(D71+D74)</f>
        <v>1022</v>
      </c>
      <c r="E70" s="365">
        <f>(E71+E74)</f>
        <v>0</v>
      </c>
      <c r="F70" s="365">
        <f>(F71+F74)</f>
        <v>1022</v>
      </c>
      <c r="G70" s="363"/>
      <c r="H70" s="363"/>
    </row>
    <row r="71" spans="1:8" ht="12" customHeight="1" x14ac:dyDescent="0.2">
      <c r="A71" s="1138" t="s">
        <v>571</v>
      </c>
      <c r="B71" s="1139" t="s">
        <v>559</v>
      </c>
      <c r="C71" s="392"/>
      <c r="D71" s="365">
        <f>SUM(D72:D73)</f>
        <v>792</v>
      </c>
      <c r="E71" s="365">
        <f>SUM(E72:E73)</f>
        <v>0</v>
      </c>
      <c r="F71" s="365">
        <f>SUM(F72:F73)</f>
        <v>792</v>
      </c>
      <c r="G71" s="363"/>
      <c r="H71" s="1140" t="s">
        <v>541</v>
      </c>
    </row>
    <row r="72" spans="1:8" ht="12.75" customHeight="1" x14ac:dyDescent="0.2">
      <c r="A72" s="1138"/>
      <c r="B72" s="1139"/>
      <c r="C72" s="392">
        <v>2235</v>
      </c>
      <c r="D72" s="363">
        <v>456</v>
      </c>
      <c r="E72" s="363"/>
      <c r="F72" s="366">
        <f>D72+E72</f>
        <v>456</v>
      </c>
      <c r="G72" s="363"/>
      <c r="H72" s="1140"/>
    </row>
    <row r="73" spans="1:8" ht="12.75" customHeight="1" x14ac:dyDescent="0.2">
      <c r="A73" s="1138"/>
      <c r="B73" s="1139"/>
      <c r="C73" s="392">
        <v>2363</v>
      </c>
      <c r="D73" s="363">
        <v>336</v>
      </c>
      <c r="E73" s="363"/>
      <c r="F73" s="366">
        <f>D73+E73</f>
        <v>336</v>
      </c>
      <c r="G73" s="363"/>
      <c r="H73" s="1140"/>
    </row>
    <row r="74" spans="1:8" x14ac:dyDescent="0.2">
      <c r="A74" s="1138" t="s">
        <v>572</v>
      </c>
      <c r="B74" s="1139" t="s">
        <v>573</v>
      </c>
      <c r="C74" s="392"/>
      <c r="D74" s="365">
        <f>SUM(D75:D76)</f>
        <v>230</v>
      </c>
      <c r="E74" s="365">
        <f>SUM(E75:E76)</f>
        <v>0</v>
      </c>
      <c r="F74" s="365">
        <f>SUM(F75:F76)</f>
        <v>230</v>
      </c>
      <c r="G74" s="372"/>
      <c r="H74" s="372"/>
    </row>
    <row r="75" spans="1:8" x14ac:dyDescent="0.2">
      <c r="A75" s="1138"/>
      <c r="B75" s="1139"/>
      <c r="C75" s="392">
        <v>2341</v>
      </c>
      <c r="D75" s="363">
        <v>25</v>
      </c>
      <c r="E75" s="363"/>
      <c r="F75" s="366">
        <f>D75+E75</f>
        <v>25</v>
      </c>
      <c r="G75" s="372"/>
      <c r="H75" s="1140" t="s">
        <v>546</v>
      </c>
    </row>
    <row r="76" spans="1:8" x14ac:dyDescent="0.2">
      <c r="A76" s="1138"/>
      <c r="B76" s="1139"/>
      <c r="C76" s="392">
        <v>2370</v>
      </c>
      <c r="D76" s="363">
        <v>205</v>
      </c>
      <c r="E76" s="363"/>
      <c r="F76" s="366">
        <f>D76+E76</f>
        <v>205</v>
      </c>
      <c r="G76" s="372"/>
      <c r="H76" s="1140"/>
    </row>
    <row r="77" spans="1:8" ht="20.25" customHeight="1" x14ac:dyDescent="0.2">
      <c r="A77" s="361">
        <v>5</v>
      </c>
      <c r="B77" s="362" t="s">
        <v>574</v>
      </c>
      <c r="C77" s="392"/>
      <c r="D77" s="365">
        <f>(D78+D81+D88)</f>
        <v>55140</v>
      </c>
      <c r="E77" s="365">
        <f>(E78+E81+E88)</f>
        <v>0</v>
      </c>
      <c r="F77" s="365">
        <f>(F78+F81+F88)</f>
        <v>55140</v>
      </c>
      <c r="G77" s="363"/>
      <c r="H77" s="363"/>
    </row>
    <row r="78" spans="1:8" ht="12" customHeight="1" x14ac:dyDescent="0.2">
      <c r="A78" s="1138" t="s">
        <v>575</v>
      </c>
      <c r="B78" s="1139" t="s">
        <v>559</v>
      </c>
      <c r="C78" s="392"/>
      <c r="D78" s="365">
        <f>SUM(D79:D80)</f>
        <v>26170</v>
      </c>
      <c r="E78" s="365">
        <f>SUM(E79:E80)</f>
        <v>0</v>
      </c>
      <c r="F78" s="365">
        <f>SUM(F79:F80)</f>
        <v>26170</v>
      </c>
      <c r="G78" s="363"/>
      <c r="H78" s="498"/>
    </row>
    <row r="79" spans="1:8" ht="12.75" customHeight="1" x14ac:dyDescent="0.2">
      <c r="A79" s="1138"/>
      <c r="B79" s="1139"/>
      <c r="C79" s="392">
        <v>2235</v>
      </c>
      <c r="D79" s="363">
        <v>23770</v>
      </c>
      <c r="E79" s="363"/>
      <c r="F79" s="366">
        <f>D79+E79</f>
        <v>23770</v>
      </c>
      <c r="G79" s="363"/>
      <c r="H79" s="1140" t="s">
        <v>541</v>
      </c>
    </row>
    <row r="80" spans="1:8" ht="12.75" customHeight="1" x14ac:dyDescent="0.2">
      <c r="A80" s="1138"/>
      <c r="B80" s="1139"/>
      <c r="C80" s="392">
        <v>2363</v>
      </c>
      <c r="D80" s="363">
        <v>2400</v>
      </c>
      <c r="E80" s="363"/>
      <c r="F80" s="366">
        <f>D80+E80</f>
        <v>2400</v>
      </c>
      <c r="G80" s="363"/>
      <c r="H80" s="1140"/>
    </row>
    <row r="81" spans="1:8" x14ac:dyDescent="0.2">
      <c r="A81" s="1138" t="s">
        <v>576</v>
      </c>
      <c r="B81" s="1139" t="s">
        <v>577</v>
      </c>
      <c r="C81" s="392"/>
      <c r="D81" s="365">
        <f>SUM(D82:D87)</f>
        <v>20500</v>
      </c>
      <c r="E81" s="365">
        <f>SUM(E82:E87)</f>
        <v>0</v>
      </c>
      <c r="F81" s="365">
        <f>SUM(F82:F87)</f>
        <v>20500</v>
      </c>
      <c r="G81" s="372"/>
      <c r="H81" s="372"/>
    </row>
    <row r="82" spans="1:8" x14ac:dyDescent="0.2">
      <c r="A82" s="1138"/>
      <c r="B82" s="1139"/>
      <c r="C82" s="392">
        <v>2231</v>
      </c>
      <c r="D82" s="363">
        <v>800</v>
      </c>
      <c r="E82" s="363"/>
      <c r="F82" s="366">
        <f t="shared" ref="F82:F87" si="2">D82+E82</f>
        <v>800</v>
      </c>
      <c r="G82" s="372"/>
      <c r="H82" s="1140" t="s">
        <v>546</v>
      </c>
    </row>
    <row r="83" spans="1:8" ht="12.75" customHeight="1" x14ac:dyDescent="0.2">
      <c r="A83" s="1138"/>
      <c r="B83" s="1139"/>
      <c r="C83" s="392">
        <v>2235</v>
      </c>
      <c r="D83" s="363">
        <v>5500</v>
      </c>
      <c r="E83" s="363"/>
      <c r="F83" s="366">
        <f t="shared" si="2"/>
        <v>5500</v>
      </c>
      <c r="G83" s="372"/>
      <c r="H83" s="1140"/>
    </row>
    <row r="84" spans="1:8" ht="12.75" customHeight="1" x14ac:dyDescent="0.2">
      <c r="A84" s="1138"/>
      <c r="B84" s="1139"/>
      <c r="C84" s="392">
        <v>2314</v>
      </c>
      <c r="D84" s="363">
        <v>1200</v>
      </c>
      <c r="E84" s="363"/>
      <c r="F84" s="366">
        <f t="shared" si="2"/>
        <v>1200</v>
      </c>
      <c r="G84" s="372"/>
      <c r="H84" s="1140"/>
    </row>
    <row r="85" spans="1:8" ht="12.75" customHeight="1" x14ac:dyDescent="0.2">
      <c r="A85" s="1138"/>
      <c r="B85" s="1139"/>
      <c r="C85" s="392">
        <v>2341</v>
      </c>
      <c r="D85" s="363">
        <v>100</v>
      </c>
      <c r="E85" s="363"/>
      <c r="F85" s="366">
        <f t="shared" si="2"/>
        <v>100</v>
      </c>
      <c r="G85" s="372"/>
      <c r="H85" s="1140"/>
    </row>
    <row r="86" spans="1:8" ht="12.75" customHeight="1" x14ac:dyDescent="0.2">
      <c r="A86" s="1138"/>
      <c r="B86" s="1139"/>
      <c r="C86" s="392">
        <v>2361</v>
      </c>
      <c r="D86" s="363">
        <v>8800</v>
      </c>
      <c r="E86" s="363"/>
      <c r="F86" s="366">
        <f t="shared" si="2"/>
        <v>8800</v>
      </c>
      <c r="G86" s="372"/>
      <c r="H86" s="1140"/>
    </row>
    <row r="87" spans="1:8" ht="12.75" customHeight="1" x14ac:dyDescent="0.2">
      <c r="A87" s="1138"/>
      <c r="B87" s="1139"/>
      <c r="C87" s="392">
        <v>2370</v>
      </c>
      <c r="D87" s="363">
        <v>4100</v>
      </c>
      <c r="E87" s="363"/>
      <c r="F87" s="366">
        <f t="shared" si="2"/>
        <v>4100</v>
      </c>
      <c r="G87" s="372"/>
      <c r="H87" s="1140"/>
    </row>
    <row r="88" spans="1:8" ht="14.25" customHeight="1" x14ac:dyDescent="0.2">
      <c r="A88" s="364" t="s">
        <v>578</v>
      </c>
      <c r="B88" s="362" t="s">
        <v>548</v>
      </c>
      <c r="C88" s="392"/>
      <c r="D88" s="365">
        <f>(D89+D93)</f>
        <v>8470</v>
      </c>
      <c r="E88" s="365">
        <f>(E89+E93)</f>
        <v>0</v>
      </c>
      <c r="F88" s="365">
        <f>(F89+F93)</f>
        <v>8470</v>
      </c>
      <c r="G88" s="363"/>
      <c r="H88" s="363"/>
    </row>
    <row r="89" spans="1:8" x14ac:dyDescent="0.2">
      <c r="A89" s="1138" t="s">
        <v>579</v>
      </c>
      <c r="B89" s="1141" t="s">
        <v>550</v>
      </c>
      <c r="C89" s="392"/>
      <c r="D89" s="363">
        <f>SUM(D90:D92)</f>
        <v>3060</v>
      </c>
      <c r="E89" s="363">
        <f>SUM(E90:E92)</f>
        <v>0</v>
      </c>
      <c r="F89" s="363">
        <f>SUM(F90:F92)</f>
        <v>3060</v>
      </c>
      <c r="G89" s="363"/>
      <c r="H89" s="1142" t="s">
        <v>551</v>
      </c>
    </row>
    <row r="90" spans="1:8" x14ac:dyDescent="0.2">
      <c r="A90" s="1138"/>
      <c r="B90" s="1141"/>
      <c r="C90" s="392">
        <v>2235</v>
      </c>
      <c r="D90" s="363">
        <v>300</v>
      </c>
      <c r="E90" s="363"/>
      <c r="F90" s="366">
        <f>D90+E90</f>
        <v>300</v>
      </c>
      <c r="G90" s="363"/>
      <c r="H90" s="1142"/>
    </row>
    <row r="91" spans="1:8" x14ac:dyDescent="0.2">
      <c r="A91" s="1138"/>
      <c r="B91" s="1141"/>
      <c r="C91" s="392">
        <v>2341</v>
      </c>
      <c r="D91" s="363">
        <v>60</v>
      </c>
      <c r="E91" s="363"/>
      <c r="F91" s="366">
        <f>D91+E91</f>
        <v>60</v>
      </c>
      <c r="G91" s="363"/>
      <c r="H91" s="1142"/>
    </row>
    <row r="92" spans="1:8" x14ac:dyDescent="0.2">
      <c r="A92" s="1138"/>
      <c r="B92" s="1141"/>
      <c r="C92" s="392">
        <v>2363</v>
      </c>
      <c r="D92" s="363">
        <v>2700</v>
      </c>
      <c r="E92" s="363"/>
      <c r="F92" s="366">
        <f>D92+E92</f>
        <v>2700</v>
      </c>
      <c r="G92" s="363"/>
      <c r="H92" s="1142"/>
    </row>
    <row r="93" spans="1:8" x14ac:dyDescent="0.2">
      <c r="A93" s="1138" t="s">
        <v>580</v>
      </c>
      <c r="B93" s="1141" t="s">
        <v>553</v>
      </c>
      <c r="C93" s="394"/>
      <c r="D93" s="368">
        <f>SUM(D94:D96)</f>
        <v>5410</v>
      </c>
      <c r="E93" s="368">
        <f>SUM(E94:E96)</f>
        <v>0</v>
      </c>
      <c r="F93" s="368">
        <f>SUM(F94:F96)</f>
        <v>5410</v>
      </c>
      <c r="G93" s="363"/>
      <c r="H93" s="363"/>
    </row>
    <row r="94" spans="1:8" ht="12" customHeight="1" x14ac:dyDescent="0.2">
      <c r="A94" s="1138"/>
      <c r="B94" s="1141"/>
      <c r="C94" s="394">
        <v>2111</v>
      </c>
      <c r="D94" s="369">
        <v>160</v>
      </c>
      <c r="E94" s="367"/>
      <c r="F94" s="366">
        <f>D94+E94</f>
        <v>160</v>
      </c>
      <c r="G94" s="363"/>
      <c r="H94" s="1142" t="s">
        <v>551</v>
      </c>
    </row>
    <row r="95" spans="1:8" x14ac:dyDescent="0.2">
      <c r="A95" s="1138"/>
      <c r="B95" s="1141"/>
      <c r="C95" s="392">
        <v>2235</v>
      </c>
      <c r="D95" s="370">
        <v>2500</v>
      </c>
      <c r="E95" s="370"/>
      <c r="F95" s="366">
        <f>D95+E95</f>
        <v>2500</v>
      </c>
      <c r="G95" s="363"/>
      <c r="H95" s="1142"/>
    </row>
    <row r="96" spans="1:8" x14ac:dyDescent="0.2">
      <c r="A96" s="1138"/>
      <c r="B96" s="1141"/>
      <c r="C96" s="392">
        <v>2363</v>
      </c>
      <c r="D96" s="363">
        <v>2750</v>
      </c>
      <c r="E96" s="363"/>
      <c r="F96" s="366">
        <f>D96+E96</f>
        <v>2750</v>
      </c>
      <c r="G96" s="363"/>
      <c r="H96" s="1142"/>
    </row>
    <row r="97" spans="1:8" x14ac:dyDescent="0.2">
      <c r="A97" s="361">
        <v>6</v>
      </c>
      <c r="B97" s="362" t="s">
        <v>581</v>
      </c>
      <c r="C97" s="392"/>
      <c r="D97" s="365">
        <f>(D98+D101+D105)</f>
        <v>4395</v>
      </c>
      <c r="E97" s="365">
        <f>(E98+E101+E105)</f>
        <v>0</v>
      </c>
      <c r="F97" s="365">
        <f>(F98+F101+F105)</f>
        <v>4395</v>
      </c>
      <c r="G97" s="363"/>
      <c r="H97" s="499"/>
    </row>
    <row r="98" spans="1:8" x14ac:dyDescent="0.2">
      <c r="A98" s="1138" t="s">
        <v>582</v>
      </c>
      <c r="B98" s="1139" t="s">
        <v>559</v>
      </c>
      <c r="C98" s="392"/>
      <c r="D98" s="365">
        <f>SUM(D99:D100)</f>
        <v>3390</v>
      </c>
      <c r="E98" s="365">
        <f>SUM(E99:E100)</f>
        <v>0</v>
      </c>
      <c r="F98" s="365">
        <f>SUM(F99:F100)</f>
        <v>3390</v>
      </c>
      <c r="G98" s="363"/>
      <c r="H98" s="363"/>
    </row>
    <row r="99" spans="1:8" x14ac:dyDescent="0.2">
      <c r="A99" s="1138"/>
      <c r="B99" s="1139"/>
      <c r="C99" s="392">
        <v>2235</v>
      </c>
      <c r="D99" s="363">
        <v>2730</v>
      </c>
      <c r="E99" s="363"/>
      <c r="F99" s="366">
        <f>D99+E99</f>
        <v>2730</v>
      </c>
      <c r="G99" s="363"/>
      <c r="H99" s="1140" t="s">
        <v>541</v>
      </c>
    </row>
    <row r="100" spans="1:8" x14ac:dyDescent="0.2">
      <c r="A100" s="1138"/>
      <c r="B100" s="1139"/>
      <c r="C100" s="392">
        <v>2363</v>
      </c>
      <c r="D100" s="363">
        <v>660</v>
      </c>
      <c r="E100" s="363"/>
      <c r="F100" s="366">
        <f>D100+E100</f>
        <v>660</v>
      </c>
      <c r="G100" s="363"/>
      <c r="H100" s="1140"/>
    </row>
    <row r="101" spans="1:8" x14ac:dyDescent="0.2">
      <c r="A101" s="1138" t="s">
        <v>583</v>
      </c>
      <c r="B101" s="1139" t="s">
        <v>584</v>
      </c>
      <c r="C101" s="392"/>
      <c r="D101" s="365">
        <f>SUM(D102:D104)</f>
        <v>555</v>
      </c>
      <c r="E101" s="365">
        <f>SUM(E102:E104)</f>
        <v>0</v>
      </c>
      <c r="F101" s="365">
        <f>SUM(F102:F104)</f>
        <v>555</v>
      </c>
      <c r="G101" s="372"/>
      <c r="H101" s="375"/>
    </row>
    <row r="102" spans="1:8" x14ac:dyDescent="0.2">
      <c r="A102" s="1138"/>
      <c r="B102" s="1139"/>
      <c r="C102" s="392">
        <v>2341</v>
      </c>
      <c r="D102" s="363">
        <v>25</v>
      </c>
      <c r="E102" s="363"/>
      <c r="F102" s="366">
        <f>D102+E102</f>
        <v>25</v>
      </c>
      <c r="G102" s="372"/>
      <c r="H102" s="1140" t="s">
        <v>546</v>
      </c>
    </row>
    <row r="103" spans="1:8" ht="12.75" customHeight="1" x14ac:dyDescent="0.2">
      <c r="A103" s="1138"/>
      <c r="B103" s="1139"/>
      <c r="C103" s="392">
        <v>2361</v>
      </c>
      <c r="D103" s="363">
        <v>400</v>
      </c>
      <c r="E103" s="363"/>
      <c r="F103" s="366">
        <f>D103+E103</f>
        <v>400</v>
      </c>
      <c r="G103" s="372"/>
      <c r="H103" s="1140"/>
    </row>
    <row r="104" spans="1:8" ht="12.75" customHeight="1" x14ac:dyDescent="0.2">
      <c r="A104" s="1138"/>
      <c r="B104" s="1139"/>
      <c r="C104" s="392">
        <v>2370</v>
      </c>
      <c r="D104" s="363">
        <v>130</v>
      </c>
      <c r="E104" s="363"/>
      <c r="F104" s="366">
        <f>D104+E104</f>
        <v>130</v>
      </c>
      <c r="G104" s="372"/>
      <c r="H104" s="1140"/>
    </row>
    <row r="105" spans="1:8" x14ac:dyDescent="0.2">
      <c r="A105" s="364" t="s">
        <v>585</v>
      </c>
      <c r="B105" s="362" t="s">
        <v>548</v>
      </c>
      <c r="C105" s="392"/>
      <c r="D105" s="365">
        <f>(D106)</f>
        <v>450</v>
      </c>
      <c r="E105" s="365">
        <f>(E106)</f>
        <v>0</v>
      </c>
      <c r="F105" s="365">
        <f>(F106)</f>
        <v>450</v>
      </c>
      <c r="G105" s="363"/>
      <c r="H105" s="363"/>
    </row>
    <row r="106" spans="1:8" x14ac:dyDescent="0.2">
      <c r="A106" s="1138" t="s">
        <v>586</v>
      </c>
      <c r="B106" s="1141" t="s">
        <v>550</v>
      </c>
      <c r="C106" s="392"/>
      <c r="D106" s="363">
        <f>SUM(D107)</f>
        <v>450</v>
      </c>
      <c r="E106" s="363">
        <f>SUM(E107)</f>
        <v>0</v>
      </c>
      <c r="F106" s="363">
        <f>SUM(F107)</f>
        <v>450</v>
      </c>
      <c r="G106" s="363"/>
      <c r="H106" s="1143" t="s">
        <v>551</v>
      </c>
    </row>
    <row r="107" spans="1:8" x14ac:dyDescent="0.2">
      <c r="A107" s="1138"/>
      <c r="B107" s="1141"/>
      <c r="C107" s="392">
        <v>2363</v>
      </c>
      <c r="D107" s="363">
        <v>450</v>
      </c>
      <c r="E107" s="363"/>
      <c r="F107" s="366">
        <f>D107+E107</f>
        <v>450</v>
      </c>
      <c r="G107" s="363"/>
      <c r="H107" s="1143"/>
    </row>
    <row r="108" spans="1:8" x14ac:dyDescent="0.2">
      <c r="A108" s="361">
        <v>7</v>
      </c>
      <c r="B108" s="362" t="s">
        <v>587</v>
      </c>
      <c r="C108" s="392"/>
      <c r="D108" s="365">
        <f>(D109+D112+D116)</f>
        <v>13387</v>
      </c>
      <c r="E108" s="365">
        <f>(E109+E112+E116)</f>
        <v>0</v>
      </c>
      <c r="F108" s="365">
        <f>(F109+F112+F116)</f>
        <v>13387</v>
      </c>
      <c r="G108" s="363"/>
      <c r="H108" s="363"/>
    </row>
    <row r="109" spans="1:8" x14ac:dyDescent="0.2">
      <c r="A109" s="1138" t="s">
        <v>588</v>
      </c>
      <c r="B109" s="1139" t="s">
        <v>559</v>
      </c>
      <c r="C109" s="392"/>
      <c r="D109" s="365">
        <f>SUM(D110:D111)</f>
        <v>6416</v>
      </c>
      <c r="E109" s="365">
        <f>SUM(E110:E111)</f>
        <v>0</v>
      </c>
      <c r="F109" s="365">
        <f>SUM(F110:F111)</f>
        <v>6416</v>
      </c>
      <c r="G109" s="363"/>
      <c r="H109" s="1140" t="s">
        <v>541</v>
      </c>
    </row>
    <row r="110" spans="1:8" x14ac:dyDescent="0.2">
      <c r="A110" s="1138"/>
      <c r="B110" s="1139"/>
      <c r="C110" s="392">
        <v>2235</v>
      </c>
      <c r="D110" s="363">
        <v>5192</v>
      </c>
      <c r="E110" s="363"/>
      <c r="F110" s="366">
        <f>D110+E110</f>
        <v>5192</v>
      </c>
      <c r="G110" s="363"/>
      <c r="H110" s="1140"/>
    </row>
    <row r="111" spans="1:8" x14ac:dyDescent="0.2">
      <c r="A111" s="1138"/>
      <c r="B111" s="1139"/>
      <c r="C111" s="392">
        <v>2363</v>
      </c>
      <c r="D111" s="363">
        <v>1224</v>
      </c>
      <c r="E111" s="363"/>
      <c r="F111" s="366">
        <f>D111+E111</f>
        <v>1224</v>
      </c>
      <c r="G111" s="363"/>
      <c r="H111" s="1140"/>
    </row>
    <row r="112" spans="1:8" x14ac:dyDescent="0.2">
      <c r="A112" s="1138" t="s">
        <v>589</v>
      </c>
      <c r="B112" s="1139" t="s">
        <v>590</v>
      </c>
      <c r="C112" s="392"/>
      <c r="D112" s="365">
        <f>SUM(D113:D115)</f>
        <v>700</v>
      </c>
      <c r="E112" s="365">
        <f>SUM(E113:E115)</f>
        <v>0</v>
      </c>
      <c r="F112" s="365">
        <f>SUM(F113:F115)</f>
        <v>700</v>
      </c>
      <c r="G112" s="372"/>
      <c r="H112" s="372"/>
    </row>
    <row r="113" spans="1:8" x14ac:dyDescent="0.2">
      <c r="A113" s="1138"/>
      <c r="B113" s="1139"/>
      <c r="C113" s="392">
        <v>2341</v>
      </c>
      <c r="D113" s="363">
        <v>50</v>
      </c>
      <c r="E113" s="363"/>
      <c r="F113" s="366">
        <f>D113+E113</f>
        <v>50</v>
      </c>
      <c r="G113" s="372"/>
      <c r="H113" s="1140" t="s">
        <v>546</v>
      </c>
    </row>
    <row r="114" spans="1:8" ht="12.75" customHeight="1" x14ac:dyDescent="0.2">
      <c r="A114" s="1138"/>
      <c r="B114" s="1139"/>
      <c r="C114" s="392">
        <v>2361</v>
      </c>
      <c r="D114" s="363">
        <v>500</v>
      </c>
      <c r="E114" s="363"/>
      <c r="F114" s="366">
        <f>D114+E114</f>
        <v>500</v>
      </c>
      <c r="G114" s="372"/>
      <c r="H114" s="1140"/>
    </row>
    <row r="115" spans="1:8" ht="12.75" customHeight="1" x14ac:dyDescent="0.2">
      <c r="A115" s="1138"/>
      <c r="B115" s="1139"/>
      <c r="C115" s="392">
        <v>2370</v>
      </c>
      <c r="D115" s="363">
        <v>150</v>
      </c>
      <c r="E115" s="363"/>
      <c r="F115" s="366">
        <f>D115+E115</f>
        <v>150</v>
      </c>
      <c r="G115" s="372"/>
      <c r="H115" s="1140"/>
    </row>
    <row r="116" spans="1:8" x14ac:dyDescent="0.2">
      <c r="A116" s="364" t="s">
        <v>591</v>
      </c>
      <c r="B116" s="362" t="s">
        <v>548</v>
      </c>
      <c r="C116" s="392"/>
      <c r="D116" s="365">
        <f>(D117+D119)</f>
        <v>6271</v>
      </c>
      <c r="E116" s="365">
        <f>(E117+E119)</f>
        <v>0</v>
      </c>
      <c r="F116" s="365">
        <f>(F117+F119)</f>
        <v>6271</v>
      </c>
      <c r="G116" s="363"/>
      <c r="H116" s="363"/>
    </row>
    <row r="117" spans="1:8" x14ac:dyDescent="0.2">
      <c r="A117" s="1138" t="s">
        <v>592</v>
      </c>
      <c r="B117" s="1141" t="s">
        <v>550</v>
      </c>
      <c r="C117" s="392"/>
      <c r="D117" s="363">
        <f>SUM(D118:D118)</f>
        <v>675</v>
      </c>
      <c r="E117" s="363">
        <f>SUM(E118:E118)</f>
        <v>0</v>
      </c>
      <c r="F117" s="363">
        <f>SUM(F118:F118)</f>
        <v>675</v>
      </c>
      <c r="G117" s="363"/>
      <c r="H117" s="1143" t="s">
        <v>551</v>
      </c>
    </row>
    <row r="118" spans="1:8" x14ac:dyDescent="0.2">
      <c r="A118" s="1138"/>
      <c r="B118" s="1141"/>
      <c r="C118" s="392">
        <v>2363</v>
      </c>
      <c r="D118" s="363">
        <v>675</v>
      </c>
      <c r="E118" s="363"/>
      <c r="F118" s="366">
        <f>D118+E118</f>
        <v>675</v>
      </c>
      <c r="G118" s="363"/>
      <c r="H118" s="1143"/>
    </row>
    <row r="119" spans="1:8" x14ac:dyDescent="0.2">
      <c r="A119" s="1138" t="s">
        <v>593</v>
      </c>
      <c r="B119" s="1141" t="s">
        <v>553</v>
      </c>
      <c r="C119" s="394"/>
      <c r="D119" s="368">
        <f>SUM(D120:D123)</f>
        <v>5596</v>
      </c>
      <c r="E119" s="368">
        <f>SUM(E120:E123)</f>
        <v>0</v>
      </c>
      <c r="F119" s="368">
        <f>SUM(F120:F123)</f>
        <v>5596</v>
      </c>
      <c r="G119" s="363"/>
      <c r="H119" s="363"/>
    </row>
    <row r="120" spans="1:8" ht="12" customHeight="1" x14ac:dyDescent="0.2">
      <c r="A120" s="1138"/>
      <c r="B120" s="1141"/>
      <c r="C120" s="394">
        <v>2111</v>
      </c>
      <c r="D120" s="369">
        <v>96</v>
      </c>
      <c r="E120" s="367"/>
      <c r="F120" s="366">
        <f>D120+E120</f>
        <v>96</v>
      </c>
      <c r="G120" s="363"/>
      <c r="H120" s="1142" t="s">
        <v>551</v>
      </c>
    </row>
    <row r="121" spans="1:8" ht="12.75" customHeight="1" x14ac:dyDescent="0.2">
      <c r="A121" s="1138"/>
      <c r="B121" s="1141"/>
      <c r="C121" s="392">
        <v>2235</v>
      </c>
      <c r="D121" s="370">
        <v>3470</v>
      </c>
      <c r="E121" s="370"/>
      <c r="F121" s="366">
        <f>D121+E121</f>
        <v>3470</v>
      </c>
      <c r="G121" s="363"/>
      <c r="H121" s="1142"/>
    </row>
    <row r="122" spans="1:8" ht="12.75" customHeight="1" x14ac:dyDescent="0.2">
      <c r="A122" s="1138"/>
      <c r="B122" s="1141"/>
      <c r="C122" s="392">
        <v>2341</v>
      </c>
      <c r="D122" s="363">
        <v>50</v>
      </c>
      <c r="E122" s="363"/>
      <c r="F122" s="366">
        <f>D122+E122</f>
        <v>50</v>
      </c>
      <c r="G122" s="363"/>
      <c r="H122" s="1142"/>
    </row>
    <row r="123" spans="1:8" ht="12.75" customHeight="1" x14ac:dyDescent="0.2">
      <c r="A123" s="1138"/>
      <c r="B123" s="1141"/>
      <c r="C123" s="392">
        <v>2363</v>
      </c>
      <c r="D123" s="363">
        <v>1980</v>
      </c>
      <c r="E123" s="363"/>
      <c r="F123" s="366">
        <f>D123+E123</f>
        <v>1980</v>
      </c>
      <c r="G123" s="363"/>
      <c r="H123" s="1142"/>
    </row>
    <row r="124" spans="1:8" x14ac:dyDescent="0.2">
      <c r="A124" s="361">
        <v>8</v>
      </c>
      <c r="B124" s="362" t="s">
        <v>594</v>
      </c>
      <c r="C124" s="392"/>
      <c r="D124" s="365">
        <f>(D125+D128+D133)</f>
        <v>24690</v>
      </c>
      <c r="E124" s="365">
        <f>(E125+E128+E133)</f>
        <v>0</v>
      </c>
      <c r="F124" s="365">
        <f>(F125+F128+F133)</f>
        <v>24690</v>
      </c>
      <c r="G124" s="363"/>
      <c r="H124" s="363"/>
    </row>
    <row r="125" spans="1:8" x14ac:dyDescent="0.2">
      <c r="A125" s="1138" t="s">
        <v>595</v>
      </c>
      <c r="B125" s="1139" t="s">
        <v>559</v>
      </c>
      <c r="C125" s="392"/>
      <c r="D125" s="365">
        <f>SUM(D126:D127)</f>
        <v>6920</v>
      </c>
      <c r="E125" s="365">
        <f>SUM(E126:E127)</f>
        <v>0</v>
      </c>
      <c r="F125" s="365">
        <f>SUM(F126:F127)</f>
        <v>6920</v>
      </c>
      <c r="G125" s="363"/>
      <c r="H125" s="1140" t="s">
        <v>541</v>
      </c>
    </row>
    <row r="126" spans="1:8" x14ac:dyDescent="0.2">
      <c r="A126" s="1138"/>
      <c r="B126" s="1139"/>
      <c r="C126" s="392">
        <v>2235</v>
      </c>
      <c r="D126" s="363">
        <v>4940</v>
      </c>
      <c r="E126" s="363"/>
      <c r="F126" s="366">
        <f>D126+E126</f>
        <v>4940</v>
      </c>
      <c r="G126" s="363"/>
      <c r="H126" s="1140"/>
    </row>
    <row r="127" spans="1:8" x14ac:dyDescent="0.2">
      <c r="A127" s="1138"/>
      <c r="B127" s="1139"/>
      <c r="C127" s="392">
        <v>2363</v>
      </c>
      <c r="D127" s="363">
        <v>1980</v>
      </c>
      <c r="E127" s="363"/>
      <c r="F127" s="366">
        <f>D127+E127</f>
        <v>1980</v>
      </c>
      <c r="G127" s="363"/>
      <c r="H127" s="1140"/>
    </row>
    <row r="128" spans="1:8" x14ac:dyDescent="0.2">
      <c r="A128" s="1138" t="s">
        <v>596</v>
      </c>
      <c r="B128" s="1139" t="s">
        <v>597</v>
      </c>
      <c r="C128" s="392"/>
      <c r="D128" s="365">
        <f>SUM(D129:D132)</f>
        <v>8570</v>
      </c>
      <c r="E128" s="365">
        <f>SUM(E129:E132)</f>
        <v>0</v>
      </c>
      <c r="F128" s="365">
        <f>SUM(F129:F132)</f>
        <v>8570</v>
      </c>
      <c r="G128" s="372"/>
      <c r="H128" s="372"/>
    </row>
    <row r="129" spans="1:8" x14ac:dyDescent="0.2">
      <c r="A129" s="1138"/>
      <c r="B129" s="1139"/>
      <c r="C129" s="392">
        <v>2341</v>
      </c>
      <c r="D129" s="363">
        <v>50</v>
      </c>
      <c r="E129" s="363"/>
      <c r="F129" s="366">
        <f>D129+E129</f>
        <v>50</v>
      </c>
      <c r="G129" s="372"/>
      <c r="H129" s="1140" t="s">
        <v>546</v>
      </c>
    </row>
    <row r="130" spans="1:8" x14ac:dyDescent="0.2">
      <c r="A130" s="1138"/>
      <c r="B130" s="1139"/>
      <c r="C130" s="392">
        <v>2361</v>
      </c>
      <c r="D130" s="363">
        <v>1050</v>
      </c>
      <c r="E130" s="363"/>
      <c r="F130" s="366">
        <f>D130+E130</f>
        <v>1050</v>
      </c>
      <c r="G130" s="372"/>
      <c r="H130" s="1140"/>
    </row>
    <row r="131" spans="1:8" x14ac:dyDescent="0.2">
      <c r="A131" s="1138"/>
      <c r="B131" s="1139"/>
      <c r="C131" s="392">
        <v>2370</v>
      </c>
      <c r="D131" s="363">
        <v>1470</v>
      </c>
      <c r="E131" s="363"/>
      <c r="F131" s="366">
        <f>D131+E131</f>
        <v>1470</v>
      </c>
      <c r="G131" s="372"/>
      <c r="H131" s="1140"/>
    </row>
    <row r="132" spans="1:8" x14ac:dyDescent="0.2">
      <c r="A132" s="1138"/>
      <c r="B132" s="1139"/>
      <c r="C132" s="392">
        <v>5239</v>
      </c>
      <c r="D132" s="363">
        <v>6000</v>
      </c>
      <c r="E132" s="363"/>
      <c r="F132" s="366">
        <f>D132+E132</f>
        <v>6000</v>
      </c>
      <c r="G132" s="372"/>
      <c r="H132" s="1140"/>
    </row>
    <row r="133" spans="1:8" x14ac:dyDescent="0.2">
      <c r="A133" s="364" t="s">
        <v>598</v>
      </c>
      <c r="B133" s="362" t="s">
        <v>548</v>
      </c>
      <c r="C133" s="392"/>
      <c r="D133" s="365">
        <f>(D134+D137)</f>
        <v>9200</v>
      </c>
      <c r="E133" s="365">
        <f>(E134+E137)</f>
        <v>0</v>
      </c>
      <c r="F133" s="365">
        <f>(F134+F137)</f>
        <v>9200</v>
      </c>
      <c r="G133" s="363"/>
      <c r="H133" s="363"/>
    </row>
    <row r="134" spans="1:8" x14ac:dyDescent="0.2">
      <c r="A134" s="1138" t="s">
        <v>599</v>
      </c>
      <c r="B134" s="1141" t="s">
        <v>550</v>
      </c>
      <c r="C134" s="392"/>
      <c r="D134" s="365">
        <f>SUM(D135:D136)</f>
        <v>3650</v>
      </c>
      <c r="E134" s="365">
        <f>SUM(E135:E136)</f>
        <v>0</v>
      </c>
      <c r="F134" s="365">
        <f>SUM(F135:F136)</f>
        <v>3650</v>
      </c>
      <c r="G134" s="363"/>
      <c r="H134" s="363"/>
    </row>
    <row r="135" spans="1:8" x14ac:dyDescent="0.2">
      <c r="A135" s="1138"/>
      <c r="B135" s="1141"/>
      <c r="C135" s="392">
        <v>2341</v>
      </c>
      <c r="D135" s="363">
        <v>50</v>
      </c>
      <c r="E135" s="363"/>
      <c r="F135" s="366">
        <f>D135+E135</f>
        <v>50</v>
      </c>
      <c r="G135" s="363"/>
      <c r="H135" s="1143" t="s">
        <v>551</v>
      </c>
    </row>
    <row r="136" spans="1:8" x14ac:dyDescent="0.2">
      <c r="A136" s="1138"/>
      <c r="B136" s="1141"/>
      <c r="C136" s="392">
        <v>2363</v>
      </c>
      <c r="D136" s="363">
        <v>3600</v>
      </c>
      <c r="E136" s="363"/>
      <c r="F136" s="366">
        <f>D136+E136</f>
        <v>3600</v>
      </c>
      <c r="G136" s="363"/>
      <c r="H136" s="1143"/>
    </row>
    <row r="137" spans="1:8" x14ac:dyDescent="0.2">
      <c r="A137" s="1138" t="s">
        <v>600</v>
      </c>
      <c r="B137" s="1141" t="s">
        <v>553</v>
      </c>
      <c r="C137" s="394"/>
      <c r="D137" s="368">
        <f>SUM(D138:D140)</f>
        <v>5550</v>
      </c>
      <c r="E137" s="368">
        <f>SUM(E138:E140)</f>
        <v>0</v>
      </c>
      <c r="F137" s="368">
        <f>SUM(F138:F140)</f>
        <v>5550</v>
      </c>
      <c r="G137" s="363"/>
      <c r="H137" s="363"/>
    </row>
    <row r="138" spans="1:8" x14ac:dyDescent="0.2">
      <c r="A138" s="1138"/>
      <c r="B138" s="1141"/>
      <c r="C138" s="394">
        <v>2111</v>
      </c>
      <c r="D138" s="369">
        <v>200</v>
      </c>
      <c r="E138" s="367"/>
      <c r="F138" s="366">
        <f>D138+E138</f>
        <v>200</v>
      </c>
      <c r="G138" s="363"/>
      <c r="H138" s="1142" t="s">
        <v>551</v>
      </c>
    </row>
    <row r="139" spans="1:8" x14ac:dyDescent="0.2">
      <c r="A139" s="1138"/>
      <c r="B139" s="1141"/>
      <c r="C139" s="392">
        <v>2235</v>
      </c>
      <c r="D139" s="370">
        <v>2600</v>
      </c>
      <c r="E139" s="370"/>
      <c r="F139" s="366">
        <f>D139+E139</f>
        <v>2600</v>
      </c>
      <c r="G139" s="363"/>
      <c r="H139" s="1142"/>
    </row>
    <row r="140" spans="1:8" x14ac:dyDescent="0.2">
      <c r="A140" s="1138"/>
      <c r="B140" s="1141"/>
      <c r="C140" s="392">
        <v>2363</v>
      </c>
      <c r="D140" s="363">
        <v>2750</v>
      </c>
      <c r="E140" s="363"/>
      <c r="F140" s="366">
        <f>D140+E140</f>
        <v>2750</v>
      </c>
      <c r="G140" s="363"/>
      <c r="H140" s="1142"/>
    </row>
    <row r="141" spans="1:8" x14ac:dyDescent="0.2">
      <c r="A141" s="361">
        <v>9</v>
      </c>
      <c r="B141" s="362" t="s">
        <v>601</v>
      </c>
      <c r="C141" s="392"/>
      <c r="D141" s="365">
        <f>(D142+D145+D149)</f>
        <v>22038</v>
      </c>
      <c r="E141" s="365">
        <f>(E142+E145+E149)</f>
        <v>0</v>
      </c>
      <c r="F141" s="365">
        <f>(F142+F145+F149)</f>
        <v>22038</v>
      </c>
      <c r="G141" s="363"/>
      <c r="H141" s="363"/>
    </row>
    <row r="142" spans="1:8" ht="12" customHeight="1" x14ac:dyDescent="0.2">
      <c r="A142" s="1138" t="s">
        <v>602</v>
      </c>
      <c r="B142" s="1139" t="s">
        <v>559</v>
      </c>
      <c r="C142" s="392"/>
      <c r="D142" s="365">
        <f>SUM(D143:D144)</f>
        <v>15338</v>
      </c>
      <c r="E142" s="365">
        <f>SUM(E143:E144)</f>
        <v>0</v>
      </c>
      <c r="F142" s="365">
        <f>SUM(F143:F144)</f>
        <v>15338</v>
      </c>
      <c r="G142" s="363"/>
      <c r="H142" s="1140" t="s">
        <v>541</v>
      </c>
    </row>
    <row r="143" spans="1:8" x14ac:dyDescent="0.2">
      <c r="A143" s="1138"/>
      <c r="B143" s="1139"/>
      <c r="C143" s="392">
        <v>2235</v>
      </c>
      <c r="D143" s="363">
        <v>13625</v>
      </c>
      <c r="E143" s="363"/>
      <c r="F143" s="366">
        <f>D143+E143</f>
        <v>13625</v>
      </c>
      <c r="G143" s="363"/>
      <c r="H143" s="1140"/>
    </row>
    <row r="144" spans="1:8" x14ac:dyDescent="0.2">
      <c r="A144" s="1138"/>
      <c r="B144" s="1139"/>
      <c r="C144" s="392">
        <v>2363</v>
      </c>
      <c r="D144" s="363">
        <v>1713</v>
      </c>
      <c r="E144" s="363"/>
      <c r="F144" s="366">
        <f>D144+E144</f>
        <v>1713</v>
      </c>
      <c r="G144" s="363"/>
      <c r="H144" s="1140"/>
    </row>
    <row r="145" spans="1:8" x14ac:dyDescent="0.2">
      <c r="A145" s="1138" t="s">
        <v>603</v>
      </c>
      <c r="B145" s="1139" t="s">
        <v>604</v>
      </c>
      <c r="C145" s="392"/>
      <c r="D145" s="365">
        <f>SUM(D146:D148)</f>
        <v>1400</v>
      </c>
      <c r="E145" s="365">
        <f>SUM(E146:E148)</f>
        <v>0</v>
      </c>
      <c r="F145" s="365">
        <f>SUM(F146:F148)</f>
        <v>1400</v>
      </c>
      <c r="G145" s="372"/>
      <c r="H145" s="372"/>
    </row>
    <row r="146" spans="1:8" x14ac:dyDescent="0.2">
      <c r="A146" s="1138"/>
      <c r="B146" s="1139"/>
      <c r="C146" s="392">
        <v>2341</v>
      </c>
      <c r="D146" s="363">
        <v>100</v>
      </c>
      <c r="E146" s="363"/>
      <c r="F146" s="366">
        <f>D146+E146</f>
        <v>100</v>
      </c>
      <c r="G146" s="372"/>
      <c r="H146" s="1140" t="s">
        <v>546</v>
      </c>
    </row>
    <row r="147" spans="1:8" x14ac:dyDescent="0.2">
      <c r="A147" s="1138"/>
      <c r="B147" s="1139"/>
      <c r="C147" s="392">
        <v>2361</v>
      </c>
      <c r="D147" s="363">
        <v>1000</v>
      </c>
      <c r="E147" s="363"/>
      <c r="F147" s="366">
        <f>D147+E147</f>
        <v>1000</v>
      </c>
      <c r="G147" s="372"/>
      <c r="H147" s="1140"/>
    </row>
    <row r="148" spans="1:8" x14ac:dyDescent="0.2">
      <c r="A148" s="1138"/>
      <c r="B148" s="1139"/>
      <c r="C148" s="392">
        <v>2370</v>
      </c>
      <c r="D148" s="363">
        <v>300</v>
      </c>
      <c r="E148" s="363"/>
      <c r="F148" s="366">
        <f>D148+E148</f>
        <v>300</v>
      </c>
      <c r="G148" s="372"/>
      <c r="H148" s="1140"/>
    </row>
    <row r="149" spans="1:8" x14ac:dyDescent="0.2">
      <c r="A149" s="364" t="s">
        <v>605</v>
      </c>
      <c r="B149" s="362" t="s">
        <v>548</v>
      </c>
      <c r="C149" s="392"/>
      <c r="D149" s="365">
        <f>(D150)</f>
        <v>5300</v>
      </c>
      <c r="E149" s="365">
        <f t="shared" ref="E149:F149" si="3">(E150)</f>
        <v>0</v>
      </c>
      <c r="F149" s="365">
        <f t="shared" si="3"/>
        <v>5300</v>
      </c>
      <c r="G149" s="363"/>
      <c r="H149" s="363"/>
    </row>
    <row r="150" spans="1:8" x14ac:dyDescent="0.2">
      <c r="A150" s="1138" t="s">
        <v>606</v>
      </c>
      <c r="B150" s="1141" t="s">
        <v>550</v>
      </c>
      <c r="C150" s="392"/>
      <c r="D150" s="363">
        <f>SUM(D151:D152)</f>
        <v>5300</v>
      </c>
      <c r="E150" s="363">
        <f>SUM(E151:E152)</f>
        <v>0</v>
      </c>
      <c r="F150" s="363">
        <f>SUM(F151:F152)</f>
        <v>5300</v>
      </c>
      <c r="G150" s="363"/>
      <c r="H150" s="1142" t="s">
        <v>551</v>
      </c>
    </row>
    <row r="151" spans="1:8" x14ac:dyDescent="0.2">
      <c r="A151" s="1138"/>
      <c r="B151" s="1141"/>
      <c r="C151" s="392">
        <v>2235</v>
      </c>
      <c r="D151" s="363">
        <v>800</v>
      </c>
      <c r="E151" s="363"/>
      <c r="F151" s="366">
        <f>D151+E151</f>
        <v>800</v>
      </c>
      <c r="G151" s="363"/>
      <c r="H151" s="1142"/>
    </row>
    <row r="152" spans="1:8" x14ac:dyDescent="0.2">
      <c r="A152" s="1138"/>
      <c r="B152" s="1141"/>
      <c r="C152" s="392">
        <v>2363</v>
      </c>
      <c r="D152" s="363">
        <v>4500</v>
      </c>
      <c r="E152" s="363"/>
      <c r="F152" s="366">
        <f>D152+E152</f>
        <v>4500</v>
      </c>
      <c r="G152" s="363"/>
      <c r="H152" s="1142"/>
    </row>
    <row r="153" spans="1:8" x14ac:dyDescent="0.2">
      <c r="A153" s="361">
        <v>10</v>
      </c>
      <c r="B153" s="362" t="s">
        <v>607</v>
      </c>
      <c r="C153" s="392"/>
      <c r="D153" s="365">
        <f>(D154+D157+D161)</f>
        <v>4735</v>
      </c>
      <c r="E153" s="365">
        <f>(E154+E157+E161)</f>
        <v>0</v>
      </c>
      <c r="F153" s="365">
        <f>(F154+F157+F161)</f>
        <v>4735</v>
      </c>
      <c r="G153" s="363"/>
      <c r="H153" s="363"/>
    </row>
    <row r="154" spans="1:8" ht="12" customHeight="1" x14ac:dyDescent="0.2">
      <c r="A154" s="1138" t="s">
        <v>608</v>
      </c>
      <c r="B154" s="1139" t="s">
        <v>559</v>
      </c>
      <c r="C154" s="392"/>
      <c r="D154" s="365">
        <f>SUM(D155:D156)</f>
        <v>2509</v>
      </c>
      <c r="E154" s="365">
        <f>SUM(E155:E156)</f>
        <v>0</v>
      </c>
      <c r="F154" s="365">
        <f>SUM(F155:F156)</f>
        <v>2509</v>
      </c>
      <c r="G154" s="363"/>
      <c r="H154" s="498"/>
    </row>
    <row r="155" spans="1:8" ht="12" customHeight="1" x14ac:dyDescent="0.2">
      <c r="A155" s="1138"/>
      <c r="B155" s="1139"/>
      <c r="C155" s="392">
        <v>2235</v>
      </c>
      <c r="D155" s="363">
        <v>2194</v>
      </c>
      <c r="E155" s="363"/>
      <c r="F155" s="366">
        <f>D155+E155</f>
        <v>2194</v>
      </c>
      <c r="G155" s="363"/>
      <c r="H155" s="1140" t="s">
        <v>541</v>
      </c>
    </row>
    <row r="156" spans="1:8" x14ac:dyDescent="0.2">
      <c r="A156" s="1138"/>
      <c r="B156" s="1139"/>
      <c r="C156" s="392">
        <v>2363</v>
      </c>
      <c r="D156" s="363">
        <v>315</v>
      </c>
      <c r="E156" s="363"/>
      <c r="F156" s="366">
        <f>D156+E156</f>
        <v>315</v>
      </c>
      <c r="G156" s="363"/>
      <c r="H156" s="1140"/>
    </row>
    <row r="157" spans="1:8" x14ac:dyDescent="0.2">
      <c r="A157" s="1138" t="s">
        <v>609</v>
      </c>
      <c r="B157" s="1139" t="s">
        <v>610</v>
      </c>
      <c r="C157" s="392"/>
      <c r="D157" s="365">
        <f>SUM(D158:D160)</f>
        <v>626</v>
      </c>
      <c r="E157" s="365">
        <f>SUM(E158:E160)</f>
        <v>0</v>
      </c>
      <c r="F157" s="365">
        <f>SUM(F158:F160)</f>
        <v>626</v>
      </c>
      <c r="G157" s="372"/>
      <c r="H157" s="372"/>
    </row>
    <row r="158" spans="1:8" x14ac:dyDescent="0.2">
      <c r="A158" s="1138"/>
      <c r="B158" s="1139"/>
      <c r="C158" s="392">
        <v>2341</v>
      </c>
      <c r="D158" s="363">
        <v>50</v>
      </c>
      <c r="E158" s="363"/>
      <c r="F158" s="366">
        <f>D158+E158</f>
        <v>50</v>
      </c>
      <c r="G158" s="372"/>
      <c r="H158" s="1140" t="s">
        <v>546</v>
      </c>
    </row>
    <row r="159" spans="1:8" x14ac:dyDescent="0.2">
      <c r="A159" s="1138"/>
      <c r="B159" s="1139"/>
      <c r="C159" s="392">
        <v>2361</v>
      </c>
      <c r="D159" s="363">
        <v>476</v>
      </c>
      <c r="E159" s="363"/>
      <c r="F159" s="366">
        <f>D159+E159</f>
        <v>476</v>
      </c>
      <c r="G159" s="372"/>
      <c r="H159" s="1140"/>
    </row>
    <row r="160" spans="1:8" x14ac:dyDescent="0.2">
      <c r="A160" s="1138"/>
      <c r="B160" s="1139"/>
      <c r="C160" s="392">
        <v>2370</v>
      </c>
      <c r="D160" s="363">
        <v>100</v>
      </c>
      <c r="E160" s="363"/>
      <c r="F160" s="366">
        <f>D160+E160</f>
        <v>100</v>
      </c>
      <c r="G160" s="372"/>
      <c r="H160" s="1140"/>
    </row>
    <row r="161" spans="1:8" x14ac:dyDescent="0.2">
      <c r="A161" s="364" t="s">
        <v>611</v>
      </c>
      <c r="B161" s="362" t="s">
        <v>548</v>
      </c>
      <c r="C161" s="392"/>
      <c r="D161" s="365">
        <f>(D162)</f>
        <v>1600</v>
      </c>
      <c r="E161" s="365">
        <f>(E162)</f>
        <v>0</v>
      </c>
      <c r="F161" s="365">
        <f>(F162)</f>
        <v>1600</v>
      </c>
      <c r="G161" s="363"/>
      <c r="H161" s="363"/>
    </row>
    <row r="162" spans="1:8" ht="12.75" customHeight="1" x14ac:dyDescent="0.2">
      <c r="A162" s="1138" t="s">
        <v>612</v>
      </c>
      <c r="B162" s="1141" t="s">
        <v>550</v>
      </c>
      <c r="C162" s="392"/>
      <c r="D162" s="363">
        <f>SUM(D163:D165)</f>
        <v>1600</v>
      </c>
      <c r="E162" s="363">
        <f>SUM(E163:E165)</f>
        <v>0</v>
      </c>
      <c r="F162" s="363">
        <f>SUM(F163:F165)</f>
        <v>1600</v>
      </c>
      <c r="G162" s="363"/>
      <c r="H162" s="363"/>
    </row>
    <row r="163" spans="1:8" ht="12" customHeight="1" x14ac:dyDescent="0.2">
      <c r="A163" s="1138"/>
      <c r="B163" s="1141"/>
      <c r="C163" s="392">
        <v>2235</v>
      </c>
      <c r="D163" s="363">
        <v>425</v>
      </c>
      <c r="E163" s="363"/>
      <c r="F163" s="366">
        <f>D163+E163</f>
        <v>425</v>
      </c>
      <c r="G163" s="363"/>
      <c r="H163" s="1142" t="s">
        <v>551</v>
      </c>
    </row>
    <row r="164" spans="1:8" x14ac:dyDescent="0.2">
      <c r="A164" s="1138"/>
      <c r="B164" s="1141"/>
      <c r="C164" s="392">
        <v>2341</v>
      </c>
      <c r="D164" s="363">
        <v>50</v>
      </c>
      <c r="E164" s="363"/>
      <c r="F164" s="366">
        <f>D164+E164</f>
        <v>50</v>
      </c>
      <c r="G164" s="363"/>
      <c r="H164" s="1142"/>
    </row>
    <row r="165" spans="1:8" x14ac:dyDescent="0.2">
      <c r="A165" s="1138"/>
      <c r="B165" s="1141"/>
      <c r="C165" s="392">
        <v>2363</v>
      </c>
      <c r="D165" s="363">
        <v>1125</v>
      </c>
      <c r="E165" s="363"/>
      <c r="F165" s="366">
        <f>D165+E165</f>
        <v>1125</v>
      </c>
      <c r="G165" s="363"/>
      <c r="H165" s="1142"/>
    </row>
    <row r="166" spans="1:8" x14ac:dyDescent="0.2">
      <c r="A166" s="361">
        <v>11</v>
      </c>
      <c r="B166" s="362" t="s">
        <v>613</v>
      </c>
      <c r="C166" s="392"/>
      <c r="D166" s="365">
        <f>(D167+D170+D174)</f>
        <v>5573</v>
      </c>
      <c r="E166" s="365">
        <f>(E167+E170+E174)</f>
        <v>0</v>
      </c>
      <c r="F166" s="365">
        <f>(F167+F170+F174)</f>
        <v>5573</v>
      </c>
      <c r="G166" s="363"/>
      <c r="H166" s="363"/>
    </row>
    <row r="167" spans="1:8" x14ac:dyDescent="0.2">
      <c r="A167" s="1138" t="s">
        <v>614</v>
      </c>
      <c r="B167" s="1139" t="s">
        <v>559</v>
      </c>
      <c r="C167" s="392"/>
      <c r="D167" s="365">
        <f>SUM(D168:D169)</f>
        <v>2442</v>
      </c>
      <c r="E167" s="365">
        <f>SUM(E168:E169)</f>
        <v>0</v>
      </c>
      <c r="F167" s="365">
        <f>SUM(F168:F169)</f>
        <v>2442</v>
      </c>
      <c r="G167" s="363"/>
      <c r="H167" s="363"/>
    </row>
    <row r="168" spans="1:8" x14ac:dyDescent="0.2">
      <c r="A168" s="1138"/>
      <c r="B168" s="1139"/>
      <c r="C168" s="392">
        <v>2235</v>
      </c>
      <c r="D168" s="363">
        <v>2112</v>
      </c>
      <c r="E168" s="363"/>
      <c r="F168" s="366">
        <f>D168+E168</f>
        <v>2112</v>
      </c>
      <c r="G168" s="363"/>
      <c r="H168" s="1140" t="s">
        <v>541</v>
      </c>
    </row>
    <row r="169" spans="1:8" x14ac:dyDescent="0.2">
      <c r="A169" s="1138"/>
      <c r="B169" s="1139"/>
      <c r="C169" s="392">
        <v>2363</v>
      </c>
      <c r="D169" s="363">
        <v>330</v>
      </c>
      <c r="E169" s="363"/>
      <c r="F169" s="366">
        <f>D169+E169</f>
        <v>330</v>
      </c>
      <c r="G169" s="363"/>
      <c r="H169" s="1140"/>
    </row>
    <row r="170" spans="1:8" x14ac:dyDescent="0.2">
      <c r="A170" s="1138" t="s">
        <v>615</v>
      </c>
      <c r="B170" s="1139" t="s">
        <v>616</v>
      </c>
      <c r="C170" s="392"/>
      <c r="D170" s="365">
        <f>SUM(D171:D173)</f>
        <v>530</v>
      </c>
      <c r="E170" s="365">
        <f>SUM(E171:E173)</f>
        <v>0</v>
      </c>
      <c r="F170" s="365">
        <f>SUM(F171:F173)</f>
        <v>530</v>
      </c>
      <c r="G170" s="372"/>
      <c r="H170" s="372"/>
    </row>
    <row r="171" spans="1:8" x14ac:dyDescent="0.2">
      <c r="A171" s="1138"/>
      <c r="B171" s="1139"/>
      <c r="C171" s="392">
        <v>2341</v>
      </c>
      <c r="D171" s="363">
        <v>50</v>
      </c>
      <c r="E171" s="363"/>
      <c r="F171" s="366">
        <f>D171+E171</f>
        <v>50</v>
      </c>
      <c r="G171" s="372"/>
      <c r="H171" s="1140" t="s">
        <v>546</v>
      </c>
    </row>
    <row r="172" spans="1:8" x14ac:dyDescent="0.2">
      <c r="A172" s="1138"/>
      <c r="B172" s="1139"/>
      <c r="C172" s="392">
        <v>2361</v>
      </c>
      <c r="D172" s="363">
        <v>300</v>
      </c>
      <c r="E172" s="363"/>
      <c r="F172" s="366">
        <f>D172+E172</f>
        <v>300</v>
      </c>
      <c r="G172" s="372"/>
      <c r="H172" s="1140"/>
    </row>
    <row r="173" spans="1:8" x14ac:dyDescent="0.2">
      <c r="A173" s="1138"/>
      <c r="B173" s="1139"/>
      <c r="C173" s="392">
        <v>2370</v>
      </c>
      <c r="D173" s="363">
        <v>180</v>
      </c>
      <c r="E173" s="363"/>
      <c r="F173" s="366">
        <f>D173+E173</f>
        <v>180</v>
      </c>
      <c r="G173" s="372"/>
      <c r="H173" s="1140"/>
    </row>
    <row r="174" spans="1:8" x14ac:dyDescent="0.2">
      <c r="A174" s="364" t="s">
        <v>617</v>
      </c>
      <c r="B174" s="362" t="s">
        <v>548</v>
      </c>
      <c r="C174" s="392"/>
      <c r="D174" s="365">
        <f>(D175+D177)</f>
        <v>2601</v>
      </c>
      <c r="E174" s="365">
        <f>(E175+E177)</f>
        <v>0</v>
      </c>
      <c r="F174" s="365">
        <f>(F175+F177)</f>
        <v>2601</v>
      </c>
      <c r="G174" s="363"/>
      <c r="H174" s="363"/>
    </row>
    <row r="175" spans="1:8" x14ac:dyDescent="0.2">
      <c r="A175" s="1138" t="s">
        <v>618</v>
      </c>
      <c r="B175" s="1141" t="s">
        <v>550</v>
      </c>
      <c r="C175" s="392"/>
      <c r="D175" s="365">
        <f>SUM(D176:D176)</f>
        <v>675</v>
      </c>
      <c r="E175" s="365">
        <f>SUM(E176:E176)</f>
        <v>0</v>
      </c>
      <c r="F175" s="365">
        <f>SUM(F176:F176)</f>
        <v>675</v>
      </c>
      <c r="G175" s="363"/>
      <c r="H175" s="1143" t="s">
        <v>551</v>
      </c>
    </row>
    <row r="176" spans="1:8" x14ac:dyDescent="0.2">
      <c r="A176" s="1138"/>
      <c r="B176" s="1141"/>
      <c r="C176" s="392">
        <v>2363</v>
      </c>
      <c r="D176" s="363">
        <v>675</v>
      </c>
      <c r="E176" s="363"/>
      <c r="F176" s="366">
        <f>D176+E176</f>
        <v>675</v>
      </c>
      <c r="G176" s="363"/>
      <c r="H176" s="1143"/>
    </row>
    <row r="177" spans="1:8" x14ac:dyDescent="0.2">
      <c r="A177" s="1138" t="s">
        <v>619</v>
      </c>
      <c r="B177" s="1141" t="s">
        <v>553</v>
      </c>
      <c r="C177" s="394"/>
      <c r="D177" s="368">
        <f>SUM(D178:D181)</f>
        <v>1926</v>
      </c>
      <c r="E177" s="368">
        <f>SUM(E178:E181)</f>
        <v>0</v>
      </c>
      <c r="F177" s="368">
        <f>SUM(F178:F181)</f>
        <v>1926</v>
      </c>
      <c r="G177" s="363"/>
      <c r="H177" s="363"/>
    </row>
    <row r="178" spans="1:8" x14ac:dyDescent="0.2">
      <c r="A178" s="1138"/>
      <c r="B178" s="1141"/>
      <c r="C178" s="394">
        <v>2111</v>
      </c>
      <c r="D178" s="369">
        <v>112</v>
      </c>
      <c r="E178" s="367"/>
      <c r="F178" s="366">
        <f>D178+E178</f>
        <v>112</v>
      </c>
      <c r="G178" s="363"/>
      <c r="H178" s="1142" t="s">
        <v>551</v>
      </c>
    </row>
    <row r="179" spans="1:8" x14ac:dyDescent="0.2">
      <c r="A179" s="1138"/>
      <c r="B179" s="1141"/>
      <c r="C179" s="392">
        <v>2235</v>
      </c>
      <c r="D179" s="370">
        <v>1148</v>
      </c>
      <c r="E179" s="371"/>
      <c r="F179" s="366">
        <f>D179+E179</f>
        <v>1148</v>
      </c>
      <c r="G179" s="363"/>
      <c r="H179" s="1142"/>
    </row>
    <row r="180" spans="1:8" x14ac:dyDescent="0.2">
      <c r="A180" s="1138"/>
      <c r="B180" s="1141"/>
      <c r="C180" s="392">
        <v>2341</v>
      </c>
      <c r="D180" s="370">
        <v>50</v>
      </c>
      <c r="E180" s="371"/>
      <c r="F180" s="366">
        <f>D180+E180</f>
        <v>50</v>
      </c>
      <c r="G180" s="363"/>
      <c r="H180" s="1142"/>
    </row>
    <row r="181" spans="1:8" x14ac:dyDescent="0.2">
      <c r="A181" s="1138"/>
      <c r="B181" s="1141"/>
      <c r="C181" s="392">
        <v>2363</v>
      </c>
      <c r="D181" s="363">
        <v>616</v>
      </c>
      <c r="E181" s="363"/>
      <c r="F181" s="366">
        <f>D181+E181</f>
        <v>616</v>
      </c>
      <c r="G181" s="363"/>
      <c r="H181" s="1142"/>
    </row>
    <row r="182" spans="1:8" ht="18" customHeight="1" x14ac:dyDescent="0.2">
      <c r="A182" s="361">
        <v>12</v>
      </c>
      <c r="B182" s="362" t="s">
        <v>620</v>
      </c>
      <c r="C182" s="392"/>
      <c r="D182" s="365">
        <f>(D183+D186+D190)</f>
        <v>9772</v>
      </c>
      <c r="E182" s="365">
        <f>(E183+E186+E190)</f>
        <v>0</v>
      </c>
      <c r="F182" s="365">
        <f>(F183+F186+F190)</f>
        <v>9772</v>
      </c>
      <c r="G182" s="363"/>
      <c r="H182" s="363"/>
    </row>
    <row r="183" spans="1:8" x14ac:dyDescent="0.2">
      <c r="A183" s="1138" t="s">
        <v>621</v>
      </c>
      <c r="B183" s="1139" t="s">
        <v>559</v>
      </c>
      <c r="C183" s="392"/>
      <c r="D183" s="365">
        <f>SUM(D184:D185)</f>
        <v>5244</v>
      </c>
      <c r="E183" s="365">
        <f>SUM(E184:E185)</f>
        <v>0</v>
      </c>
      <c r="F183" s="365">
        <f>SUM(F184:F185)</f>
        <v>5244</v>
      </c>
      <c r="G183" s="363"/>
      <c r="H183" s="363"/>
    </row>
    <row r="184" spans="1:8" x14ac:dyDescent="0.2">
      <c r="A184" s="1138"/>
      <c r="B184" s="1139"/>
      <c r="C184" s="392">
        <v>2235</v>
      </c>
      <c r="D184" s="363">
        <v>4236</v>
      </c>
      <c r="E184" s="363"/>
      <c r="F184" s="366">
        <f>D184+E184</f>
        <v>4236</v>
      </c>
      <c r="G184" s="363"/>
      <c r="H184" s="1140" t="s">
        <v>541</v>
      </c>
    </row>
    <row r="185" spans="1:8" x14ac:dyDescent="0.2">
      <c r="A185" s="1138"/>
      <c r="B185" s="1139"/>
      <c r="C185" s="392">
        <v>2363</v>
      </c>
      <c r="D185" s="363">
        <v>1008</v>
      </c>
      <c r="E185" s="363"/>
      <c r="F185" s="366">
        <f>D185+E185</f>
        <v>1008</v>
      </c>
      <c r="G185" s="363"/>
      <c r="H185" s="1140"/>
    </row>
    <row r="186" spans="1:8" x14ac:dyDescent="0.2">
      <c r="A186" s="1138" t="s">
        <v>622</v>
      </c>
      <c r="B186" s="1139" t="s">
        <v>623</v>
      </c>
      <c r="C186" s="392"/>
      <c r="D186" s="365">
        <f>SUM(D187:D189)</f>
        <v>820</v>
      </c>
      <c r="E186" s="365">
        <f>SUM(E187:E189)</f>
        <v>0</v>
      </c>
      <c r="F186" s="365">
        <f>SUM(F187:F189)</f>
        <v>820</v>
      </c>
      <c r="G186" s="372"/>
      <c r="H186" s="372"/>
    </row>
    <row r="187" spans="1:8" x14ac:dyDescent="0.2">
      <c r="A187" s="1138"/>
      <c r="B187" s="1139"/>
      <c r="C187" s="392">
        <v>2341</v>
      </c>
      <c r="D187" s="363">
        <v>25</v>
      </c>
      <c r="E187" s="363"/>
      <c r="F187" s="366">
        <f>D187+E187</f>
        <v>25</v>
      </c>
      <c r="G187" s="372"/>
      <c r="H187" s="1140" t="s">
        <v>546</v>
      </c>
    </row>
    <row r="188" spans="1:8" x14ac:dyDescent="0.2">
      <c r="A188" s="1138"/>
      <c r="B188" s="1139"/>
      <c r="C188" s="392">
        <v>2361</v>
      </c>
      <c r="D188" s="363">
        <v>420</v>
      </c>
      <c r="E188" s="363"/>
      <c r="F188" s="366">
        <f>D188+E188</f>
        <v>420</v>
      </c>
      <c r="G188" s="372"/>
      <c r="H188" s="1140"/>
    </row>
    <row r="189" spans="1:8" x14ac:dyDescent="0.2">
      <c r="A189" s="1138"/>
      <c r="B189" s="1139"/>
      <c r="C189" s="392">
        <v>2370</v>
      </c>
      <c r="D189" s="363">
        <v>375</v>
      </c>
      <c r="E189" s="363"/>
      <c r="F189" s="366">
        <f>D189+E189</f>
        <v>375</v>
      </c>
      <c r="G189" s="372"/>
      <c r="H189" s="1140"/>
    </row>
    <row r="190" spans="1:8" x14ac:dyDescent="0.2">
      <c r="A190" s="364" t="s">
        <v>624</v>
      </c>
      <c r="B190" s="362" t="s">
        <v>548</v>
      </c>
      <c r="C190" s="392"/>
      <c r="D190" s="365">
        <f>(D191)</f>
        <v>3708</v>
      </c>
      <c r="E190" s="365">
        <f>(E191)</f>
        <v>0</v>
      </c>
      <c r="F190" s="365">
        <f>(F191)</f>
        <v>3708</v>
      </c>
      <c r="G190" s="363"/>
      <c r="H190" s="363"/>
    </row>
    <row r="191" spans="1:8" ht="12" customHeight="1" x14ac:dyDescent="0.2">
      <c r="A191" s="1138" t="s">
        <v>625</v>
      </c>
      <c r="B191" s="1141" t="s">
        <v>626</v>
      </c>
      <c r="C191" s="392"/>
      <c r="D191" s="363">
        <f>SUM(D192:D194)</f>
        <v>3708</v>
      </c>
      <c r="E191" s="363">
        <f>SUM(E192:E194)</f>
        <v>0</v>
      </c>
      <c r="F191" s="363">
        <f>SUM(F192:F194)</f>
        <v>3708</v>
      </c>
      <c r="G191" s="363"/>
      <c r="H191" s="363"/>
    </row>
    <row r="192" spans="1:8" x14ac:dyDescent="0.2">
      <c r="A192" s="1138"/>
      <c r="B192" s="1141"/>
      <c r="C192" s="392">
        <v>2111</v>
      </c>
      <c r="D192" s="363">
        <v>64</v>
      </c>
      <c r="E192" s="363"/>
      <c r="F192" s="366">
        <f>D192+E192</f>
        <v>64</v>
      </c>
      <c r="G192" s="363"/>
      <c r="H192" s="1142" t="s">
        <v>551</v>
      </c>
    </row>
    <row r="193" spans="1:8" x14ac:dyDescent="0.2">
      <c r="A193" s="1138"/>
      <c r="B193" s="1141"/>
      <c r="C193" s="392">
        <v>2235</v>
      </c>
      <c r="D193" s="363">
        <v>1708</v>
      </c>
      <c r="E193" s="363"/>
      <c r="F193" s="366">
        <f>D193+E193</f>
        <v>1708</v>
      </c>
      <c r="G193" s="363"/>
      <c r="H193" s="1142"/>
    </row>
    <row r="194" spans="1:8" x14ac:dyDescent="0.2">
      <c r="A194" s="1138"/>
      <c r="B194" s="1141"/>
      <c r="C194" s="392">
        <v>2363</v>
      </c>
      <c r="D194" s="363">
        <v>1936</v>
      </c>
      <c r="E194" s="363"/>
      <c r="F194" s="366">
        <f>D194+E194</f>
        <v>1936</v>
      </c>
      <c r="G194" s="363"/>
      <c r="H194" s="1142"/>
    </row>
    <row r="195" spans="1:8" x14ac:dyDescent="0.2">
      <c r="A195" s="1144">
        <v>13</v>
      </c>
      <c r="B195" s="1139" t="s">
        <v>627</v>
      </c>
      <c r="C195" s="392"/>
      <c r="D195" s="365">
        <f>SUM(D196:D199)</f>
        <v>30000</v>
      </c>
      <c r="E195" s="365">
        <f t="shared" ref="E195:F195" si="4">SUM(E196:E199)</f>
        <v>0</v>
      </c>
      <c r="F195" s="365">
        <f t="shared" si="4"/>
        <v>30000</v>
      </c>
      <c r="G195" s="363"/>
      <c r="H195" s="363"/>
    </row>
    <row r="196" spans="1:8" x14ac:dyDescent="0.2">
      <c r="A196" s="1144"/>
      <c r="B196" s="1139"/>
      <c r="C196" s="392">
        <v>2111</v>
      </c>
      <c r="D196" s="363">
        <v>1800</v>
      </c>
      <c r="E196" s="365"/>
      <c r="F196" s="366">
        <f t="shared" ref="F196:F198" si="5">D196+E196</f>
        <v>1800</v>
      </c>
      <c r="G196" s="363"/>
      <c r="H196" s="1143" t="s">
        <v>628</v>
      </c>
    </row>
    <row r="197" spans="1:8" ht="12.6" customHeight="1" x14ac:dyDescent="0.2">
      <c r="A197" s="1144"/>
      <c r="B197" s="1139"/>
      <c r="C197" s="392">
        <v>2112</v>
      </c>
      <c r="D197" s="363">
        <v>3200</v>
      </c>
      <c r="E197" s="365"/>
      <c r="F197" s="366">
        <f t="shared" si="5"/>
        <v>3200</v>
      </c>
      <c r="G197" s="363"/>
      <c r="H197" s="1143"/>
    </row>
    <row r="198" spans="1:8" ht="12.6" customHeight="1" x14ac:dyDescent="0.2">
      <c r="A198" s="1144"/>
      <c r="B198" s="1139"/>
      <c r="C198" s="392">
        <v>2235</v>
      </c>
      <c r="D198" s="363">
        <v>25000</v>
      </c>
      <c r="E198" s="365"/>
      <c r="F198" s="366">
        <f t="shared" si="5"/>
        <v>25000</v>
      </c>
      <c r="G198" s="363"/>
      <c r="H198" s="1143"/>
    </row>
    <row r="199" spans="1:8" ht="12.6" customHeight="1" x14ac:dyDescent="0.2">
      <c r="A199" s="1144"/>
      <c r="B199" s="1139"/>
      <c r="C199" s="392">
        <v>2275</v>
      </c>
      <c r="D199" s="363">
        <v>0</v>
      </c>
      <c r="E199" s="363"/>
      <c r="F199" s="366">
        <f>D199+E199</f>
        <v>0</v>
      </c>
      <c r="G199" s="363"/>
      <c r="H199" s="1143"/>
    </row>
    <row r="200" spans="1:8" ht="20.25" customHeight="1" x14ac:dyDescent="0.2">
      <c r="A200" s="1144">
        <v>14</v>
      </c>
      <c r="B200" s="1139" t="s">
        <v>629</v>
      </c>
      <c r="C200" s="392"/>
      <c r="D200" s="365">
        <f>SUM(D201:D201)</f>
        <v>140000</v>
      </c>
      <c r="E200" s="365">
        <f>SUM(E201:E201)</f>
        <v>-947</v>
      </c>
      <c r="F200" s="365">
        <f>SUM(F201:F201)</f>
        <v>139053</v>
      </c>
      <c r="G200" s="363"/>
      <c r="H200" s="373"/>
    </row>
    <row r="201" spans="1:8" ht="20.25" customHeight="1" x14ac:dyDescent="0.2">
      <c r="A201" s="1144"/>
      <c r="B201" s="1139"/>
      <c r="C201" s="392">
        <v>2239</v>
      </c>
      <c r="D201" s="363">
        <v>140000</v>
      </c>
      <c r="E201" s="376">
        <v>-947</v>
      </c>
      <c r="F201" s="366">
        <f>D201+E201</f>
        <v>139053</v>
      </c>
      <c r="G201" s="377" t="s">
        <v>630</v>
      </c>
      <c r="H201" s="374" t="s">
        <v>789</v>
      </c>
    </row>
    <row r="202" spans="1:8" x14ac:dyDescent="0.2">
      <c r="G202" s="378"/>
      <c r="H202" s="379"/>
    </row>
    <row r="203" spans="1:8" x14ac:dyDescent="0.2">
      <c r="G203" s="380"/>
      <c r="H203" s="379"/>
    </row>
    <row r="204" spans="1:8" x14ac:dyDescent="0.2">
      <c r="A204" s="357" t="s">
        <v>631</v>
      </c>
      <c r="B204" s="381"/>
      <c r="C204" s="382"/>
      <c r="D204" s="381"/>
      <c r="E204" s="383"/>
      <c r="F204" s="382"/>
      <c r="G204" s="382"/>
      <c r="H204" s="384"/>
    </row>
    <row r="205" spans="1:8" x14ac:dyDescent="0.2">
      <c r="A205" s="385" t="s">
        <v>632</v>
      </c>
      <c r="B205" s="381"/>
      <c r="C205" s="382"/>
      <c r="D205" s="381"/>
      <c r="E205" s="383"/>
      <c r="F205" s="382"/>
      <c r="G205" s="382"/>
      <c r="H205" s="384"/>
    </row>
    <row r="206" spans="1:8" x14ac:dyDescent="0.2">
      <c r="A206" s="386" t="s">
        <v>633</v>
      </c>
      <c r="B206" s="381"/>
      <c r="C206" s="382"/>
      <c r="D206" s="381"/>
      <c r="E206" s="383"/>
      <c r="F206" s="382"/>
      <c r="G206" s="382"/>
      <c r="H206" s="384"/>
    </row>
    <row r="207" spans="1:8" x14ac:dyDescent="0.2">
      <c r="A207" s="386" t="s">
        <v>634</v>
      </c>
      <c r="B207" s="381"/>
      <c r="C207" s="382"/>
      <c r="D207" s="381"/>
      <c r="E207" s="383"/>
      <c r="F207" s="382"/>
      <c r="G207" s="382"/>
      <c r="H207" s="384"/>
    </row>
    <row r="208" spans="1:8" x14ac:dyDescent="0.2">
      <c r="A208" s="386" t="s">
        <v>635</v>
      </c>
      <c r="B208" s="381"/>
      <c r="C208" s="382"/>
      <c r="D208" s="381"/>
      <c r="E208" s="383"/>
      <c r="F208" s="382"/>
      <c r="G208" s="382"/>
      <c r="H208" s="384"/>
    </row>
    <row r="209" spans="1:8" x14ac:dyDescent="0.2">
      <c r="A209" s="386" t="s">
        <v>636</v>
      </c>
      <c r="B209" s="381"/>
      <c r="C209" s="382"/>
      <c r="D209" s="381"/>
      <c r="E209" s="383"/>
      <c r="F209" s="382"/>
      <c r="G209" s="382"/>
      <c r="H209" s="384"/>
    </row>
    <row r="210" spans="1:8" x14ac:dyDescent="0.2">
      <c r="A210" s="386" t="s">
        <v>637</v>
      </c>
      <c r="B210" s="381"/>
      <c r="C210" s="382"/>
      <c r="D210" s="381"/>
      <c r="E210" s="383"/>
      <c r="F210" s="382"/>
      <c r="G210" s="382"/>
      <c r="H210" s="384"/>
    </row>
    <row r="211" spans="1:8" x14ac:dyDescent="0.2">
      <c r="A211" s="386" t="s">
        <v>638</v>
      </c>
      <c r="B211" s="381"/>
      <c r="C211" s="382"/>
      <c r="D211" s="381"/>
      <c r="E211" s="383"/>
      <c r="F211" s="382"/>
      <c r="G211" s="382"/>
      <c r="H211" s="384"/>
    </row>
    <row r="212" spans="1:8" x14ac:dyDescent="0.2">
      <c r="B212" s="381"/>
      <c r="C212" s="382"/>
      <c r="D212" s="381"/>
      <c r="E212" s="383"/>
      <c r="F212" s="382"/>
      <c r="G212" s="382"/>
      <c r="H212" s="384"/>
    </row>
    <row r="213" spans="1:8" x14ac:dyDescent="0.2">
      <c r="A213" s="387" t="s">
        <v>639</v>
      </c>
      <c r="B213" s="381"/>
      <c r="C213" s="382"/>
      <c r="D213" s="381"/>
      <c r="E213" s="383"/>
      <c r="F213" s="382"/>
      <c r="G213" s="382"/>
      <c r="H213" s="384"/>
    </row>
    <row r="214" spans="1:8" x14ac:dyDescent="0.2">
      <c r="A214" s="386" t="s">
        <v>640</v>
      </c>
      <c r="B214" s="381"/>
      <c r="C214" s="382"/>
      <c r="D214" s="381"/>
      <c r="E214" s="383"/>
      <c r="F214" s="382"/>
      <c r="G214" s="382"/>
      <c r="H214" s="384"/>
    </row>
    <row r="215" spans="1:8" x14ac:dyDescent="0.2">
      <c r="A215" s="386" t="s">
        <v>641</v>
      </c>
      <c r="B215" s="381"/>
      <c r="C215" s="382"/>
      <c r="D215" s="381"/>
      <c r="E215" s="383"/>
      <c r="F215" s="382"/>
      <c r="G215" s="382"/>
      <c r="H215" s="384"/>
    </row>
    <row r="216" spans="1:8" x14ac:dyDescent="0.2">
      <c r="A216" s="386" t="s">
        <v>642</v>
      </c>
      <c r="B216" s="381"/>
      <c r="C216" s="382"/>
      <c r="D216" s="381"/>
      <c r="E216" s="383"/>
      <c r="F216" s="382"/>
      <c r="G216" s="382"/>
      <c r="H216" s="384"/>
    </row>
    <row r="217" spans="1:8" x14ac:dyDescent="0.2">
      <c r="A217" s="386" t="s">
        <v>643</v>
      </c>
      <c r="B217" s="381"/>
      <c r="C217" s="382"/>
      <c r="D217" s="381"/>
      <c r="E217" s="383"/>
      <c r="F217" s="382"/>
      <c r="G217" s="382"/>
      <c r="H217" s="384"/>
    </row>
    <row r="218" spans="1:8" x14ac:dyDescent="0.2">
      <c r="A218" s="388" t="s">
        <v>644</v>
      </c>
      <c r="B218" s="381"/>
      <c r="C218" s="382"/>
      <c r="D218" s="381"/>
      <c r="E218" s="383"/>
      <c r="F218" s="382"/>
      <c r="G218" s="382"/>
      <c r="H218" s="384"/>
    </row>
    <row r="219" spans="1:8" x14ac:dyDescent="0.2">
      <c r="A219" s="1145" t="s">
        <v>645</v>
      </c>
      <c r="B219" s="1145"/>
      <c r="C219" s="1145"/>
      <c r="D219" s="1145"/>
      <c r="E219" s="1145"/>
      <c r="F219" s="1145"/>
      <c r="G219" s="1145"/>
      <c r="H219" s="1145"/>
    </row>
    <row r="220" spans="1:8" x14ac:dyDescent="0.2">
      <c r="B220" s="389"/>
      <c r="D220" s="390"/>
    </row>
    <row r="221" spans="1:8" x14ac:dyDescent="0.2">
      <c r="B221" s="389"/>
      <c r="D221" s="390"/>
    </row>
    <row r="222" spans="1:8" x14ac:dyDescent="0.2">
      <c r="B222" s="389"/>
      <c r="D222" s="390"/>
    </row>
    <row r="223" spans="1:8" x14ac:dyDescent="0.2">
      <c r="B223" s="389"/>
      <c r="D223" s="390"/>
    </row>
    <row r="224" spans="1:8" x14ac:dyDescent="0.2">
      <c r="B224" s="389"/>
      <c r="D224" s="390"/>
    </row>
  </sheetData>
  <sheetProtection algorithmName="SHA-512" hashValue="1Bap+UkpiXDtEgSmtY3gtoHgPUGeub+ni5cBoM0vXXPKjBtRcHzplD8iV0skVTmQczODV0FCGPYS3DErBj+nAg==" saltValue="vppRj7R8rlBHdr/jsJlSJw==" spinCount="100000" sheet="1" objects="1" scenarios="1"/>
  <mergeCells count="134">
    <mergeCell ref="A195:A199"/>
    <mergeCell ref="B195:B199"/>
    <mergeCell ref="H196:H199"/>
    <mergeCell ref="A200:A201"/>
    <mergeCell ref="B200:B201"/>
    <mergeCell ref="A219:H219"/>
    <mergeCell ref="A186:A189"/>
    <mergeCell ref="B186:B189"/>
    <mergeCell ref="H187:H189"/>
    <mergeCell ref="A191:A194"/>
    <mergeCell ref="B191:B194"/>
    <mergeCell ref="H192:H194"/>
    <mergeCell ref="A177:A181"/>
    <mergeCell ref="B177:B181"/>
    <mergeCell ref="H178:H181"/>
    <mergeCell ref="A183:A185"/>
    <mergeCell ref="B183:B185"/>
    <mergeCell ref="H184:H185"/>
    <mergeCell ref="A170:A173"/>
    <mergeCell ref="B170:B173"/>
    <mergeCell ref="H171:H173"/>
    <mergeCell ref="A175:A176"/>
    <mergeCell ref="B175:B176"/>
    <mergeCell ref="H175:H176"/>
    <mergeCell ref="A162:A165"/>
    <mergeCell ref="B162:B165"/>
    <mergeCell ref="H163:H165"/>
    <mergeCell ref="A167:A169"/>
    <mergeCell ref="B167:B169"/>
    <mergeCell ref="H168:H169"/>
    <mergeCell ref="A154:A156"/>
    <mergeCell ref="B154:B156"/>
    <mergeCell ref="H155:H156"/>
    <mergeCell ref="A157:A160"/>
    <mergeCell ref="B157:B160"/>
    <mergeCell ref="H158:H160"/>
    <mergeCell ref="A150:A152"/>
    <mergeCell ref="B150:B152"/>
    <mergeCell ref="H150:H152"/>
    <mergeCell ref="A142:A144"/>
    <mergeCell ref="B142:B144"/>
    <mergeCell ref="H142:H144"/>
    <mergeCell ref="A145:A148"/>
    <mergeCell ref="B145:B148"/>
    <mergeCell ref="H146:H148"/>
    <mergeCell ref="A134:A136"/>
    <mergeCell ref="B134:B136"/>
    <mergeCell ref="H135:H136"/>
    <mergeCell ref="A137:A140"/>
    <mergeCell ref="B137:B140"/>
    <mergeCell ref="H138:H140"/>
    <mergeCell ref="A125:A127"/>
    <mergeCell ref="B125:B127"/>
    <mergeCell ref="H125:H127"/>
    <mergeCell ref="A128:A132"/>
    <mergeCell ref="B128:B132"/>
    <mergeCell ref="H129:H132"/>
    <mergeCell ref="A117:A118"/>
    <mergeCell ref="B117:B118"/>
    <mergeCell ref="H117:H118"/>
    <mergeCell ref="A119:A123"/>
    <mergeCell ref="B119:B123"/>
    <mergeCell ref="H120:H123"/>
    <mergeCell ref="A109:A111"/>
    <mergeCell ref="B109:B111"/>
    <mergeCell ref="H109:H111"/>
    <mergeCell ref="A112:A115"/>
    <mergeCell ref="B112:B115"/>
    <mergeCell ref="H113:H115"/>
    <mergeCell ref="A101:A104"/>
    <mergeCell ref="B101:B104"/>
    <mergeCell ref="H102:H104"/>
    <mergeCell ref="A106:A107"/>
    <mergeCell ref="B106:B107"/>
    <mergeCell ref="H106:H107"/>
    <mergeCell ref="A93:A96"/>
    <mergeCell ref="B93:B96"/>
    <mergeCell ref="H94:H96"/>
    <mergeCell ref="A98:A100"/>
    <mergeCell ref="B98:B100"/>
    <mergeCell ref="H99:H100"/>
    <mergeCell ref="A81:A87"/>
    <mergeCell ref="B81:B87"/>
    <mergeCell ref="H82:H87"/>
    <mergeCell ref="A89:A92"/>
    <mergeCell ref="B89:B92"/>
    <mergeCell ref="H89:H92"/>
    <mergeCell ref="A74:A76"/>
    <mergeCell ref="B74:B76"/>
    <mergeCell ref="H75:H76"/>
    <mergeCell ref="A78:A80"/>
    <mergeCell ref="B78:B80"/>
    <mergeCell ref="H79:H80"/>
    <mergeCell ref="A67:A69"/>
    <mergeCell ref="B67:B69"/>
    <mergeCell ref="H68:H69"/>
    <mergeCell ref="A71:A73"/>
    <mergeCell ref="B71:B73"/>
    <mergeCell ref="H71:H73"/>
    <mergeCell ref="A60:A62"/>
    <mergeCell ref="B60:B62"/>
    <mergeCell ref="H60:H62"/>
    <mergeCell ref="A63:A65"/>
    <mergeCell ref="B63:B65"/>
    <mergeCell ref="H64:H65"/>
    <mergeCell ref="A52:A54"/>
    <mergeCell ref="B52:B54"/>
    <mergeCell ref="H53:H54"/>
    <mergeCell ref="A55:A58"/>
    <mergeCell ref="B55:B58"/>
    <mergeCell ref="H56:H58"/>
    <mergeCell ref="A43:A46"/>
    <mergeCell ref="B43:B46"/>
    <mergeCell ref="H44:H46"/>
    <mergeCell ref="A49:A51"/>
    <mergeCell ref="B49:B51"/>
    <mergeCell ref="H49:H51"/>
    <mergeCell ref="A4:B4"/>
    <mergeCell ref="A6:H6"/>
    <mergeCell ref="A31:A34"/>
    <mergeCell ref="B31:B34"/>
    <mergeCell ref="H32:H34"/>
    <mergeCell ref="A36:A37"/>
    <mergeCell ref="B36:B37"/>
    <mergeCell ref="A38:A42"/>
    <mergeCell ref="B38:B42"/>
    <mergeCell ref="H39:H42"/>
    <mergeCell ref="A12:B12"/>
    <mergeCell ref="A15:A17"/>
    <mergeCell ref="B15:B17"/>
    <mergeCell ref="H15:H17"/>
    <mergeCell ref="A18:A30"/>
    <mergeCell ref="B18:B30"/>
    <mergeCell ref="H19:H30"/>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25.pielikums Jūrmalas pilsētas domes
2020.gada 23.jūlija saistošajiem noteikumiem Nr.18
(protokols Nr.10, 20.punkts)
 </firstHeader>
    <firstFooter>&amp;L&amp;9&amp;D; &amp;T&amp;R&amp;9&amp;P (&amp;N)</first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300"/>
  <sheetViews>
    <sheetView view="pageLayout" zoomScaleNormal="100" workbookViewId="0">
      <selection activeCell="R187" sqref="R187"/>
    </sheetView>
  </sheetViews>
  <sheetFormatPr defaultRowHeight="12" outlineLevelCol="1" x14ac:dyDescent="0.25"/>
  <cols>
    <col min="1" max="1" width="10.85546875" style="296" customWidth="1"/>
    <col min="2" max="2" width="28" style="296" customWidth="1"/>
    <col min="3" max="3" width="7.85546875" style="296" bestFit="1" customWidth="1"/>
    <col min="4" max="5" width="8.7109375" style="296" hidden="1" customWidth="1" outlineLevel="1"/>
    <col min="6" max="6" width="8.7109375" style="296" customWidth="1" collapsed="1"/>
    <col min="7" max="8" width="8.7109375" style="296" hidden="1" customWidth="1" outlineLevel="1"/>
    <col min="9" max="9" width="8.7109375" style="296" customWidth="1" collapsed="1"/>
    <col min="10" max="11" width="8.28515625" style="296" hidden="1" customWidth="1" outlineLevel="1"/>
    <col min="12" max="12" width="8.28515625" style="296" customWidth="1" collapsed="1"/>
    <col min="13" max="14" width="7.42578125" style="296" hidden="1" customWidth="1" outlineLevel="1"/>
    <col min="15" max="15" width="7.42578125" style="296" customWidth="1" collapsed="1"/>
    <col min="16" max="16" width="26.7109375" style="296" hidden="1" customWidth="1" outlineLevel="1"/>
    <col min="17" max="17" width="9.140625" style="2" collapsed="1"/>
    <col min="18" max="16384" width="9.140625" style="2"/>
  </cols>
  <sheetData>
    <row r="1" spans="1:17" x14ac:dyDescent="0.25">
      <c r="A1" s="1"/>
      <c r="B1" s="1"/>
      <c r="C1" s="1"/>
      <c r="D1" s="1"/>
      <c r="E1" s="1"/>
      <c r="F1" s="1"/>
      <c r="G1" s="1"/>
      <c r="H1" s="1"/>
      <c r="I1" s="1"/>
      <c r="J1" s="1"/>
      <c r="K1" s="1"/>
      <c r="L1" s="1"/>
      <c r="M1" s="1"/>
      <c r="N1" s="1"/>
      <c r="O1" s="528" t="s">
        <v>1247</v>
      </c>
      <c r="P1" s="1"/>
    </row>
    <row r="2" spans="1:17" ht="35.25" customHeight="1" x14ac:dyDescent="0.25">
      <c r="A2" s="993" t="s">
        <v>1</v>
      </c>
      <c r="B2" s="994"/>
      <c r="C2" s="994"/>
      <c r="D2" s="994"/>
      <c r="E2" s="994"/>
      <c r="F2" s="994"/>
      <c r="G2" s="994"/>
      <c r="H2" s="994"/>
      <c r="I2" s="994"/>
      <c r="J2" s="994"/>
      <c r="K2" s="994"/>
      <c r="L2" s="994"/>
      <c r="M2" s="994"/>
      <c r="N2" s="994"/>
      <c r="O2" s="994"/>
      <c r="P2" s="995"/>
      <c r="Q2" s="565"/>
    </row>
    <row r="3" spans="1:17" ht="12.75" customHeight="1" x14ac:dyDescent="0.25">
      <c r="A3" s="3" t="s">
        <v>2</v>
      </c>
      <c r="B3" s="4"/>
      <c r="C3" s="991" t="s">
        <v>1241</v>
      </c>
      <c r="D3" s="991"/>
      <c r="E3" s="991"/>
      <c r="F3" s="991"/>
      <c r="G3" s="991"/>
      <c r="H3" s="991"/>
      <c r="I3" s="991"/>
      <c r="J3" s="991"/>
      <c r="K3" s="991"/>
      <c r="L3" s="991"/>
      <c r="M3" s="991"/>
      <c r="N3" s="991"/>
      <c r="O3" s="991"/>
      <c r="P3" s="992"/>
      <c r="Q3" s="565"/>
    </row>
    <row r="4" spans="1:17" ht="12.75" customHeight="1" x14ac:dyDescent="0.25">
      <c r="A4" s="3" t="s">
        <v>4</v>
      </c>
      <c r="B4" s="4"/>
      <c r="C4" s="991" t="s">
        <v>5</v>
      </c>
      <c r="D4" s="991"/>
      <c r="E4" s="991"/>
      <c r="F4" s="991"/>
      <c r="G4" s="991"/>
      <c r="H4" s="991"/>
      <c r="I4" s="991"/>
      <c r="J4" s="991"/>
      <c r="K4" s="991"/>
      <c r="L4" s="991"/>
      <c r="M4" s="991"/>
      <c r="N4" s="991"/>
      <c r="O4" s="991"/>
      <c r="P4" s="992"/>
      <c r="Q4" s="565"/>
    </row>
    <row r="5" spans="1:17" ht="12.75" customHeight="1" x14ac:dyDescent="0.25">
      <c r="A5" s="5" t="s">
        <v>6</v>
      </c>
      <c r="B5" s="6"/>
      <c r="C5" s="996" t="s">
        <v>7</v>
      </c>
      <c r="D5" s="996"/>
      <c r="E5" s="996"/>
      <c r="F5" s="996"/>
      <c r="G5" s="996"/>
      <c r="H5" s="996"/>
      <c r="I5" s="996"/>
      <c r="J5" s="996"/>
      <c r="K5" s="996"/>
      <c r="L5" s="996"/>
      <c r="M5" s="996"/>
      <c r="N5" s="996"/>
      <c r="O5" s="996"/>
      <c r="P5" s="997"/>
      <c r="Q5" s="565"/>
    </row>
    <row r="6" spans="1:17" ht="12.75" customHeight="1" x14ac:dyDescent="0.25">
      <c r="A6" s="5" t="s">
        <v>8</v>
      </c>
      <c r="B6" s="6"/>
      <c r="C6" s="996" t="s">
        <v>841</v>
      </c>
      <c r="D6" s="996"/>
      <c r="E6" s="996"/>
      <c r="F6" s="996"/>
      <c r="G6" s="996"/>
      <c r="H6" s="996"/>
      <c r="I6" s="996"/>
      <c r="J6" s="996"/>
      <c r="K6" s="996"/>
      <c r="L6" s="996"/>
      <c r="M6" s="996"/>
      <c r="N6" s="996"/>
      <c r="O6" s="996"/>
      <c r="P6" s="997"/>
      <c r="Q6" s="565"/>
    </row>
    <row r="7" spans="1:17" ht="24.75" customHeight="1" x14ac:dyDescent="0.25">
      <c r="A7" s="5" t="s">
        <v>10</v>
      </c>
      <c r="B7" s="6"/>
      <c r="C7" s="1146" t="s">
        <v>1242</v>
      </c>
      <c r="D7" s="1146"/>
      <c r="E7" s="1146"/>
      <c r="F7" s="1146"/>
      <c r="G7" s="1146"/>
      <c r="H7" s="1146"/>
      <c r="I7" s="1146"/>
      <c r="J7" s="1146"/>
      <c r="K7" s="1146"/>
      <c r="L7" s="1146"/>
      <c r="M7" s="1146"/>
      <c r="N7" s="1146"/>
      <c r="O7" s="1146"/>
      <c r="P7" s="1147"/>
      <c r="Q7" s="565"/>
    </row>
    <row r="8" spans="1:17" ht="12.75" customHeight="1" x14ac:dyDescent="0.25">
      <c r="A8" s="7" t="s">
        <v>12</v>
      </c>
      <c r="B8" s="6"/>
      <c r="C8" s="1006"/>
      <c r="D8" s="1006"/>
      <c r="E8" s="1006"/>
      <c r="F8" s="1006"/>
      <c r="G8" s="1006"/>
      <c r="H8" s="1006"/>
      <c r="I8" s="1006"/>
      <c r="J8" s="1006"/>
      <c r="K8" s="1006"/>
      <c r="L8" s="1006"/>
      <c r="M8" s="1006"/>
      <c r="N8" s="1006"/>
      <c r="O8" s="1006"/>
      <c r="P8" s="1007"/>
      <c r="Q8" s="565"/>
    </row>
    <row r="9" spans="1:17" ht="12.75" customHeight="1" x14ac:dyDescent="0.25">
      <c r="A9" s="5"/>
      <c r="B9" s="6" t="s">
        <v>13</v>
      </c>
      <c r="C9" s="996"/>
      <c r="D9" s="996"/>
      <c r="E9" s="996"/>
      <c r="F9" s="996"/>
      <c r="G9" s="996"/>
      <c r="H9" s="996"/>
      <c r="I9" s="996"/>
      <c r="J9" s="996"/>
      <c r="K9" s="996"/>
      <c r="L9" s="996"/>
      <c r="M9" s="996"/>
      <c r="N9" s="996"/>
      <c r="O9" s="996"/>
      <c r="P9" s="997"/>
      <c r="Q9" s="565"/>
    </row>
    <row r="10" spans="1:17" ht="12.75" customHeight="1" x14ac:dyDescent="0.25">
      <c r="A10" s="5"/>
      <c r="B10" s="6" t="s">
        <v>15</v>
      </c>
      <c r="C10" s="996"/>
      <c r="D10" s="996"/>
      <c r="E10" s="996"/>
      <c r="F10" s="996"/>
      <c r="G10" s="996"/>
      <c r="H10" s="996"/>
      <c r="I10" s="996"/>
      <c r="J10" s="996"/>
      <c r="K10" s="996"/>
      <c r="L10" s="996"/>
      <c r="M10" s="996"/>
      <c r="N10" s="996"/>
      <c r="O10" s="996"/>
      <c r="P10" s="997"/>
      <c r="Q10" s="565"/>
    </row>
    <row r="11" spans="1:17" ht="12.75" customHeight="1" x14ac:dyDescent="0.25">
      <c r="A11" s="5"/>
      <c r="B11" s="6" t="s">
        <v>16</v>
      </c>
      <c r="C11" s="1148" t="s">
        <v>1243</v>
      </c>
      <c r="D11" s="1148"/>
      <c r="E11" s="1148"/>
      <c r="F11" s="1148"/>
      <c r="G11" s="1148"/>
      <c r="H11" s="1148"/>
      <c r="I11" s="1148"/>
      <c r="J11" s="1148"/>
      <c r="K11" s="1148"/>
      <c r="L11" s="1148"/>
      <c r="M11" s="1148"/>
      <c r="N11" s="1148"/>
      <c r="O11" s="1148"/>
      <c r="P11" s="1149"/>
      <c r="Q11" s="565"/>
    </row>
    <row r="12" spans="1:17" ht="12.75" customHeight="1" x14ac:dyDescent="0.25">
      <c r="A12" s="5"/>
      <c r="B12" s="6" t="s">
        <v>17</v>
      </c>
      <c r="C12" s="996"/>
      <c r="D12" s="996"/>
      <c r="E12" s="996"/>
      <c r="F12" s="996"/>
      <c r="G12" s="996"/>
      <c r="H12" s="996"/>
      <c r="I12" s="996"/>
      <c r="J12" s="996"/>
      <c r="K12" s="996"/>
      <c r="L12" s="996"/>
      <c r="M12" s="996"/>
      <c r="N12" s="996"/>
      <c r="O12" s="996"/>
      <c r="P12" s="997"/>
      <c r="Q12" s="565"/>
    </row>
    <row r="13" spans="1:17" ht="12.75" customHeight="1" x14ac:dyDescent="0.25">
      <c r="A13" s="5"/>
      <c r="B13" s="6" t="s">
        <v>19</v>
      </c>
      <c r="C13" s="996"/>
      <c r="D13" s="996"/>
      <c r="E13" s="996"/>
      <c r="F13" s="996"/>
      <c r="G13" s="996"/>
      <c r="H13" s="996"/>
      <c r="I13" s="996"/>
      <c r="J13" s="996"/>
      <c r="K13" s="996"/>
      <c r="L13" s="996"/>
      <c r="M13" s="996"/>
      <c r="N13" s="996"/>
      <c r="O13" s="996"/>
      <c r="P13" s="997"/>
      <c r="Q13" s="565"/>
    </row>
    <row r="14" spans="1:17" ht="12.75" customHeight="1" x14ac:dyDescent="0.25">
      <c r="A14" s="8"/>
      <c r="B14" s="9"/>
      <c r="C14" s="10"/>
      <c r="D14" s="10"/>
      <c r="E14" s="10"/>
      <c r="F14" s="10"/>
      <c r="G14" s="10"/>
      <c r="H14" s="10"/>
      <c r="I14" s="10"/>
      <c r="J14" s="10"/>
      <c r="K14" s="10"/>
      <c r="L14" s="10"/>
      <c r="M14" s="10"/>
      <c r="N14" s="10"/>
      <c r="O14" s="10"/>
      <c r="P14" s="11"/>
      <c r="Q14" s="565"/>
    </row>
    <row r="15" spans="1:17" s="12" customFormat="1" ht="12.75" customHeight="1" x14ac:dyDescent="0.25">
      <c r="A15" s="1014" t="s">
        <v>20</v>
      </c>
      <c r="B15" s="1016" t="s">
        <v>21</v>
      </c>
      <c r="C15" s="1019" t="s">
        <v>22</v>
      </c>
      <c r="D15" s="1020"/>
      <c r="E15" s="1020"/>
      <c r="F15" s="1020"/>
      <c r="G15" s="1020"/>
      <c r="H15" s="1020"/>
      <c r="I15" s="1020"/>
      <c r="J15" s="1020"/>
      <c r="K15" s="1020"/>
      <c r="L15" s="1020"/>
      <c r="M15" s="1020"/>
      <c r="N15" s="1020"/>
      <c r="O15" s="1020"/>
      <c r="P15" s="1021"/>
      <c r="Q15" s="566"/>
    </row>
    <row r="16" spans="1:17" s="12" customFormat="1" ht="12.75" customHeight="1" x14ac:dyDescent="0.25">
      <c r="A16" s="1015"/>
      <c r="B16" s="1017"/>
      <c r="C16" s="1022" t="s">
        <v>23</v>
      </c>
      <c r="D16" s="1024" t="s">
        <v>24</v>
      </c>
      <c r="E16" s="1026" t="s">
        <v>25</v>
      </c>
      <c r="F16" s="1028" t="s">
        <v>26</v>
      </c>
      <c r="G16" s="1000" t="s">
        <v>27</v>
      </c>
      <c r="H16" s="1002" t="s">
        <v>28</v>
      </c>
      <c r="I16" s="1030" t="s">
        <v>29</v>
      </c>
      <c r="J16" s="1000" t="s">
        <v>30</v>
      </c>
      <c r="K16" s="1002" t="s">
        <v>31</v>
      </c>
      <c r="L16" s="1012" t="s">
        <v>32</v>
      </c>
      <c r="M16" s="1000" t="s">
        <v>33</v>
      </c>
      <c r="N16" s="1002" t="s">
        <v>34</v>
      </c>
      <c r="O16" s="1004" t="s">
        <v>35</v>
      </c>
      <c r="P16" s="998" t="s">
        <v>36</v>
      </c>
      <c r="Q16" s="566"/>
    </row>
    <row r="17" spans="1:17" s="13" customFormat="1" ht="61.5" customHeight="1" thickBot="1" x14ac:dyDescent="0.3">
      <c r="A17" s="999"/>
      <c r="B17" s="1018"/>
      <c r="C17" s="1023"/>
      <c r="D17" s="1025"/>
      <c r="E17" s="1027"/>
      <c r="F17" s="1029"/>
      <c r="G17" s="1001"/>
      <c r="H17" s="1003"/>
      <c r="I17" s="1031"/>
      <c r="J17" s="1001"/>
      <c r="K17" s="1003"/>
      <c r="L17" s="1013"/>
      <c r="M17" s="1001"/>
      <c r="N17" s="1003"/>
      <c r="O17" s="1005"/>
      <c r="P17" s="999"/>
      <c r="Q17" s="884"/>
    </row>
    <row r="18" spans="1:17" s="13" customFormat="1" ht="9.75" customHeight="1" thickTop="1" x14ac:dyDescent="0.25">
      <c r="A18" s="14" t="s">
        <v>37</v>
      </c>
      <c r="B18" s="14">
        <v>2</v>
      </c>
      <c r="C18" s="14">
        <v>8</v>
      </c>
      <c r="D18" s="15"/>
      <c r="E18" s="16"/>
      <c r="F18" s="17">
        <v>9</v>
      </c>
      <c r="G18" s="15"/>
      <c r="H18" s="16"/>
      <c r="I18" s="17">
        <v>10</v>
      </c>
      <c r="J18" s="18"/>
      <c r="K18" s="16"/>
      <c r="L18" s="17">
        <v>11</v>
      </c>
      <c r="M18" s="15"/>
      <c r="N18" s="16"/>
      <c r="O18" s="17"/>
      <c r="P18" s="19">
        <v>12</v>
      </c>
    </row>
    <row r="19" spans="1:17" s="29" customFormat="1" hidden="1" x14ac:dyDescent="0.25">
      <c r="A19" s="20"/>
      <c r="B19" s="21" t="s">
        <v>38</v>
      </c>
      <c r="C19" s="170"/>
      <c r="D19" s="22"/>
      <c r="E19" s="23"/>
      <c r="F19" s="24"/>
      <c r="G19" s="25"/>
      <c r="H19" s="26"/>
      <c r="I19" s="24"/>
      <c r="J19" s="27"/>
      <c r="K19" s="26"/>
      <c r="L19" s="24"/>
      <c r="M19" s="25"/>
      <c r="N19" s="26"/>
      <c r="O19" s="24"/>
      <c r="P19" s="28"/>
    </row>
    <row r="20" spans="1:17" s="29" customFormat="1" ht="12.75" thickBot="1" x14ac:dyDescent="0.3">
      <c r="A20" s="30"/>
      <c r="B20" s="31" t="s">
        <v>39</v>
      </c>
      <c r="C20" s="529">
        <f>F20+I20+L20+O20</f>
        <v>1836726</v>
      </c>
      <c r="D20" s="32">
        <f t="shared" ref="D20:E20" si="0">SUM(D21,D24,D25,D41,D43)</f>
        <v>0</v>
      </c>
      <c r="E20" s="33">
        <f t="shared" si="0"/>
        <v>1836726</v>
      </c>
      <c r="F20" s="34">
        <f>SUM(F21,F24,F25,F41,F43)</f>
        <v>1836726</v>
      </c>
      <c r="G20" s="32">
        <f t="shared" ref="G20:H20" si="1">SUM(G21,G24,G43)</f>
        <v>0</v>
      </c>
      <c r="H20" s="33">
        <f t="shared" si="1"/>
        <v>0</v>
      </c>
      <c r="I20" s="34">
        <f>SUM(I21,I24,I43)</f>
        <v>0</v>
      </c>
      <c r="J20" s="35">
        <f t="shared" ref="J20:K20" si="2">SUM(J21,J26,J43)</f>
        <v>0</v>
      </c>
      <c r="K20" s="33">
        <f t="shared" si="2"/>
        <v>0</v>
      </c>
      <c r="L20" s="34">
        <f>SUM(L21,L26,L43)</f>
        <v>0</v>
      </c>
      <c r="M20" s="32">
        <f t="shared" ref="M20:O20" si="3">SUM(M21,M45)</f>
        <v>0</v>
      </c>
      <c r="N20" s="33">
        <f t="shared" si="3"/>
        <v>0</v>
      </c>
      <c r="O20" s="34">
        <f t="shared" si="3"/>
        <v>0</v>
      </c>
      <c r="P20" s="36"/>
    </row>
    <row r="21" spans="1:17" ht="12.75" hidden="1" thickTop="1" x14ac:dyDescent="0.25">
      <c r="A21" s="37"/>
      <c r="B21" s="38" t="s">
        <v>40</v>
      </c>
      <c r="C21" s="530">
        <f t="shared" ref="C21:C84" si="4">F21+I21+L21+O21</f>
        <v>0</v>
      </c>
      <c r="D21" s="39">
        <f t="shared" ref="D21:E21" si="5">SUM(D22:D23)</f>
        <v>0</v>
      </c>
      <c r="E21" s="40">
        <f t="shared" si="5"/>
        <v>0</v>
      </c>
      <c r="F21" s="41">
        <f>SUM(F22:F23)</f>
        <v>0</v>
      </c>
      <c r="G21" s="39">
        <f t="shared" ref="G21:H21" si="6">SUM(G22:G23)</f>
        <v>0</v>
      </c>
      <c r="H21" s="40">
        <f t="shared" si="6"/>
        <v>0</v>
      </c>
      <c r="I21" s="41">
        <f>SUM(I22:I23)</f>
        <v>0</v>
      </c>
      <c r="J21" s="42">
        <f t="shared" ref="J21:K21" si="7">SUM(J22:J23)</f>
        <v>0</v>
      </c>
      <c r="K21" s="40">
        <f t="shared" si="7"/>
        <v>0</v>
      </c>
      <c r="L21" s="41">
        <f>SUM(L22:L23)</f>
        <v>0</v>
      </c>
      <c r="M21" s="39">
        <f t="shared" ref="M21:O21" si="8">SUM(M22:M23)</f>
        <v>0</v>
      </c>
      <c r="N21" s="40">
        <f t="shared" si="8"/>
        <v>0</v>
      </c>
      <c r="O21" s="41">
        <f t="shared" si="8"/>
        <v>0</v>
      </c>
      <c r="P21" s="885"/>
    </row>
    <row r="22" spans="1:17" ht="12.75" hidden="1" thickTop="1" x14ac:dyDescent="0.25">
      <c r="A22" s="44"/>
      <c r="B22" s="45" t="s">
        <v>41</v>
      </c>
      <c r="C22" s="531">
        <f t="shared" si="4"/>
        <v>0</v>
      </c>
      <c r="D22" s="46"/>
      <c r="E22" s="47"/>
      <c r="F22" s="48">
        <f>D22+E22</f>
        <v>0</v>
      </c>
      <c r="G22" s="46"/>
      <c r="H22" s="47"/>
      <c r="I22" s="48">
        <f>G22+H22</f>
        <v>0</v>
      </c>
      <c r="J22" s="49"/>
      <c r="K22" s="47"/>
      <c r="L22" s="48">
        <f>J22+K22</f>
        <v>0</v>
      </c>
      <c r="M22" s="46"/>
      <c r="N22" s="47"/>
      <c r="O22" s="48">
        <f>M22+N22</f>
        <v>0</v>
      </c>
      <c r="P22" s="886"/>
    </row>
    <row r="23" spans="1:17" ht="12.75" hidden="1" thickTop="1" x14ac:dyDescent="0.25">
      <c r="A23" s="51"/>
      <c r="B23" s="52" t="s">
        <v>42</v>
      </c>
      <c r="C23" s="532">
        <f t="shared" si="4"/>
        <v>0</v>
      </c>
      <c r="D23" s="53">
        <v>0</v>
      </c>
      <c r="E23" s="54"/>
      <c r="F23" s="55">
        <f t="shared" ref="F23:F25" si="9">D23+E23</f>
        <v>0</v>
      </c>
      <c r="G23" s="53"/>
      <c r="H23" s="54"/>
      <c r="I23" s="55">
        <f t="shared" ref="I23:I24" si="10">G23+H23</f>
        <v>0</v>
      </c>
      <c r="J23" s="56"/>
      <c r="K23" s="54"/>
      <c r="L23" s="55">
        <f>J23+K23</f>
        <v>0</v>
      </c>
      <c r="M23" s="53"/>
      <c r="N23" s="54"/>
      <c r="O23" s="55">
        <f>M23+N23</f>
        <v>0</v>
      </c>
      <c r="P23" s="887"/>
    </row>
    <row r="24" spans="1:17" s="29" customFormat="1" ht="39" customHeight="1" thickTop="1" thickBot="1" x14ac:dyDescent="0.3">
      <c r="A24" s="58">
        <v>19300</v>
      </c>
      <c r="B24" s="58" t="s">
        <v>43</v>
      </c>
      <c r="C24" s="533">
        <f>F24+I24</f>
        <v>1537661</v>
      </c>
      <c r="D24" s="59">
        <v>0</v>
      </c>
      <c r="E24" s="62">
        <v>1537661</v>
      </c>
      <c r="F24" s="61">
        <f t="shared" si="9"/>
        <v>1537661</v>
      </c>
      <c r="G24" s="59">
        <v>0</v>
      </c>
      <c r="H24" s="807"/>
      <c r="I24" s="808">
        <f t="shared" si="10"/>
        <v>0</v>
      </c>
      <c r="J24" s="809" t="s">
        <v>44</v>
      </c>
      <c r="K24" s="810" t="s">
        <v>44</v>
      </c>
      <c r="L24" s="811" t="s">
        <v>44</v>
      </c>
      <c r="M24" s="812" t="s">
        <v>44</v>
      </c>
      <c r="N24" s="813" t="s">
        <v>44</v>
      </c>
      <c r="O24" s="811" t="s">
        <v>44</v>
      </c>
      <c r="P24" s="888" t="s">
        <v>1244</v>
      </c>
    </row>
    <row r="25" spans="1:17" s="29" customFormat="1" ht="36.75" thickTop="1" x14ac:dyDescent="0.25">
      <c r="A25" s="69">
        <v>18630</v>
      </c>
      <c r="B25" s="70" t="s">
        <v>45</v>
      </c>
      <c r="C25" s="534">
        <f>F25</f>
        <v>299065</v>
      </c>
      <c r="D25" s="71">
        <v>0</v>
      </c>
      <c r="E25" s="889">
        <v>299065</v>
      </c>
      <c r="F25" s="890">
        <f t="shared" si="9"/>
        <v>299065</v>
      </c>
      <c r="G25" s="891"/>
      <c r="H25" s="892"/>
      <c r="I25" s="893">
        <f>G25+H25</f>
        <v>0</v>
      </c>
      <c r="J25" s="894" t="s">
        <v>44</v>
      </c>
      <c r="K25" s="895" t="s">
        <v>44</v>
      </c>
      <c r="L25" s="893" t="s">
        <v>44</v>
      </c>
      <c r="M25" s="896" t="s">
        <v>44</v>
      </c>
      <c r="N25" s="895" t="s">
        <v>44</v>
      </c>
      <c r="O25" s="893" t="s">
        <v>44</v>
      </c>
      <c r="P25" s="897" t="s">
        <v>1245</v>
      </c>
    </row>
    <row r="26" spans="1:17" s="29" customFormat="1" ht="36" hidden="1" x14ac:dyDescent="0.25">
      <c r="A26" s="70">
        <v>21300</v>
      </c>
      <c r="B26" s="70" t="s">
        <v>46</v>
      </c>
      <c r="C26" s="534">
        <f>L26</f>
        <v>0</v>
      </c>
      <c r="D26" s="79" t="s">
        <v>44</v>
      </c>
      <c r="E26" s="78" t="s">
        <v>44</v>
      </c>
      <c r="F26" s="76" t="s">
        <v>44</v>
      </c>
      <c r="G26" s="79" t="s">
        <v>44</v>
      </c>
      <c r="H26" s="78" t="s">
        <v>44</v>
      </c>
      <c r="I26" s="76" t="s">
        <v>44</v>
      </c>
      <c r="J26" s="77">
        <f t="shared" ref="J26:K26" si="11">SUM(J27,J31,J33,J36)</f>
        <v>0</v>
      </c>
      <c r="K26" s="78">
        <f t="shared" si="11"/>
        <v>0</v>
      </c>
      <c r="L26" s="185">
        <f>SUM(L27,L31,L33,L36)</f>
        <v>0</v>
      </c>
      <c r="M26" s="79" t="s">
        <v>44</v>
      </c>
      <c r="N26" s="78" t="s">
        <v>44</v>
      </c>
      <c r="O26" s="76" t="s">
        <v>44</v>
      </c>
      <c r="P26" s="898"/>
    </row>
    <row r="27" spans="1:17" s="29" customFormat="1" ht="24" hidden="1" x14ac:dyDescent="0.25">
      <c r="A27" s="81">
        <v>21350</v>
      </c>
      <c r="B27" s="70" t="s">
        <v>47</v>
      </c>
      <c r="C27" s="534">
        <f>L27</f>
        <v>0</v>
      </c>
      <c r="D27" s="79" t="s">
        <v>44</v>
      </c>
      <c r="E27" s="78" t="s">
        <v>44</v>
      </c>
      <c r="F27" s="76" t="s">
        <v>44</v>
      </c>
      <c r="G27" s="79" t="s">
        <v>44</v>
      </c>
      <c r="H27" s="78" t="s">
        <v>44</v>
      </c>
      <c r="I27" s="76" t="s">
        <v>44</v>
      </c>
      <c r="J27" s="77">
        <f t="shared" ref="J27:K27" si="12">SUM(J28:J30)</f>
        <v>0</v>
      </c>
      <c r="K27" s="78">
        <f t="shared" si="12"/>
        <v>0</v>
      </c>
      <c r="L27" s="185">
        <f>SUM(L28:L30)</f>
        <v>0</v>
      </c>
      <c r="M27" s="79" t="s">
        <v>44</v>
      </c>
      <c r="N27" s="78" t="s">
        <v>44</v>
      </c>
      <c r="O27" s="76" t="s">
        <v>44</v>
      </c>
      <c r="P27" s="898"/>
    </row>
    <row r="28" spans="1:17" hidden="1" x14ac:dyDescent="0.25">
      <c r="A28" s="44">
        <v>21351</v>
      </c>
      <c r="B28" s="82" t="s">
        <v>48</v>
      </c>
      <c r="C28" s="535">
        <f t="shared" ref="C28:C40" si="13">L28</f>
        <v>0</v>
      </c>
      <c r="D28" s="83" t="s">
        <v>44</v>
      </c>
      <c r="E28" s="84" t="s">
        <v>44</v>
      </c>
      <c r="F28" s="85" t="s">
        <v>44</v>
      </c>
      <c r="G28" s="83" t="s">
        <v>44</v>
      </c>
      <c r="H28" s="84" t="s">
        <v>44</v>
      </c>
      <c r="I28" s="85" t="s">
        <v>44</v>
      </c>
      <c r="J28" s="86"/>
      <c r="K28" s="87"/>
      <c r="L28" s="194">
        <f t="shared" ref="L28:L30" si="14">J28+K28</f>
        <v>0</v>
      </c>
      <c r="M28" s="88" t="s">
        <v>44</v>
      </c>
      <c r="N28" s="87" t="s">
        <v>44</v>
      </c>
      <c r="O28" s="85" t="s">
        <v>44</v>
      </c>
      <c r="P28" s="886"/>
    </row>
    <row r="29" spans="1:17" hidden="1" x14ac:dyDescent="0.25">
      <c r="A29" s="51">
        <v>21352</v>
      </c>
      <c r="B29" s="90" t="s">
        <v>49</v>
      </c>
      <c r="C29" s="536">
        <f t="shared" si="13"/>
        <v>0</v>
      </c>
      <c r="D29" s="91" t="s">
        <v>44</v>
      </c>
      <c r="E29" s="92" t="s">
        <v>44</v>
      </c>
      <c r="F29" s="93" t="s">
        <v>44</v>
      </c>
      <c r="G29" s="91" t="s">
        <v>44</v>
      </c>
      <c r="H29" s="92" t="s">
        <v>44</v>
      </c>
      <c r="I29" s="93" t="s">
        <v>44</v>
      </c>
      <c r="J29" s="94"/>
      <c r="K29" s="95"/>
      <c r="L29" s="199">
        <f t="shared" si="14"/>
        <v>0</v>
      </c>
      <c r="M29" s="96" t="s">
        <v>44</v>
      </c>
      <c r="N29" s="95" t="s">
        <v>44</v>
      </c>
      <c r="O29" s="93" t="s">
        <v>44</v>
      </c>
      <c r="P29" s="887"/>
    </row>
    <row r="30" spans="1:17" ht="24" hidden="1" x14ac:dyDescent="0.25">
      <c r="A30" s="51">
        <v>21359</v>
      </c>
      <c r="B30" s="90" t="s">
        <v>50</v>
      </c>
      <c r="C30" s="536">
        <f t="shared" si="13"/>
        <v>0</v>
      </c>
      <c r="D30" s="91" t="s">
        <v>44</v>
      </c>
      <c r="E30" s="92" t="s">
        <v>44</v>
      </c>
      <c r="F30" s="93" t="s">
        <v>44</v>
      </c>
      <c r="G30" s="91" t="s">
        <v>44</v>
      </c>
      <c r="H30" s="92" t="s">
        <v>44</v>
      </c>
      <c r="I30" s="93" t="s">
        <v>44</v>
      </c>
      <c r="J30" s="94"/>
      <c r="K30" s="95"/>
      <c r="L30" s="199">
        <f t="shared" si="14"/>
        <v>0</v>
      </c>
      <c r="M30" s="96" t="s">
        <v>44</v>
      </c>
      <c r="N30" s="95" t="s">
        <v>44</v>
      </c>
      <c r="O30" s="93" t="s">
        <v>44</v>
      </c>
      <c r="P30" s="887"/>
    </row>
    <row r="31" spans="1:17" s="29" customFormat="1" ht="36" hidden="1" x14ac:dyDescent="0.25">
      <c r="A31" s="81">
        <v>21370</v>
      </c>
      <c r="B31" s="70" t="s">
        <v>51</v>
      </c>
      <c r="C31" s="534">
        <f t="shared" si="13"/>
        <v>0</v>
      </c>
      <c r="D31" s="79" t="s">
        <v>44</v>
      </c>
      <c r="E31" s="78" t="s">
        <v>44</v>
      </c>
      <c r="F31" s="76" t="s">
        <v>44</v>
      </c>
      <c r="G31" s="79" t="s">
        <v>44</v>
      </c>
      <c r="H31" s="78" t="s">
        <v>44</v>
      </c>
      <c r="I31" s="76" t="s">
        <v>44</v>
      </c>
      <c r="J31" s="77">
        <f t="shared" ref="J31:K31" si="15">SUM(J32)</f>
        <v>0</v>
      </c>
      <c r="K31" s="78">
        <f t="shared" si="15"/>
        <v>0</v>
      </c>
      <c r="L31" s="185">
        <f>SUM(L32)</f>
        <v>0</v>
      </c>
      <c r="M31" s="79" t="s">
        <v>44</v>
      </c>
      <c r="N31" s="78" t="s">
        <v>44</v>
      </c>
      <c r="O31" s="76" t="s">
        <v>44</v>
      </c>
      <c r="P31" s="898"/>
    </row>
    <row r="32" spans="1:17" ht="36" hidden="1" x14ac:dyDescent="0.25">
      <c r="A32" s="98">
        <v>21379</v>
      </c>
      <c r="B32" s="99" t="s">
        <v>52</v>
      </c>
      <c r="C32" s="537">
        <f t="shared" si="13"/>
        <v>0</v>
      </c>
      <c r="D32" s="100" t="s">
        <v>44</v>
      </c>
      <c r="E32" s="101" t="s">
        <v>44</v>
      </c>
      <c r="F32" s="102" t="s">
        <v>44</v>
      </c>
      <c r="G32" s="100" t="s">
        <v>44</v>
      </c>
      <c r="H32" s="101" t="s">
        <v>44</v>
      </c>
      <c r="I32" s="102" t="s">
        <v>44</v>
      </c>
      <c r="J32" s="103"/>
      <c r="K32" s="104"/>
      <c r="L32" s="248">
        <f>J32+K32</f>
        <v>0</v>
      </c>
      <c r="M32" s="105" t="s">
        <v>44</v>
      </c>
      <c r="N32" s="104" t="s">
        <v>44</v>
      </c>
      <c r="O32" s="102" t="s">
        <v>44</v>
      </c>
      <c r="P32" s="899"/>
    </row>
    <row r="33" spans="1:16" s="29" customFormat="1" hidden="1" x14ac:dyDescent="0.25">
      <c r="A33" s="81">
        <v>21380</v>
      </c>
      <c r="B33" s="70" t="s">
        <v>53</v>
      </c>
      <c r="C33" s="534">
        <f t="shared" si="13"/>
        <v>0</v>
      </c>
      <c r="D33" s="79" t="s">
        <v>44</v>
      </c>
      <c r="E33" s="78" t="s">
        <v>44</v>
      </c>
      <c r="F33" s="76" t="s">
        <v>44</v>
      </c>
      <c r="G33" s="79" t="s">
        <v>44</v>
      </c>
      <c r="H33" s="78" t="s">
        <v>44</v>
      </c>
      <c r="I33" s="76" t="s">
        <v>44</v>
      </c>
      <c r="J33" s="77">
        <f t="shared" ref="J33:K33" si="16">SUM(J34:J35)</f>
        <v>0</v>
      </c>
      <c r="K33" s="78">
        <f t="shared" si="16"/>
        <v>0</v>
      </c>
      <c r="L33" s="185">
        <f>SUM(L34:L35)</f>
        <v>0</v>
      </c>
      <c r="M33" s="79" t="s">
        <v>44</v>
      </c>
      <c r="N33" s="78" t="s">
        <v>44</v>
      </c>
      <c r="O33" s="76" t="s">
        <v>44</v>
      </c>
      <c r="P33" s="898"/>
    </row>
    <row r="34" spans="1:16" hidden="1" x14ac:dyDescent="0.25">
      <c r="A34" s="45">
        <v>21381</v>
      </c>
      <c r="B34" s="82" t="s">
        <v>54</v>
      </c>
      <c r="C34" s="535">
        <f t="shared" si="13"/>
        <v>0</v>
      </c>
      <c r="D34" s="83" t="s">
        <v>44</v>
      </c>
      <c r="E34" s="84" t="s">
        <v>44</v>
      </c>
      <c r="F34" s="85" t="s">
        <v>44</v>
      </c>
      <c r="G34" s="83" t="s">
        <v>44</v>
      </c>
      <c r="H34" s="84" t="s">
        <v>44</v>
      </c>
      <c r="I34" s="85" t="s">
        <v>44</v>
      </c>
      <c r="J34" s="86"/>
      <c r="K34" s="87"/>
      <c r="L34" s="194">
        <f t="shared" ref="L34:L35" si="17">J34+K34</f>
        <v>0</v>
      </c>
      <c r="M34" s="88" t="s">
        <v>44</v>
      </c>
      <c r="N34" s="87" t="s">
        <v>44</v>
      </c>
      <c r="O34" s="85" t="s">
        <v>44</v>
      </c>
      <c r="P34" s="886"/>
    </row>
    <row r="35" spans="1:16" ht="24" hidden="1" x14ac:dyDescent="0.25">
      <c r="A35" s="52">
        <v>21383</v>
      </c>
      <c r="B35" s="90" t="s">
        <v>55</v>
      </c>
      <c r="C35" s="536">
        <f t="shared" si="13"/>
        <v>0</v>
      </c>
      <c r="D35" s="91" t="s">
        <v>44</v>
      </c>
      <c r="E35" s="92" t="s">
        <v>44</v>
      </c>
      <c r="F35" s="93" t="s">
        <v>44</v>
      </c>
      <c r="G35" s="91" t="s">
        <v>44</v>
      </c>
      <c r="H35" s="92" t="s">
        <v>44</v>
      </c>
      <c r="I35" s="93" t="s">
        <v>44</v>
      </c>
      <c r="J35" s="94"/>
      <c r="K35" s="95"/>
      <c r="L35" s="199">
        <f t="shared" si="17"/>
        <v>0</v>
      </c>
      <c r="M35" s="96" t="s">
        <v>44</v>
      </c>
      <c r="N35" s="95" t="s">
        <v>44</v>
      </c>
      <c r="O35" s="93" t="s">
        <v>44</v>
      </c>
      <c r="P35" s="887"/>
    </row>
    <row r="36" spans="1:16" s="29" customFormat="1" ht="25.5" hidden="1" customHeight="1" x14ac:dyDescent="0.25">
      <c r="A36" s="81">
        <v>21390</v>
      </c>
      <c r="B36" s="70" t="s">
        <v>56</v>
      </c>
      <c r="C36" s="534">
        <f t="shared" si="13"/>
        <v>0</v>
      </c>
      <c r="D36" s="79" t="s">
        <v>44</v>
      </c>
      <c r="E36" s="78" t="s">
        <v>44</v>
      </c>
      <c r="F36" s="76" t="s">
        <v>44</v>
      </c>
      <c r="G36" s="79" t="s">
        <v>44</v>
      </c>
      <c r="H36" s="78" t="s">
        <v>44</v>
      </c>
      <c r="I36" s="76" t="s">
        <v>44</v>
      </c>
      <c r="J36" s="77">
        <f t="shared" ref="J36:K36" si="18">SUM(J37:J40)</f>
        <v>0</v>
      </c>
      <c r="K36" s="78">
        <f t="shared" si="18"/>
        <v>0</v>
      </c>
      <c r="L36" s="185">
        <f>SUM(L37:L40)</f>
        <v>0</v>
      </c>
      <c r="M36" s="79" t="s">
        <v>44</v>
      </c>
      <c r="N36" s="78" t="s">
        <v>44</v>
      </c>
      <c r="O36" s="76" t="s">
        <v>44</v>
      </c>
      <c r="P36" s="898"/>
    </row>
    <row r="37" spans="1:16" ht="24" hidden="1" x14ac:dyDescent="0.25">
      <c r="A37" s="45">
        <v>21391</v>
      </c>
      <c r="B37" s="82" t="s">
        <v>57</v>
      </c>
      <c r="C37" s="535">
        <f t="shared" si="13"/>
        <v>0</v>
      </c>
      <c r="D37" s="83" t="s">
        <v>44</v>
      </c>
      <c r="E37" s="84" t="s">
        <v>44</v>
      </c>
      <c r="F37" s="85" t="s">
        <v>44</v>
      </c>
      <c r="G37" s="83" t="s">
        <v>44</v>
      </c>
      <c r="H37" s="84" t="s">
        <v>44</v>
      </c>
      <c r="I37" s="85" t="s">
        <v>44</v>
      </c>
      <c r="J37" s="86"/>
      <c r="K37" s="87"/>
      <c r="L37" s="194">
        <f t="shared" ref="L37:L40" si="19">J37+K37</f>
        <v>0</v>
      </c>
      <c r="M37" s="88" t="s">
        <v>44</v>
      </c>
      <c r="N37" s="87" t="s">
        <v>44</v>
      </c>
      <c r="O37" s="85" t="s">
        <v>44</v>
      </c>
      <c r="P37" s="886"/>
    </row>
    <row r="38" spans="1:16" hidden="1" x14ac:dyDescent="0.25">
      <c r="A38" s="52">
        <v>21393</v>
      </c>
      <c r="B38" s="90" t="s">
        <v>58</v>
      </c>
      <c r="C38" s="536">
        <f t="shared" si="13"/>
        <v>0</v>
      </c>
      <c r="D38" s="91" t="s">
        <v>44</v>
      </c>
      <c r="E38" s="92" t="s">
        <v>44</v>
      </c>
      <c r="F38" s="93" t="s">
        <v>44</v>
      </c>
      <c r="G38" s="91" t="s">
        <v>44</v>
      </c>
      <c r="H38" s="92" t="s">
        <v>44</v>
      </c>
      <c r="I38" s="93" t="s">
        <v>44</v>
      </c>
      <c r="J38" s="94"/>
      <c r="K38" s="95"/>
      <c r="L38" s="199">
        <f t="shared" si="19"/>
        <v>0</v>
      </c>
      <c r="M38" s="96" t="s">
        <v>44</v>
      </c>
      <c r="N38" s="95" t="s">
        <v>44</v>
      </c>
      <c r="O38" s="93" t="s">
        <v>44</v>
      </c>
      <c r="P38" s="887"/>
    </row>
    <row r="39" spans="1:16" hidden="1" x14ac:dyDescent="0.25">
      <c r="A39" s="52">
        <v>21395</v>
      </c>
      <c r="B39" s="90" t="s">
        <v>59</v>
      </c>
      <c r="C39" s="536">
        <f t="shared" si="13"/>
        <v>0</v>
      </c>
      <c r="D39" s="91" t="s">
        <v>44</v>
      </c>
      <c r="E39" s="92" t="s">
        <v>44</v>
      </c>
      <c r="F39" s="93" t="s">
        <v>44</v>
      </c>
      <c r="G39" s="91" t="s">
        <v>44</v>
      </c>
      <c r="H39" s="92" t="s">
        <v>44</v>
      </c>
      <c r="I39" s="93" t="s">
        <v>44</v>
      </c>
      <c r="J39" s="94"/>
      <c r="K39" s="95"/>
      <c r="L39" s="199">
        <f t="shared" si="19"/>
        <v>0</v>
      </c>
      <c r="M39" s="96" t="s">
        <v>44</v>
      </c>
      <c r="N39" s="95" t="s">
        <v>44</v>
      </c>
      <c r="O39" s="93" t="s">
        <v>44</v>
      </c>
      <c r="P39" s="887"/>
    </row>
    <row r="40" spans="1:16" ht="24" hidden="1" x14ac:dyDescent="0.25">
      <c r="A40" s="107">
        <v>21399</v>
      </c>
      <c r="B40" s="108" t="s">
        <v>60</v>
      </c>
      <c r="C40" s="538">
        <f t="shared" si="13"/>
        <v>0</v>
      </c>
      <c r="D40" s="109" t="s">
        <v>44</v>
      </c>
      <c r="E40" s="110" t="s">
        <v>44</v>
      </c>
      <c r="F40" s="111" t="s">
        <v>44</v>
      </c>
      <c r="G40" s="109" t="s">
        <v>44</v>
      </c>
      <c r="H40" s="110" t="s">
        <v>44</v>
      </c>
      <c r="I40" s="111" t="s">
        <v>44</v>
      </c>
      <c r="J40" s="112"/>
      <c r="K40" s="113"/>
      <c r="L40" s="222">
        <f t="shared" si="19"/>
        <v>0</v>
      </c>
      <c r="M40" s="114" t="s">
        <v>44</v>
      </c>
      <c r="N40" s="113" t="s">
        <v>44</v>
      </c>
      <c r="O40" s="111" t="s">
        <v>44</v>
      </c>
      <c r="P40" s="900"/>
    </row>
    <row r="41" spans="1:16" s="29" customFormat="1" ht="26.25" hidden="1" customHeight="1" x14ac:dyDescent="0.25">
      <c r="A41" s="116">
        <v>21420</v>
      </c>
      <c r="B41" s="117" t="s">
        <v>61</v>
      </c>
      <c r="C41" s="539">
        <f>F41</f>
        <v>0</v>
      </c>
      <c r="D41" s="118">
        <f t="shared" ref="D41:E41" si="20">SUM(D42)</f>
        <v>0</v>
      </c>
      <c r="E41" s="119">
        <f t="shared" si="20"/>
        <v>0</v>
      </c>
      <c r="F41" s="120">
        <f>SUM(F42)</f>
        <v>0</v>
      </c>
      <c r="G41" s="118" t="s">
        <v>44</v>
      </c>
      <c r="H41" s="119" t="s">
        <v>44</v>
      </c>
      <c r="I41" s="121" t="s">
        <v>44</v>
      </c>
      <c r="J41" s="122" t="s">
        <v>44</v>
      </c>
      <c r="K41" s="123" t="s">
        <v>44</v>
      </c>
      <c r="L41" s="121" t="s">
        <v>44</v>
      </c>
      <c r="M41" s="124" t="s">
        <v>44</v>
      </c>
      <c r="N41" s="123" t="s">
        <v>44</v>
      </c>
      <c r="O41" s="121" t="s">
        <v>44</v>
      </c>
      <c r="P41" s="901"/>
    </row>
    <row r="42" spans="1:16" s="29" customFormat="1" ht="26.25" hidden="1" customHeight="1" x14ac:dyDescent="0.25">
      <c r="A42" s="107">
        <v>21429</v>
      </c>
      <c r="B42" s="108" t="s">
        <v>62</v>
      </c>
      <c r="C42" s="538">
        <f>F42</f>
        <v>0</v>
      </c>
      <c r="D42" s="126"/>
      <c r="E42" s="127"/>
      <c r="F42" s="128">
        <f>D42+E42</f>
        <v>0</v>
      </c>
      <c r="G42" s="129" t="s">
        <v>44</v>
      </c>
      <c r="H42" s="130" t="s">
        <v>44</v>
      </c>
      <c r="I42" s="111" t="s">
        <v>44</v>
      </c>
      <c r="J42" s="131" t="s">
        <v>44</v>
      </c>
      <c r="K42" s="110" t="s">
        <v>44</v>
      </c>
      <c r="L42" s="111" t="s">
        <v>44</v>
      </c>
      <c r="M42" s="109" t="s">
        <v>44</v>
      </c>
      <c r="N42" s="110" t="s">
        <v>44</v>
      </c>
      <c r="O42" s="111" t="s">
        <v>44</v>
      </c>
      <c r="P42" s="900"/>
    </row>
    <row r="43" spans="1:16" s="29" customFormat="1" ht="24" hidden="1" x14ac:dyDescent="0.25">
      <c r="A43" s="81">
        <v>21490</v>
      </c>
      <c r="B43" s="70" t="s">
        <v>63</v>
      </c>
      <c r="C43" s="540">
        <f>F43+I43+L43</f>
        <v>0</v>
      </c>
      <c r="D43" s="132">
        <f t="shared" ref="D43:E43" si="21">D44</f>
        <v>0</v>
      </c>
      <c r="E43" s="133">
        <f t="shared" si="21"/>
        <v>0</v>
      </c>
      <c r="F43" s="73">
        <f>F44</f>
        <v>0</v>
      </c>
      <c r="G43" s="132">
        <f t="shared" ref="G43:L43" si="22">G44</f>
        <v>0</v>
      </c>
      <c r="H43" s="133">
        <f t="shared" si="22"/>
        <v>0</v>
      </c>
      <c r="I43" s="73">
        <f t="shared" si="22"/>
        <v>0</v>
      </c>
      <c r="J43" s="134">
        <f t="shared" si="22"/>
        <v>0</v>
      </c>
      <c r="K43" s="133">
        <f t="shared" si="22"/>
        <v>0</v>
      </c>
      <c r="L43" s="73">
        <f t="shared" si="22"/>
        <v>0</v>
      </c>
      <c r="M43" s="79" t="s">
        <v>44</v>
      </c>
      <c r="N43" s="78" t="s">
        <v>44</v>
      </c>
      <c r="O43" s="76" t="s">
        <v>44</v>
      </c>
      <c r="P43" s="898"/>
    </row>
    <row r="44" spans="1:16" s="29" customFormat="1" ht="24" hidden="1" x14ac:dyDescent="0.25">
      <c r="A44" s="52">
        <v>21499</v>
      </c>
      <c r="B44" s="90" t="s">
        <v>64</v>
      </c>
      <c r="C44" s="541">
        <f>F44+I44+L44</f>
        <v>0</v>
      </c>
      <c r="D44" s="135"/>
      <c r="E44" s="136"/>
      <c r="F44" s="48">
        <f>D44+E44</f>
        <v>0</v>
      </c>
      <c r="G44" s="46"/>
      <c r="H44" s="47"/>
      <c r="I44" s="48">
        <f>G44+H44</f>
        <v>0</v>
      </c>
      <c r="J44" s="86"/>
      <c r="K44" s="87"/>
      <c r="L44" s="48">
        <f>J44+K44</f>
        <v>0</v>
      </c>
      <c r="M44" s="105" t="s">
        <v>44</v>
      </c>
      <c r="N44" s="104" t="s">
        <v>44</v>
      </c>
      <c r="O44" s="102" t="s">
        <v>44</v>
      </c>
      <c r="P44" s="899"/>
    </row>
    <row r="45" spans="1:16" ht="12.75" hidden="1" customHeight="1" x14ac:dyDescent="0.25">
      <c r="A45" s="137">
        <v>23000</v>
      </c>
      <c r="B45" s="138" t="s">
        <v>65</v>
      </c>
      <c r="C45" s="540">
        <f>O45</f>
        <v>0</v>
      </c>
      <c r="D45" s="139" t="s">
        <v>44</v>
      </c>
      <c r="E45" s="140" t="s">
        <v>44</v>
      </c>
      <c r="F45" s="111" t="s">
        <v>44</v>
      </c>
      <c r="G45" s="109" t="s">
        <v>44</v>
      </c>
      <c r="H45" s="110" t="s">
        <v>44</v>
      </c>
      <c r="I45" s="111" t="s">
        <v>44</v>
      </c>
      <c r="J45" s="131" t="s">
        <v>44</v>
      </c>
      <c r="K45" s="110" t="s">
        <v>44</v>
      </c>
      <c r="L45" s="111" t="s">
        <v>44</v>
      </c>
      <c r="M45" s="139">
        <f t="shared" ref="M45:O45" si="23">SUM(M46:M47)</f>
        <v>0</v>
      </c>
      <c r="N45" s="140">
        <f t="shared" si="23"/>
        <v>0</v>
      </c>
      <c r="O45" s="128">
        <f t="shared" si="23"/>
        <v>0</v>
      </c>
      <c r="P45" s="898"/>
    </row>
    <row r="46" spans="1:16" ht="24" hidden="1" x14ac:dyDescent="0.25">
      <c r="A46" s="142">
        <v>23410</v>
      </c>
      <c r="B46" s="143" t="s">
        <v>66</v>
      </c>
      <c r="C46" s="539">
        <f t="shared" ref="C46:C47" si="24">O46</f>
        <v>0</v>
      </c>
      <c r="D46" s="118" t="s">
        <v>44</v>
      </c>
      <c r="E46" s="119" t="s">
        <v>44</v>
      </c>
      <c r="F46" s="121" t="s">
        <v>44</v>
      </c>
      <c r="G46" s="124" t="s">
        <v>44</v>
      </c>
      <c r="H46" s="123" t="s">
        <v>44</v>
      </c>
      <c r="I46" s="121" t="s">
        <v>44</v>
      </c>
      <c r="J46" s="122" t="s">
        <v>44</v>
      </c>
      <c r="K46" s="123" t="s">
        <v>44</v>
      </c>
      <c r="L46" s="121" t="s">
        <v>44</v>
      </c>
      <c r="M46" s="144"/>
      <c r="N46" s="145"/>
      <c r="O46" s="120">
        <f t="shared" ref="O46:O47" si="25">M46+N46</f>
        <v>0</v>
      </c>
      <c r="P46" s="901"/>
    </row>
    <row r="47" spans="1:16" ht="24" hidden="1" x14ac:dyDescent="0.25">
      <c r="A47" s="142">
        <v>23510</v>
      </c>
      <c r="B47" s="143" t="s">
        <v>67</v>
      </c>
      <c r="C47" s="539">
        <f t="shared" si="24"/>
        <v>0</v>
      </c>
      <c r="D47" s="118" t="s">
        <v>44</v>
      </c>
      <c r="E47" s="119" t="s">
        <v>44</v>
      </c>
      <c r="F47" s="121" t="s">
        <v>44</v>
      </c>
      <c r="G47" s="124" t="s">
        <v>44</v>
      </c>
      <c r="H47" s="123" t="s">
        <v>44</v>
      </c>
      <c r="I47" s="121" t="s">
        <v>44</v>
      </c>
      <c r="J47" s="122" t="s">
        <v>44</v>
      </c>
      <c r="K47" s="123" t="s">
        <v>44</v>
      </c>
      <c r="L47" s="121" t="s">
        <v>44</v>
      </c>
      <c r="M47" s="144"/>
      <c r="N47" s="145"/>
      <c r="O47" s="120">
        <f t="shared" si="25"/>
        <v>0</v>
      </c>
      <c r="P47" s="901"/>
    </row>
    <row r="48" spans="1:16" hidden="1" x14ac:dyDescent="0.25">
      <c r="A48" s="147"/>
      <c r="B48" s="143"/>
      <c r="C48" s="542"/>
      <c r="D48" s="148"/>
      <c r="E48" s="149"/>
      <c r="F48" s="121"/>
      <c r="G48" s="124"/>
      <c r="H48" s="123"/>
      <c r="I48" s="121"/>
      <c r="J48" s="122"/>
      <c r="K48" s="123"/>
      <c r="L48" s="120"/>
      <c r="M48" s="118"/>
      <c r="N48" s="119"/>
      <c r="O48" s="120"/>
      <c r="P48" s="901"/>
    </row>
    <row r="49" spans="1:16" s="29" customFormat="1" hidden="1" x14ac:dyDescent="0.25">
      <c r="A49" s="150"/>
      <c r="B49" s="151" t="s">
        <v>68</v>
      </c>
      <c r="C49" s="543"/>
      <c r="D49" s="152"/>
      <c r="E49" s="153"/>
      <c r="F49" s="154"/>
      <c r="G49" s="152"/>
      <c r="H49" s="153"/>
      <c r="I49" s="154"/>
      <c r="J49" s="155"/>
      <c r="K49" s="153"/>
      <c r="L49" s="154"/>
      <c r="M49" s="152"/>
      <c r="N49" s="153"/>
      <c r="O49" s="154"/>
      <c r="P49" s="902"/>
    </row>
    <row r="50" spans="1:16" s="29" customFormat="1" ht="12.75" thickBot="1" x14ac:dyDescent="0.3">
      <c r="A50" s="157"/>
      <c r="B50" s="30" t="s">
        <v>69</v>
      </c>
      <c r="C50" s="544">
        <f t="shared" si="4"/>
        <v>1836726</v>
      </c>
      <c r="D50" s="158">
        <f t="shared" ref="D50:E50" si="26">SUM(D51,D269)</f>
        <v>0</v>
      </c>
      <c r="E50" s="159">
        <f t="shared" si="26"/>
        <v>1836726</v>
      </c>
      <c r="F50" s="160">
        <f>SUM(F51,F269)</f>
        <v>1836726</v>
      </c>
      <c r="G50" s="158">
        <f t="shared" ref="G50:O50" si="27">SUM(G51,G269)</f>
        <v>0</v>
      </c>
      <c r="H50" s="159">
        <f t="shared" si="27"/>
        <v>0</v>
      </c>
      <c r="I50" s="160">
        <f t="shared" si="27"/>
        <v>0</v>
      </c>
      <c r="J50" s="161">
        <f t="shared" si="27"/>
        <v>0</v>
      </c>
      <c r="K50" s="159">
        <f t="shared" si="27"/>
        <v>0</v>
      </c>
      <c r="L50" s="160">
        <f t="shared" si="27"/>
        <v>0</v>
      </c>
      <c r="M50" s="158">
        <f t="shared" si="27"/>
        <v>0</v>
      </c>
      <c r="N50" s="159">
        <f t="shared" si="27"/>
        <v>0</v>
      </c>
      <c r="O50" s="160">
        <f t="shared" si="27"/>
        <v>0</v>
      </c>
      <c r="P50" s="903"/>
    </row>
    <row r="51" spans="1:16" s="29" customFormat="1" ht="36.75" thickTop="1" x14ac:dyDescent="0.25">
      <c r="A51" s="163"/>
      <c r="B51" s="164" t="s">
        <v>70</v>
      </c>
      <c r="C51" s="545">
        <f t="shared" si="4"/>
        <v>1836726</v>
      </c>
      <c r="D51" s="165">
        <f t="shared" ref="D51:E51" si="28">SUM(D52,D181)</f>
        <v>0</v>
      </c>
      <c r="E51" s="166">
        <f t="shared" si="28"/>
        <v>1836726</v>
      </c>
      <c r="F51" s="167">
        <f>SUM(F52,F181)</f>
        <v>1836726</v>
      </c>
      <c r="G51" s="165">
        <f t="shared" ref="G51:H51" si="29">SUM(G52,G181)</f>
        <v>0</v>
      </c>
      <c r="H51" s="166">
        <f t="shared" si="29"/>
        <v>0</v>
      </c>
      <c r="I51" s="167">
        <f>SUM(I52,I181)</f>
        <v>0</v>
      </c>
      <c r="J51" s="168">
        <f t="shared" ref="J51:K51" si="30">SUM(J52,J181)</f>
        <v>0</v>
      </c>
      <c r="K51" s="166">
        <f t="shared" si="30"/>
        <v>0</v>
      </c>
      <c r="L51" s="167">
        <f>SUM(L52,L181)</f>
        <v>0</v>
      </c>
      <c r="M51" s="165">
        <f t="shared" ref="M51:O51" si="31">SUM(M52,M181)</f>
        <v>0</v>
      </c>
      <c r="N51" s="166">
        <f t="shared" si="31"/>
        <v>0</v>
      </c>
      <c r="O51" s="167">
        <f t="shared" si="31"/>
        <v>0</v>
      </c>
      <c r="P51" s="904"/>
    </row>
    <row r="52" spans="1:16" s="29" customFormat="1" ht="24" hidden="1" x14ac:dyDescent="0.25">
      <c r="A52" s="170"/>
      <c r="B52" s="20" t="s">
        <v>71</v>
      </c>
      <c r="C52" s="546">
        <f t="shared" si="4"/>
        <v>0</v>
      </c>
      <c r="D52" s="171">
        <f t="shared" ref="D52:E52" si="32">SUM(D53,D75,D160,D174)</f>
        <v>0</v>
      </c>
      <c r="E52" s="172">
        <f t="shared" si="32"/>
        <v>0</v>
      </c>
      <c r="F52" s="173">
        <f>SUM(F53,F75,F160,F174)</f>
        <v>0</v>
      </c>
      <c r="G52" s="171">
        <f t="shared" ref="G52:H52" si="33">SUM(G53,G75,G160,G174)</f>
        <v>0</v>
      </c>
      <c r="H52" s="172">
        <f t="shared" si="33"/>
        <v>0</v>
      </c>
      <c r="I52" s="173">
        <f>SUM(I53,I75,I160,I174)</f>
        <v>0</v>
      </c>
      <c r="J52" s="174">
        <f t="shared" ref="J52:K52" si="34">SUM(J53,J75,J160,J174)</f>
        <v>0</v>
      </c>
      <c r="K52" s="172">
        <f t="shared" si="34"/>
        <v>0</v>
      </c>
      <c r="L52" s="173">
        <f>SUM(L53,L75,L160,L174)</f>
        <v>0</v>
      </c>
      <c r="M52" s="171">
        <f t="shared" ref="M52:O52" si="35">SUM(M53,M75,M160,M174)</f>
        <v>0</v>
      </c>
      <c r="N52" s="172">
        <f t="shared" si="35"/>
        <v>0</v>
      </c>
      <c r="O52" s="173">
        <f t="shared" si="35"/>
        <v>0</v>
      </c>
      <c r="P52" s="905"/>
    </row>
    <row r="53" spans="1:16" s="29" customFormat="1" hidden="1" x14ac:dyDescent="0.25">
      <c r="A53" s="176">
        <v>1000</v>
      </c>
      <c r="B53" s="176" t="s">
        <v>72</v>
      </c>
      <c r="C53" s="547">
        <f t="shared" si="4"/>
        <v>0</v>
      </c>
      <c r="D53" s="177">
        <f t="shared" ref="D53:E53" si="36">SUM(D54,D67)</f>
        <v>0</v>
      </c>
      <c r="E53" s="178">
        <f t="shared" si="36"/>
        <v>0</v>
      </c>
      <c r="F53" s="179">
        <f>SUM(F54,F67)</f>
        <v>0</v>
      </c>
      <c r="G53" s="177">
        <f t="shared" ref="G53:H53" si="37">SUM(G54,G67)</f>
        <v>0</v>
      </c>
      <c r="H53" s="178">
        <f t="shared" si="37"/>
        <v>0</v>
      </c>
      <c r="I53" s="179">
        <f>SUM(I54,I67)</f>
        <v>0</v>
      </c>
      <c r="J53" s="180">
        <f t="shared" ref="J53:K53" si="38">SUM(J54,J67)</f>
        <v>0</v>
      </c>
      <c r="K53" s="178">
        <f t="shared" si="38"/>
        <v>0</v>
      </c>
      <c r="L53" s="179">
        <f>SUM(L54,L67)</f>
        <v>0</v>
      </c>
      <c r="M53" s="177">
        <f t="shared" ref="M53:O53" si="39">SUM(M54,M67)</f>
        <v>0</v>
      </c>
      <c r="N53" s="178">
        <f t="shared" si="39"/>
        <v>0</v>
      </c>
      <c r="O53" s="179">
        <f t="shared" si="39"/>
        <v>0</v>
      </c>
      <c r="P53" s="906"/>
    </row>
    <row r="54" spans="1:16" hidden="1" x14ac:dyDescent="0.25">
      <c r="A54" s="70">
        <v>1100</v>
      </c>
      <c r="B54" s="182" t="s">
        <v>73</v>
      </c>
      <c r="C54" s="534">
        <f t="shared" si="4"/>
        <v>0</v>
      </c>
      <c r="D54" s="183">
        <f t="shared" ref="D54:E54" si="40">SUM(D55,D58,D66)</f>
        <v>0</v>
      </c>
      <c r="E54" s="184">
        <f t="shared" si="40"/>
        <v>0</v>
      </c>
      <c r="F54" s="185">
        <f>SUM(F55,F58,F66)</f>
        <v>0</v>
      </c>
      <c r="G54" s="183">
        <f t="shared" ref="G54:H54" si="41">SUM(G55,G58,G66)</f>
        <v>0</v>
      </c>
      <c r="H54" s="184">
        <f t="shared" si="41"/>
        <v>0</v>
      </c>
      <c r="I54" s="185">
        <f>SUM(I55,I58,I66)</f>
        <v>0</v>
      </c>
      <c r="J54" s="186">
        <f t="shared" ref="J54:K54" si="42">SUM(J55,J58,J66)</f>
        <v>0</v>
      </c>
      <c r="K54" s="184">
        <f t="shared" si="42"/>
        <v>0</v>
      </c>
      <c r="L54" s="185">
        <f>SUM(L55,L58,L66)</f>
        <v>0</v>
      </c>
      <c r="M54" s="183">
        <f t="shared" ref="M54:O54" si="43">SUM(M55,M58,M66)</f>
        <v>0</v>
      </c>
      <c r="N54" s="184">
        <f t="shared" si="43"/>
        <v>0</v>
      </c>
      <c r="O54" s="185">
        <f t="shared" si="43"/>
        <v>0</v>
      </c>
      <c r="P54" s="907"/>
    </row>
    <row r="55" spans="1:16" hidden="1" x14ac:dyDescent="0.25">
      <c r="A55" s="188">
        <v>1110</v>
      </c>
      <c r="B55" s="143" t="s">
        <v>74</v>
      </c>
      <c r="C55" s="542">
        <f t="shared" si="4"/>
        <v>0</v>
      </c>
      <c r="D55" s="148">
        <f t="shared" ref="D55:E55" si="44">SUM(D56:D57)</f>
        <v>0</v>
      </c>
      <c r="E55" s="149">
        <f t="shared" si="44"/>
        <v>0</v>
      </c>
      <c r="F55" s="189">
        <f>SUM(F56:F57)</f>
        <v>0</v>
      </c>
      <c r="G55" s="148">
        <f t="shared" ref="G55:H55" si="45">SUM(G56:G57)</f>
        <v>0</v>
      </c>
      <c r="H55" s="149">
        <f t="shared" si="45"/>
        <v>0</v>
      </c>
      <c r="I55" s="189">
        <f>SUM(I56:I57)</f>
        <v>0</v>
      </c>
      <c r="J55" s="190">
        <f t="shared" ref="J55:K55" si="46">SUM(J56:J57)</f>
        <v>0</v>
      </c>
      <c r="K55" s="149">
        <f t="shared" si="46"/>
        <v>0</v>
      </c>
      <c r="L55" s="189">
        <f>SUM(L56:L57)</f>
        <v>0</v>
      </c>
      <c r="M55" s="148">
        <f t="shared" ref="M55:O55" si="47">SUM(M56:M57)</f>
        <v>0</v>
      </c>
      <c r="N55" s="149">
        <f t="shared" si="47"/>
        <v>0</v>
      </c>
      <c r="O55" s="189">
        <f t="shared" si="47"/>
        <v>0</v>
      </c>
      <c r="P55" s="901"/>
    </row>
    <row r="56" spans="1:16" hidden="1" x14ac:dyDescent="0.25">
      <c r="A56" s="45">
        <v>1111</v>
      </c>
      <c r="B56" s="82" t="s">
        <v>75</v>
      </c>
      <c r="C56" s="535">
        <f t="shared" si="4"/>
        <v>0</v>
      </c>
      <c r="D56" s="192"/>
      <c r="E56" s="193"/>
      <c r="F56" s="194">
        <f t="shared" ref="F56:F57" si="48">D56+E56</f>
        <v>0</v>
      </c>
      <c r="G56" s="192"/>
      <c r="H56" s="193"/>
      <c r="I56" s="194">
        <f t="shared" ref="I56:I57" si="49">G56+H56</f>
        <v>0</v>
      </c>
      <c r="J56" s="195"/>
      <c r="K56" s="193"/>
      <c r="L56" s="194">
        <f t="shared" ref="L56:L57" si="50">J56+K56</f>
        <v>0</v>
      </c>
      <c r="M56" s="192"/>
      <c r="N56" s="193"/>
      <c r="O56" s="194">
        <f t="shared" ref="O56:O57" si="51">M56+N56</f>
        <v>0</v>
      </c>
      <c r="P56" s="886"/>
    </row>
    <row r="57" spans="1:16" ht="24" hidden="1" customHeight="1" x14ac:dyDescent="0.25">
      <c r="A57" s="52">
        <v>1119</v>
      </c>
      <c r="B57" s="90" t="s">
        <v>76</v>
      </c>
      <c r="C57" s="536">
        <f t="shared" si="4"/>
        <v>0</v>
      </c>
      <c r="D57" s="197"/>
      <c r="E57" s="198"/>
      <c r="F57" s="199">
        <f t="shared" si="48"/>
        <v>0</v>
      </c>
      <c r="G57" s="197"/>
      <c r="H57" s="198"/>
      <c r="I57" s="199">
        <f t="shared" si="49"/>
        <v>0</v>
      </c>
      <c r="J57" s="200"/>
      <c r="K57" s="198"/>
      <c r="L57" s="199">
        <f t="shared" si="50"/>
        <v>0</v>
      </c>
      <c r="M57" s="197"/>
      <c r="N57" s="198"/>
      <c r="O57" s="199">
        <f t="shared" si="51"/>
        <v>0</v>
      </c>
      <c r="P57" s="887"/>
    </row>
    <row r="58" spans="1:16" hidden="1" x14ac:dyDescent="0.25">
      <c r="A58" s="202">
        <v>1140</v>
      </c>
      <c r="B58" s="90" t="s">
        <v>77</v>
      </c>
      <c r="C58" s="536">
        <f t="shared" si="4"/>
        <v>0</v>
      </c>
      <c r="D58" s="203">
        <f t="shared" ref="D58:E58" si="52">SUM(D59:D65)</f>
        <v>0</v>
      </c>
      <c r="E58" s="204">
        <f t="shared" si="52"/>
        <v>0</v>
      </c>
      <c r="F58" s="199">
        <f>SUM(F59:F65)</f>
        <v>0</v>
      </c>
      <c r="G58" s="203">
        <f t="shared" ref="G58:H58" si="53">SUM(G59:G65)</f>
        <v>0</v>
      </c>
      <c r="H58" s="204">
        <f t="shared" si="53"/>
        <v>0</v>
      </c>
      <c r="I58" s="199">
        <f>SUM(I59:I65)</f>
        <v>0</v>
      </c>
      <c r="J58" s="205">
        <f t="shared" ref="J58:K58" si="54">SUM(J59:J65)</f>
        <v>0</v>
      </c>
      <c r="K58" s="204">
        <f t="shared" si="54"/>
        <v>0</v>
      </c>
      <c r="L58" s="199">
        <f>SUM(L59:L65)</f>
        <v>0</v>
      </c>
      <c r="M58" s="203">
        <f t="shared" ref="M58:O58" si="55">SUM(M59:M65)</f>
        <v>0</v>
      </c>
      <c r="N58" s="204">
        <f t="shared" si="55"/>
        <v>0</v>
      </c>
      <c r="O58" s="199">
        <f t="shared" si="55"/>
        <v>0</v>
      </c>
      <c r="P58" s="887"/>
    </row>
    <row r="59" spans="1:16" hidden="1" x14ac:dyDescent="0.25">
      <c r="A59" s="52">
        <v>1141</v>
      </c>
      <c r="B59" s="90" t="s">
        <v>78</v>
      </c>
      <c r="C59" s="536">
        <f t="shared" si="4"/>
        <v>0</v>
      </c>
      <c r="D59" s="197"/>
      <c r="E59" s="198"/>
      <c r="F59" s="199">
        <f t="shared" ref="F59:F66" si="56">D59+E59</f>
        <v>0</v>
      </c>
      <c r="G59" s="197"/>
      <c r="H59" s="198"/>
      <c r="I59" s="199">
        <f t="shared" ref="I59:I66" si="57">G59+H59</f>
        <v>0</v>
      </c>
      <c r="J59" s="200"/>
      <c r="K59" s="198"/>
      <c r="L59" s="199">
        <f t="shared" ref="L59:L66" si="58">J59+K59</f>
        <v>0</v>
      </c>
      <c r="M59" s="197"/>
      <c r="N59" s="198"/>
      <c r="O59" s="199">
        <f t="shared" ref="O59:O66" si="59">M59+N59</f>
        <v>0</v>
      </c>
      <c r="P59" s="887"/>
    </row>
    <row r="60" spans="1:16" ht="24.75" hidden="1" customHeight="1" x14ac:dyDescent="0.25">
      <c r="A60" s="52">
        <v>1142</v>
      </c>
      <c r="B60" s="90" t="s">
        <v>79</v>
      </c>
      <c r="C60" s="536">
        <f t="shared" si="4"/>
        <v>0</v>
      </c>
      <c r="D60" s="197"/>
      <c r="E60" s="198"/>
      <c r="F60" s="199">
        <f t="shared" si="56"/>
        <v>0</v>
      </c>
      <c r="G60" s="197"/>
      <c r="H60" s="198"/>
      <c r="I60" s="199">
        <f t="shared" si="57"/>
        <v>0</v>
      </c>
      <c r="J60" s="200"/>
      <c r="K60" s="198"/>
      <c r="L60" s="199">
        <f t="shared" si="58"/>
        <v>0</v>
      </c>
      <c r="M60" s="197"/>
      <c r="N60" s="198"/>
      <c r="O60" s="199">
        <f t="shared" si="59"/>
        <v>0</v>
      </c>
      <c r="P60" s="887"/>
    </row>
    <row r="61" spans="1:16" ht="24" hidden="1" x14ac:dyDescent="0.25">
      <c r="A61" s="52">
        <v>1145</v>
      </c>
      <c r="B61" s="90" t="s">
        <v>80</v>
      </c>
      <c r="C61" s="536">
        <f t="shared" si="4"/>
        <v>0</v>
      </c>
      <c r="D61" s="197"/>
      <c r="E61" s="198"/>
      <c r="F61" s="199">
        <f t="shared" si="56"/>
        <v>0</v>
      </c>
      <c r="G61" s="197"/>
      <c r="H61" s="198"/>
      <c r="I61" s="199">
        <f t="shared" si="57"/>
        <v>0</v>
      </c>
      <c r="J61" s="200"/>
      <c r="K61" s="198"/>
      <c r="L61" s="199">
        <f t="shared" si="58"/>
        <v>0</v>
      </c>
      <c r="M61" s="197"/>
      <c r="N61" s="198"/>
      <c r="O61" s="199">
        <f t="shared" si="59"/>
        <v>0</v>
      </c>
      <c r="P61" s="887"/>
    </row>
    <row r="62" spans="1:16" ht="27.75" hidden="1" customHeight="1" x14ac:dyDescent="0.25">
      <c r="A62" s="52">
        <v>1146</v>
      </c>
      <c r="B62" s="90" t="s">
        <v>81</v>
      </c>
      <c r="C62" s="536">
        <f t="shared" si="4"/>
        <v>0</v>
      </c>
      <c r="D62" s="197"/>
      <c r="E62" s="198"/>
      <c r="F62" s="199">
        <f t="shared" si="56"/>
        <v>0</v>
      </c>
      <c r="G62" s="197"/>
      <c r="H62" s="198"/>
      <c r="I62" s="199">
        <f t="shared" si="57"/>
        <v>0</v>
      </c>
      <c r="J62" s="200"/>
      <c r="K62" s="198"/>
      <c r="L62" s="199">
        <f t="shared" si="58"/>
        <v>0</v>
      </c>
      <c r="M62" s="197"/>
      <c r="N62" s="198"/>
      <c r="O62" s="199">
        <f t="shared" si="59"/>
        <v>0</v>
      </c>
      <c r="P62" s="887"/>
    </row>
    <row r="63" spans="1:16" hidden="1" x14ac:dyDescent="0.25">
      <c r="A63" s="52">
        <v>1147</v>
      </c>
      <c r="B63" s="90" t="s">
        <v>82</v>
      </c>
      <c r="C63" s="536">
        <f t="shared" si="4"/>
        <v>0</v>
      </c>
      <c r="D63" s="197"/>
      <c r="E63" s="198"/>
      <c r="F63" s="199">
        <f t="shared" si="56"/>
        <v>0</v>
      </c>
      <c r="G63" s="197"/>
      <c r="H63" s="198"/>
      <c r="I63" s="199">
        <f t="shared" si="57"/>
        <v>0</v>
      </c>
      <c r="J63" s="200"/>
      <c r="K63" s="198"/>
      <c r="L63" s="199">
        <f t="shared" si="58"/>
        <v>0</v>
      </c>
      <c r="M63" s="197"/>
      <c r="N63" s="198"/>
      <c r="O63" s="199">
        <f t="shared" si="59"/>
        <v>0</v>
      </c>
      <c r="P63" s="887"/>
    </row>
    <row r="64" spans="1:16" hidden="1" x14ac:dyDescent="0.25">
      <c r="A64" s="52">
        <v>1148</v>
      </c>
      <c r="B64" s="90" t="s">
        <v>83</v>
      </c>
      <c r="C64" s="536">
        <f t="shared" si="4"/>
        <v>0</v>
      </c>
      <c r="D64" s="197"/>
      <c r="E64" s="198"/>
      <c r="F64" s="199">
        <f t="shared" si="56"/>
        <v>0</v>
      </c>
      <c r="G64" s="197"/>
      <c r="H64" s="198"/>
      <c r="I64" s="199">
        <f t="shared" si="57"/>
        <v>0</v>
      </c>
      <c r="J64" s="200"/>
      <c r="K64" s="198"/>
      <c r="L64" s="199">
        <f t="shared" si="58"/>
        <v>0</v>
      </c>
      <c r="M64" s="197"/>
      <c r="N64" s="198"/>
      <c r="O64" s="199">
        <f t="shared" si="59"/>
        <v>0</v>
      </c>
      <c r="P64" s="887"/>
    </row>
    <row r="65" spans="1:16" ht="24" hidden="1" customHeight="1" x14ac:dyDescent="0.25">
      <c r="A65" s="52">
        <v>1149</v>
      </c>
      <c r="B65" s="90" t="s">
        <v>84</v>
      </c>
      <c r="C65" s="536">
        <f t="shared" si="4"/>
        <v>0</v>
      </c>
      <c r="D65" s="197"/>
      <c r="E65" s="198"/>
      <c r="F65" s="199">
        <f t="shared" si="56"/>
        <v>0</v>
      </c>
      <c r="G65" s="197"/>
      <c r="H65" s="198"/>
      <c r="I65" s="199">
        <f t="shared" si="57"/>
        <v>0</v>
      </c>
      <c r="J65" s="200"/>
      <c r="K65" s="198"/>
      <c r="L65" s="199">
        <f t="shared" si="58"/>
        <v>0</v>
      </c>
      <c r="M65" s="197"/>
      <c r="N65" s="198"/>
      <c r="O65" s="199">
        <f t="shared" si="59"/>
        <v>0</v>
      </c>
      <c r="P65" s="887"/>
    </row>
    <row r="66" spans="1:16" ht="36" hidden="1" x14ac:dyDescent="0.25">
      <c r="A66" s="188">
        <v>1150</v>
      </c>
      <c r="B66" s="143" t="s">
        <v>85</v>
      </c>
      <c r="C66" s="542">
        <f t="shared" si="4"/>
        <v>0</v>
      </c>
      <c r="D66" s="206"/>
      <c r="E66" s="207"/>
      <c r="F66" s="189">
        <f t="shared" si="56"/>
        <v>0</v>
      </c>
      <c r="G66" s="206"/>
      <c r="H66" s="207"/>
      <c r="I66" s="189">
        <f t="shared" si="57"/>
        <v>0</v>
      </c>
      <c r="J66" s="208"/>
      <c r="K66" s="207"/>
      <c r="L66" s="189">
        <f t="shared" si="58"/>
        <v>0</v>
      </c>
      <c r="M66" s="206"/>
      <c r="N66" s="207"/>
      <c r="O66" s="189">
        <f t="shared" si="59"/>
        <v>0</v>
      </c>
      <c r="P66" s="901"/>
    </row>
    <row r="67" spans="1:16" ht="36" hidden="1" x14ac:dyDescent="0.25">
      <c r="A67" s="70">
        <v>1200</v>
      </c>
      <c r="B67" s="182" t="s">
        <v>86</v>
      </c>
      <c r="C67" s="534">
        <f t="shared" si="4"/>
        <v>0</v>
      </c>
      <c r="D67" s="183">
        <f t="shared" ref="D67:E67" si="60">SUM(D68:D69)</f>
        <v>0</v>
      </c>
      <c r="E67" s="184">
        <f t="shared" si="60"/>
        <v>0</v>
      </c>
      <c r="F67" s="185">
        <f>SUM(F68:F69)</f>
        <v>0</v>
      </c>
      <c r="G67" s="183">
        <f t="shared" ref="G67:H67" si="61">SUM(G68:G69)</f>
        <v>0</v>
      </c>
      <c r="H67" s="184">
        <f t="shared" si="61"/>
        <v>0</v>
      </c>
      <c r="I67" s="185">
        <f>SUM(I68:I69)</f>
        <v>0</v>
      </c>
      <c r="J67" s="186">
        <f t="shared" ref="J67:K67" si="62">SUM(J68:J69)</f>
        <v>0</v>
      </c>
      <c r="K67" s="184">
        <f t="shared" si="62"/>
        <v>0</v>
      </c>
      <c r="L67" s="185">
        <f>SUM(L68:L69)</f>
        <v>0</v>
      </c>
      <c r="M67" s="183">
        <f t="shared" ref="M67:O67" si="63">SUM(M68:M69)</f>
        <v>0</v>
      </c>
      <c r="N67" s="184">
        <f t="shared" si="63"/>
        <v>0</v>
      </c>
      <c r="O67" s="185">
        <f t="shared" si="63"/>
        <v>0</v>
      </c>
      <c r="P67" s="898"/>
    </row>
    <row r="68" spans="1:16" ht="24" hidden="1" x14ac:dyDescent="0.25">
      <c r="A68" s="872">
        <v>1210</v>
      </c>
      <c r="B68" s="82" t="s">
        <v>87</v>
      </c>
      <c r="C68" s="535">
        <f t="shared" si="4"/>
        <v>0</v>
      </c>
      <c r="D68" s="192"/>
      <c r="E68" s="193"/>
      <c r="F68" s="194">
        <f>D68+E68</f>
        <v>0</v>
      </c>
      <c r="G68" s="192"/>
      <c r="H68" s="193"/>
      <c r="I68" s="194">
        <f>G68+H68</f>
        <v>0</v>
      </c>
      <c r="J68" s="195"/>
      <c r="K68" s="193"/>
      <c r="L68" s="194">
        <f>J68+K68</f>
        <v>0</v>
      </c>
      <c r="M68" s="192"/>
      <c r="N68" s="193"/>
      <c r="O68" s="194">
        <f t="shared" ref="O68" si="64">M68+N68</f>
        <v>0</v>
      </c>
      <c r="P68" s="886"/>
    </row>
    <row r="69" spans="1:16" ht="24" hidden="1" x14ac:dyDescent="0.25">
      <c r="A69" s="202">
        <v>1220</v>
      </c>
      <c r="B69" s="90" t="s">
        <v>88</v>
      </c>
      <c r="C69" s="536">
        <f t="shared" si="4"/>
        <v>0</v>
      </c>
      <c r="D69" s="203">
        <f t="shared" ref="D69:E69" si="65">SUM(D70:D74)</f>
        <v>0</v>
      </c>
      <c r="E69" s="204">
        <f t="shared" si="65"/>
        <v>0</v>
      </c>
      <c r="F69" s="199">
        <f>SUM(F70:F74)</f>
        <v>0</v>
      </c>
      <c r="G69" s="203">
        <f t="shared" ref="G69:H69" si="66">SUM(G70:G74)</f>
        <v>0</v>
      </c>
      <c r="H69" s="204">
        <f t="shared" si="66"/>
        <v>0</v>
      </c>
      <c r="I69" s="199">
        <f>SUM(I70:I74)</f>
        <v>0</v>
      </c>
      <c r="J69" s="205">
        <f t="shared" ref="J69:K69" si="67">SUM(J70:J74)</f>
        <v>0</v>
      </c>
      <c r="K69" s="204">
        <f t="shared" si="67"/>
        <v>0</v>
      </c>
      <c r="L69" s="199">
        <f>SUM(L70:L74)</f>
        <v>0</v>
      </c>
      <c r="M69" s="203">
        <f t="shared" ref="M69:O69" si="68">SUM(M70:M74)</f>
        <v>0</v>
      </c>
      <c r="N69" s="204">
        <f t="shared" si="68"/>
        <v>0</v>
      </c>
      <c r="O69" s="199">
        <f t="shared" si="68"/>
        <v>0</v>
      </c>
      <c r="P69" s="887"/>
    </row>
    <row r="70" spans="1:16" ht="60" hidden="1" x14ac:dyDescent="0.25">
      <c r="A70" s="52">
        <v>1221</v>
      </c>
      <c r="B70" s="90" t="s">
        <v>89</v>
      </c>
      <c r="C70" s="536">
        <f t="shared" si="4"/>
        <v>0</v>
      </c>
      <c r="D70" s="197"/>
      <c r="E70" s="198"/>
      <c r="F70" s="199">
        <f t="shared" ref="F70:F74" si="69">D70+E70</f>
        <v>0</v>
      </c>
      <c r="G70" s="197"/>
      <c r="H70" s="198"/>
      <c r="I70" s="199">
        <f t="shared" ref="I70:I74" si="70">G70+H70</f>
        <v>0</v>
      </c>
      <c r="J70" s="200"/>
      <c r="K70" s="198"/>
      <c r="L70" s="199">
        <f t="shared" ref="L70:L74" si="71">J70+K70</f>
        <v>0</v>
      </c>
      <c r="M70" s="197"/>
      <c r="N70" s="198"/>
      <c r="O70" s="199">
        <f t="shared" ref="O70:O74" si="72">M70+N70</f>
        <v>0</v>
      </c>
      <c r="P70" s="887"/>
    </row>
    <row r="71" spans="1:16" hidden="1" x14ac:dyDescent="0.25">
      <c r="A71" s="52">
        <v>1223</v>
      </c>
      <c r="B71" s="90" t="s">
        <v>90</v>
      </c>
      <c r="C71" s="536">
        <f t="shared" si="4"/>
        <v>0</v>
      </c>
      <c r="D71" s="197"/>
      <c r="E71" s="198"/>
      <c r="F71" s="199">
        <f t="shared" si="69"/>
        <v>0</v>
      </c>
      <c r="G71" s="197"/>
      <c r="H71" s="198"/>
      <c r="I71" s="199">
        <f t="shared" si="70"/>
        <v>0</v>
      </c>
      <c r="J71" s="200"/>
      <c r="K71" s="198"/>
      <c r="L71" s="199">
        <f t="shared" si="71"/>
        <v>0</v>
      </c>
      <c r="M71" s="197"/>
      <c r="N71" s="198"/>
      <c r="O71" s="199">
        <f t="shared" si="72"/>
        <v>0</v>
      </c>
      <c r="P71" s="887"/>
    </row>
    <row r="72" spans="1:16" ht="24" hidden="1" x14ac:dyDescent="0.25">
      <c r="A72" s="52">
        <v>1225</v>
      </c>
      <c r="B72" s="90" t="s">
        <v>91</v>
      </c>
      <c r="C72" s="536">
        <f t="shared" si="4"/>
        <v>0</v>
      </c>
      <c r="D72" s="197"/>
      <c r="E72" s="198"/>
      <c r="F72" s="199">
        <f t="shared" si="69"/>
        <v>0</v>
      </c>
      <c r="G72" s="197"/>
      <c r="H72" s="198"/>
      <c r="I72" s="199">
        <f t="shared" si="70"/>
        <v>0</v>
      </c>
      <c r="J72" s="200"/>
      <c r="K72" s="198"/>
      <c r="L72" s="199">
        <f t="shared" si="71"/>
        <v>0</v>
      </c>
      <c r="M72" s="197"/>
      <c r="N72" s="198"/>
      <c r="O72" s="199">
        <f t="shared" si="72"/>
        <v>0</v>
      </c>
      <c r="P72" s="887"/>
    </row>
    <row r="73" spans="1:16" ht="36" hidden="1" x14ac:dyDescent="0.25">
      <c r="A73" s="52">
        <v>1227</v>
      </c>
      <c r="B73" s="90" t="s">
        <v>92</v>
      </c>
      <c r="C73" s="536">
        <f t="shared" si="4"/>
        <v>0</v>
      </c>
      <c r="D73" s="197"/>
      <c r="E73" s="198"/>
      <c r="F73" s="199">
        <f t="shared" si="69"/>
        <v>0</v>
      </c>
      <c r="G73" s="197"/>
      <c r="H73" s="198"/>
      <c r="I73" s="199">
        <f t="shared" si="70"/>
        <v>0</v>
      </c>
      <c r="J73" s="200"/>
      <c r="K73" s="198"/>
      <c r="L73" s="199">
        <f t="shared" si="71"/>
        <v>0</v>
      </c>
      <c r="M73" s="197"/>
      <c r="N73" s="198"/>
      <c r="O73" s="199">
        <f t="shared" si="72"/>
        <v>0</v>
      </c>
      <c r="P73" s="887"/>
    </row>
    <row r="74" spans="1:16" ht="60" hidden="1" x14ac:dyDescent="0.25">
      <c r="A74" s="52">
        <v>1228</v>
      </c>
      <c r="B74" s="90" t="s">
        <v>93</v>
      </c>
      <c r="C74" s="536">
        <f t="shared" si="4"/>
        <v>0</v>
      </c>
      <c r="D74" s="197"/>
      <c r="E74" s="198"/>
      <c r="F74" s="199">
        <f t="shared" si="69"/>
        <v>0</v>
      </c>
      <c r="G74" s="197"/>
      <c r="H74" s="198"/>
      <c r="I74" s="199">
        <f t="shared" si="70"/>
        <v>0</v>
      </c>
      <c r="J74" s="200"/>
      <c r="K74" s="198"/>
      <c r="L74" s="199">
        <f t="shared" si="71"/>
        <v>0</v>
      </c>
      <c r="M74" s="197"/>
      <c r="N74" s="198"/>
      <c r="O74" s="199">
        <f t="shared" si="72"/>
        <v>0</v>
      </c>
      <c r="P74" s="887"/>
    </row>
    <row r="75" spans="1:16" hidden="1" x14ac:dyDescent="0.25">
      <c r="A75" s="176">
        <v>2000</v>
      </c>
      <c r="B75" s="176" t="s">
        <v>94</v>
      </c>
      <c r="C75" s="547">
        <f t="shared" si="4"/>
        <v>0</v>
      </c>
      <c r="D75" s="177">
        <f t="shared" ref="D75:O75" si="73">SUM(D76,D83,D120,D151,D152)</f>
        <v>0</v>
      </c>
      <c r="E75" s="178">
        <f t="shared" si="73"/>
        <v>0</v>
      </c>
      <c r="F75" s="179">
        <f t="shared" si="73"/>
        <v>0</v>
      </c>
      <c r="G75" s="177">
        <f t="shared" si="73"/>
        <v>0</v>
      </c>
      <c r="H75" s="178">
        <f t="shared" si="73"/>
        <v>0</v>
      </c>
      <c r="I75" s="179">
        <f t="shared" si="73"/>
        <v>0</v>
      </c>
      <c r="J75" s="180">
        <f t="shared" si="73"/>
        <v>0</v>
      </c>
      <c r="K75" s="178">
        <f t="shared" si="73"/>
        <v>0</v>
      </c>
      <c r="L75" s="179">
        <f t="shared" si="73"/>
        <v>0</v>
      </c>
      <c r="M75" s="177">
        <f t="shared" si="73"/>
        <v>0</v>
      </c>
      <c r="N75" s="178">
        <f t="shared" si="73"/>
        <v>0</v>
      </c>
      <c r="O75" s="179">
        <f t="shared" si="73"/>
        <v>0</v>
      </c>
      <c r="P75" s="906"/>
    </row>
    <row r="76" spans="1:16" ht="24" hidden="1" x14ac:dyDescent="0.25">
      <c r="A76" s="70">
        <v>2100</v>
      </c>
      <c r="B76" s="182" t="s">
        <v>95</v>
      </c>
      <c r="C76" s="534">
        <f t="shared" si="4"/>
        <v>0</v>
      </c>
      <c r="D76" s="183">
        <f t="shared" ref="D76:E76" si="74">SUM(D77,D80)</f>
        <v>0</v>
      </c>
      <c r="E76" s="184">
        <f t="shared" si="74"/>
        <v>0</v>
      </c>
      <c r="F76" s="185">
        <f>SUM(F77,F80)</f>
        <v>0</v>
      </c>
      <c r="G76" s="183">
        <f t="shared" ref="G76:H76" si="75">SUM(G77,G80)</f>
        <v>0</v>
      </c>
      <c r="H76" s="184">
        <f t="shared" si="75"/>
        <v>0</v>
      </c>
      <c r="I76" s="185">
        <f>SUM(I77,I80)</f>
        <v>0</v>
      </c>
      <c r="J76" s="186">
        <f t="shared" ref="J76:K76" si="76">SUM(J77,J80)</f>
        <v>0</v>
      </c>
      <c r="K76" s="184">
        <f t="shared" si="76"/>
        <v>0</v>
      </c>
      <c r="L76" s="185">
        <f>SUM(L77,L80)</f>
        <v>0</v>
      </c>
      <c r="M76" s="183">
        <f t="shared" ref="M76:O76" si="77">SUM(M77,M80)</f>
        <v>0</v>
      </c>
      <c r="N76" s="184">
        <f t="shared" si="77"/>
        <v>0</v>
      </c>
      <c r="O76" s="185">
        <f t="shared" si="77"/>
        <v>0</v>
      </c>
      <c r="P76" s="898"/>
    </row>
    <row r="77" spans="1:16" ht="24" hidden="1" x14ac:dyDescent="0.25">
      <c r="A77" s="872">
        <v>2110</v>
      </c>
      <c r="B77" s="82" t="s">
        <v>96</v>
      </c>
      <c r="C77" s="535">
        <f t="shared" si="4"/>
        <v>0</v>
      </c>
      <c r="D77" s="212">
        <f t="shared" ref="D77:E77" si="78">SUM(D78:D79)</f>
        <v>0</v>
      </c>
      <c r="E77" s="213">
        <f t="shared" si="78"/>
        <v>0</v>
      </c>
      <c r="F77" s="194">
        <f>SUM(F78:F79)</f>
        <v>0</v>
      </c>
      <c r="G77" s="212">
        <f t="shared" ref="G77:H77" si="79">SUM(G78:G79)</f>
        <v>0</v>
      </c>
      <c r="H77" s="213">
        <f t="shared" si="79"/>
        <v>0</v>
      </c>
      <c r="I77" s="194">
        <f>SUM(I78:I79)</f>
        <v>0</v>
      </c>
      <c r="J77" s="214">
        <f t="shared" ref="J77:K77" si="80">SUM(J78:J79)</f>
        <v>0</v>
      </c>
      <c r="K77" s="213">
        <f t="shared" si="80"/>
        <v>0</v>
      </c>
      <c r="L77" s="194">
        <f>SUM(L78:L79)</f>
        <v>0</v>
      </c>
      <c r="M77" s="212">
        <f t="shared" ref="M77:O77" si="81">SUM(M78:M79)</f>
        <v>0</v>
      </c>
      <c r="N77" s="213">
        <f t="shared" si="81"/>
        <v>0</v>
      </c>
      <c r="O77" s="194">
        <f t="shared" si="81"/>
        <v>0</v>
      </c>
      <c r="P77" s="886"/>
    </row>
    <row r="78" spans="1:16" hidden="1" x14ac:dyDescent="0.25">
      <c r="A78" s="52">
        <v>2111</v>
      </c>
      <c r="B78" s="90" t="s">
        <v>97</v>
      </c>
      <c r="C78" s="536">
        <f t="shared" si="4"/>
        <v>0</v>
      </c>
      <c r="D78" s="197"/>
      <c r="E78" s="198"/>
      <c r="F78" s="199">
        <f t="shared" ref="F78:F79" si="82">D78+E78</f>
        <v>0</v>
      </c>
      <c r="G78" s="197"/>
      <c r="H78" s="198"/>
      <c r="I78" s="199">
        <f t="shared" ref="I78:I79" si="83">G78+H78</f>
        <v>0</v>
      </c>
      <c r="J78" s="200"/>
      <c r="K78" s="198"/>
      <c r="L78" s="199">
        <f t="shared" ref="L78:L79" si="84">J78+K78</f>
        <v>0</v>
      </c>
      <c r="M78" s="197"/>
      <c r="N78" s="198"/>
      <c r="O78" s="199">
        <f t="shared" ref="O78:O79" si="85">M78+N78</f>
        <v>0</v>
      </c>
      <c r="P78" s="887"/>
    </row>
    <row r="79" spans="1:16" ht="24" hidden="1" x14ac:dyDescent="0.25">
      <c r="A79" s="52">
        <v>2112</v>
      </c>
      <c r="B79" s="90" t="s">
        <v>98</v>
      </c>
      <c r="C79" s="536">
        <f t="shared" si="4"/>
        <v>0</v>
      </c>
      <c r="D79" s="197"/>
      <c r="E79" s="198"/>
      <c r="F79" s="199">
        <f t="shared" si="82"/>
        <v>0</v>
      </c>
      <c r="G79" s="197"/>
      <c r="H79" s="198"/>
      <c r="I79" s="199">
        <f t="shared" si="83"/>
        <v>0</v>
      </c>
      <c r="J79" s="200"/>
      <c r="K79" s="198"/>
      <c r="L79" s="199">
        <f t="shared" si="84"/>
        <v>0</v>
      </c>
      <c r="M79" s="197"/>
      <c r="N79" s="198"/>
      <c r="O79" s="199">
        <f t="shared" si="85"/>
        <v>0</v>
      </c>
      <c r="P79" s="887"/>
    </row>
    <row r="80" spans="1:16" ht="24" hidden="1" x14ac:dyDescent="0.25">
      <c r="A80" s="202">
        <v>2120</v>
      </c>
      <c r="B80" s="90" t="s">
        <v>99</v>
      </c>
      <c r="C80" s="536">
        <f t="shared" si="4"/>
        <v>0</v>
      </c>
      <c r="D80" s="203">
        <f t="shared" ref="D80:E80" si="86">SUM(D81:D82)</f>
        <v>0</v>
      </c>
      <c r="E80" s="204">
        <f t="shared" si="86"/>
        <v>0</v>
      </c>
      <c r="F80" s="199">
        <f>SUM(F81:F82)</f>
        <v>0</v>
      </c>
      <c r="G80" s="203">
        <f t="shared" ref="G80:H80" si="87">SUM(G81:G82)</f>
        <v>0</v>
      </c>
      <c r="H80" s="204">
        <f t="shared" si="87"/>
        <v>0</v>
      </c>
      <c r="I80" s="199">
        <f>SUM(I81:I82)</f>
        <v>0</v>
      </c>
      <c r="J80" s="205">
        <f t="shared" ref="J80:K80" si="88">SUM(J81:J82)</f>
        <v>0</v>
      </c>
      <c r="K80" s="204">
        <f t="shared" si="88"/>
        <v>0</v>
      </c>
      <c r="L80" s="199">
        <f>SUM(L81:L82)</f>
        <v>0</v>
      </c>
      <c r="M80" s="203">
        <f t="shared" ref="M80:O80" si="89">SUM(M81:M82)</f>
        <v>0</v>
      </c>
      <c r="N80" s="204">
        <f t="shared" si="89"/>
        <v>0</v>
      </c>
      <c r="O80" s="199">
        <f t="shared" si="89"/>
        <v>0</v>
      </c>
      <c r="P80" s="887"/>
    </row>
    <row r="81" spans="1:16" hidden="1" x14ac:dyDescent="0.25">
      <c r="A81" s="52">
        <v>2121</v>
      </c>
      <c r="B81" s="90" t="s">
        <v>97</v>
      </c>
      <c r="C81" s="536">
        <f t="shared" si="4"/>
        <v>0</v>
      </c>
      <c r="D81" s="197"/>
      <c r="E81" s="198"/>
      <c r="F81" s="199">
        <f t="shared" ref="F81:F82" si="90">D81+E81</f>
        <v>0</v>
      </c>
      <c r="G81" s="197"/>
      <c r="H81" s="198"/>
      <c r="I81" s="199">
        <f t="shared" ref="I81:I82" si="91">G81+H81</f>
        <v>0</v>
      </c>
      <c r="J81" s="200"/>
      <c r="K81" s="198"/>
      <c r="L81" s="199">
        <f t="shared" ref="L81:L82" si="92">J81+K81</f>
        <v>0</v>
      </c>
      <c r="M81" s="197"/>
      <c r="N81" s="198"/>
      <c r="O81" s="199">
        <f t="shared" ref="O81:O82" si="93">M81+N81</f>
        <v>0</v>
      </c>
      <c r="P81" s="887"/>
    </row>
    <row r="82" spans="1:16" ht="24" hidden="1" x14ac:dyDescent="0.25">
      <c r="A82" s="52">
        <v>2122</v>
      </c>
      <c r="B82" s="90" t="s">
        <v>98</v>
      </c>
      <c r="C82" s="536">
        <f t="shared" si="4"/>
        <v>0</v>
      </c>
      <c r="D82" s="197"/>
      <c r="E82" s="198"/>
      <c r="F82" s="199">
        <f t="shared" si="90"/>
        <v>0</v>
      </c>
      <c r="G82" s="197"/>
      <c r="H82" s="198"/>
      <c r="I82" s="199">
        <f t="shared" si="91"/>
        <v>0</v>
      </c>
      <c r="J82" s="200"/>
      <c r="K82" s="198"/>
      <c r="L82" s="199">
        <f t="shared" si="92"/>
        <v>0</v>
      </c>
      <c r="M82" s="197"/>
      <c r="N82" s="198"/>
      <c r="O82" s="199">
        <f t="shared" si="93"/>
        <v>0</v>
      </c>
      <c r="P82" s="887"/>
    </row>
    <row r="83" spans="1:16" hidden="1" x14ac:dyDescent="0.25">
      <c r="A83" s="70">
        <v>2200</v>
      </c>
      <c r="B83" s="182" t="s">
        <v>100</v>
      </c>
      <c r="C83" s="534">
        <f t="shared" si="4"/>
        <v>0</v>
      </c>
      <c r="D83" s="183">
        <f t="shared" ref="D83:E83" si="94">SUM(D84,D85,D91,D99,D107,D108,D114,D119)</f>
        <v>0</v>
      </c>
      <c r="E83" s="184">
        <f t="shared" si="94"/>
        <v>0</v>
      </c>
      <c r="F83" s="185">
        <f>SUM(F84,F85,F91,F99,F107,F108,F114,F119)</f>
        <v>0</v>
      </c>
      <c r="G83" s="183">
        <f t="shared" ref="G83:H83" si="95">SUM(G84,G85,G91,G99,G107,G108,G114,G119)</f>
        <v>0</v>
      </c>
      <c r="H83" s="184">
        <f t="shared" si="95"/>
        <v>0</v>
      </c>
      <c r="I83" s="185">
        <f>SUM(I84,I85,I91,I99,I107,I108,I114,I119)</f>
        <v>0</v>
      </c>
      <c r="J83" s="186">
        <f t="shared" ref="J83:K83" si="96">SUM(J84,J85,J91,J99,J107,J108,J114,J119)</f>
        <v>0</v>
      </c>
      <c r="K83" s="184">
        <f t="shared" si="96"/>
        <v>0</v>
      </c>
      <c r="L83" s="185">
        <f>SUM(L84,L85,L91,L99,L107,L108,L114,L119)</f>
        <v>0</v>
      </c>
      <c r="M83" s="183">
        <f t="shared" ref="M83:O83" si="97">SUM(M84,M85,M91,M99,M107,M108,M114,M119)</f>
        <v>0</v>
      </c>
      <c r="N83" s="184">
        <f t="shared" si="97"/>
        <v>0</v>
      </c>
      <c r="O83" s="185">
        <f t="shared" si="97"/>
        <v>0</v>
      </c>
      <c r="P83" s="900"/>
    </row>
    <row r="84" spans="1:16" hidden="1" x14ac:dyDescent="0.25">
      <c r="A84" s="188">
        <v>2210</v>
      </c>
      <c r="B84" s="143" t="s">
        <v>101</v>
      </c>
      <c r="C84" s="542">
        <f t="shared" si="4"/>
        <v>0</v>
      </c>
      <c r="D84" s="206"/>
      <c r="E84" s="207"/>
      <c r="F84" s="189">
        <f>D84+E84</f>
        <v>0</v>
      </c>
      <c r="G84" s="206"/>
      <c r="H84" s="207"/>
      <c r="I84" s="189">
        <f>G84+H84</f>
        <v>0</v>
      </c>
      <c r="J84" s="208"/>
      <c r="K84" s="207"/>
      <c r="L84" s="189">
        <f>J84+K84</f>
        <v>0</v>
      </c>
      <c r="M84" s="206"/>
      <c r="N84" s="207"/>
      <c r="O84" s="189">
        <f t="shared" ref="O84" si="98">M84+N84</f>
        <v>0</v>
      </c>
      <c r="P84" s="901"/>
    </row>
    <row r="85" spans="1:16" ht="24" hidden="1" x14ac:dyDescent="0.25">
      <c r="A85" s="202">
        <v>2220</v>
      </c>
      <c r="B85" s="90" t="s">
        <v>103</v>
      </c>
      <c r="C85" s="536">
        <f t="shared" ref="C85:C148" si="99">F85+I85+L85+O85</f>
        <v>0</v>
      </c>
      <c r="D85" s="203">
        <f t="shared" ref="D85:E85" si="100">SUM(D86:D90)</f>
        <v>0</v>
      </c>
      <c r="E85" s="204">
        <f t="shared" si="100"/>
        <v>0</v>
      </c>
      <c r="F85" s="199">
        <f>SUM(F86:F90)</f>
        <v>0</v>
      </c>
      <c r="G85" s="203">
        <f t="shared" ref="G85:H85" si="101">SUM(G86:G90)</f>
        <v>0</v>
      </c>
      <c r="H85" s="204">
        <f t="shared" si="101"/>
        <v>0</v>
      </c>
      <c r="I85" s="199">
        <f>SUM(I86:I90)</f>
        <v>0</v>
      </c>
      <c r="J85" s="205">
        <f t="shared" ref="J85:K85" si="102">SUM(J86:J90)</f>
        <v>0</v>
      </c>
      <c r="K85" s="204">
        <f t="shared" si="102"/>
        <v>0</v>
      </c>
      <c r="L85" s="199">
        <f>SUM(L86:L90)</f>
        <v>0</v>
      </c>
      <c r="M85" s="203">
        <f t="shared" ref="M85:O85" si="103">SUM(M86:M90)</f>
        <v>0</v>
      </c>
      <c r="N85" s="204">
        <f t="shared" si="103"/>
        <v>0</v>
      </c>
      <c r="O85" s="199">
        <f t="shared" si="103"/>
        <v>0</v>
      </c>
      <c r="P85" s="887"/>
    </row>
    <row r="86" spans="1:16" hidden="1" x14ac:dyDescent="0.25">
      <c r="A86" s="52">
        <v>2221</v>
      </c>
      <c r="B86" s="90" t="s">
        <v>104</v>
      </c>
      <c r="C86" s="536">
        <f t="shared" si="99"/>
        <v>0</v>
      </c>
      <c r="D86" s="197"/>
      <c r="E86" s="198"/>
      <c r="F86" s="199">
        <f t="shared" ref="F86:F90" si="104">D86+E86</f>
        <v>0</v>
      </c>
      <c r="G86" s="197"/>
      <c r="H86" s="198"/>
      <c r="I86" s="199">
        <f t="shared" ref="I86:I90" si="105">G86+H86</f>
        <v>0</v>
      </c>
      <c r="J86" s="200"/>
      <c r="K86" s="198"/>
      <c r="L86" s="199">
        <f t="shared" ref="L86:L90" si="106">J86+K86</f>
        <v>0</v>
      </c>
      <c r="M86" s="197"/>
      <c r="N86" s="198"/>
      <c r="O86" s="199">
        <f t="shared" ref="O86:O90" si="107">M86+N86</f>
        <v>0</v>
      </c>
      <c r="P86" s="887"/>
    </row>
    <row r="87" spans="1:16" ht="24" hidden="1" x14ac:dyDescent="0.25">
      <c r="A87" s="52">
        <v>2222</v>
      </c>
      <c r="B87" s="90" t="s">
        <v>105</v>
      </c>
      <c r="C87" s="536">
        <f t="shared" si="99"/>
        <v>0</v>
      </c>
      <c r="D87" s="197"/>
      <c r="E87" s="198"/>
      <c r="F87" s="199">
        <f t="shared" si="104"/>
        <v>0</v>
      </c>
      <c r="G87" s="197"/>
      <c r="H87" s="198"/>
      <c r="I87" s="199">
        <f t="shared" si="105"/>
        <v>0</v>
      </c>
      <c r="J87" s="200"/>
      <c r="K87" s="198"/>
      <c r="L87" s="199">
        <f t="shared" si="106"/>
        <v>0</v>
      </c>
      <c r="M87" s="197"/>
      <c r="N87" s="198"/>
      <c r="O87" s="199">
        <f t="shared" si="107"/>
        <v>0</v>
      </c>
      <c r="P87" s="887"/>
    </row>
    <row r="88" spans="1:16" hidden="1" x14ac:dyDescent="0.25">
      <c r="A88" s="52">
        <v>2223</v>
      </c>
      <c r="B88" s="90" t="s">
        <v>106</v>
      </c>
      <c r="C88" s="536">
        <f t="shared" si="99"/>
        <v>0</v>
      </c>
      <c r="D88" s="197"/>
      <c r="E88" s="198"/>
      <c r="F88" s="199">
        <f t="shared" si="104"/>
        <v>0</v>
      </c>
      <c r="G88" s="197"/>
      <c r="H88" s="198"/>
      <c r="I88" s="199">
        <f t="shared" si="105"/>
        <v>0</v>
      </c>
      <c r="J88" s="200"/>
      <c r="K88" s="198"/>
      <c r="L88" s="199">
        <f t="shared" si="106"/>
        <v>0</v>
      </c>
      <c r="M88" s="197"/>
      <c r="N88" s="198"/>
      <c r="O88" s="199">
        <f t="shared" si="107"/>
        <v>0</v>
      </c>
      <c r="P88" s="887"/>
    </row>
    <row r="89" spans="1:16" ht="48" hidden="1" x14ac:dyDescent="0.25">
      <c r="A89" s="52">
        <v>2224</v>
      </c>
      <c r="B89" s="90" t="s">
        <v>107</v>
      </c>
      <c r="C89" s="536">
        <f t="shared" si="99"/>
        <v>0</v>
      </c>
      <c r="D89" s="197"/>
      <c r="E89" s="198"/>
      <c r="F89" s="199">
        <f t="shared" si="104"/>
        <v>0</v>
      </c>
      <c r="G89" s="197"/>
      <c r="H89" s="198"/>
      <c r="I89" s="199">
        <f t="shared" si="105"/>
        <v>0</v>
      </c>
      <c r="J89" s="200"/>
      <c r="K89" s="198"/>
      <c r="L89" s="199">
        <f t="shared" si="106"/>
        <v>0</v>
      </c>
      <c r="M89" s="197"/>
      <c r="N89" s="198"/>
      <c r="O89" s="199">
        <f t="shared" si="107"/>
        <v>0</v>
      </c>
      <c r="P89" s="887"/>
    </row>
    <row r="90" spans="1:16" ht="24" hidden="1" x14ac:dyDescent="0.25">
      <c r="A90" s="52">
        <v>2229</v>
      </c>
      <c r="B90" s="90" t="s">
        <v>108</v>
      </c>
      <c r="C90" s="536">
        <f t="shared" si="99"/>
        <v>0</v>
      </c>
      <c r="D90" s="197"/>
      <c r="E90" s="198"/>
      <c r="F90" s="199">
        <f t="shared" si="104"/>
        <v>0</v>
      </c>
      <c r="G90" s="197"/>
      <c r="H90" s="198"/>
      <c r="I90" s="199">
        <f t="shared" si="105"/>
        <v>0</v>
      </c>
      <c r="J90" s="200"/>
      <c r="K90" s="198"/>
      <c r="L90" s="199">
        <f t="shared" si="106"/>
        <v>0</v>
      </c>
      <c r="M90" s="197"/>
      <c r="N90" s="198"/>
      <c r="O90" s="199">
        <f t="shared" si="107"/>
        <v>0</v>
      </c>
      <c r="P90" s="887"/>
    </row>
    <row r="91" spans="1:16" hidden="1" x14ac:dyDescent="0.25">
      <c r="A91" s="202">
        <v>2230</v>
      </c>
      <c r="B91" s="90" t="s">
        <v>109</v>
      </c>
      <c r="C91" s="536">
        <f t="shared" si="99"/>
        <v>0</v>
      </c>
      <c r="D91" s="203">
        <f t="shared" ref="D91:E91" si="108">SUM(D92:D98)</f>
        <v>0</v>
      </c>
      <c r="E91" s="204">
        <f t="shared" si="108"/>
        <v>0</v>
      </c>
      <c r="F91" s="199">
        <f>SUM(F92:F98)</f>
        <v>0</v>
      </c>
      <c r="G91" s="203">
        <f t="shared" ref="G91:H91" si="109">SUM(G92:G98)</f>
        <v>0</v>
      </c>
      <c r="H91" s="204">
        <f t="shared" si="109"/>
        <v>0</v>
      </c>
      <c r="I91" s="199">
        <f>SUM(I92:I98)</f>
        <v>0</v>
      </c>
      <c r="J91" s="205">
        <f t="shared" ref="J91:K91" si="110">SUM(J92:J98)</f>
        <v>0</v>
      </c>
      <c r="K91" s="204">
        <f t="shared" si="110"/>
        <v>0</v>
      </c>
      <c r="L91" s="199">
        <f>SUM(L92:L98)</f>
        <v>0</v>
      </c>
      <c r="M91" s="203">
        <f t="shared" ref="M91:O91" si="111">SUM(M92:M98)</f>
        <v>0</v>
      </c>
      <c r="N91" s="204">
        <f t="shared" si="111"/>
        <v>0</v>
      </c>
      <c r="O91" s="199">
        <f t="shared" si="111"/>
        <v>0</v>
      </c>
      <c r="P91" s="887"/>
    </row>
    <row r="92" spans="1:16" ht="24" hidden="1" x14ac:dyDescent="0.25">
      <c r="A92" s="52">
        <v>2231</v>
      </c>
      <c r="B92" s="90" t="s">
        <v>110</v>
      </c>
      <c r="C92" s="536">
        <f t="shared" si="99"/>
        <v>0</v>
      </c>
      <c r="D92" s="197"/>
      <c r="E92" s="198"/>
      <c r="F92" s="199">
        <f t="shared" ref="F92:F98" si="112">D92+E92</f>
        <v>0</v>
      </c>
      <c r="G92" s="197"/>
      <c r="H92" s="198"/>
      <c r="I92" s="199">
        <f t="shared" ref="I92:I98" si="113">G92+H92</f>
        <v>0</v>
      </c>
      <c r="J92" s="200"/>
      <c r="K92" s="198"/>
      <c r="L92" s="199">
        <f t="shared" ref="L92:L98" si="114">J92+K92</f>
        <v>0</v>
      </c>
      <c r="M92" s="197"/>
      <c r="N92" s="198"/>
      <c r="O92" s="199">
        <f t="shared" ref="O92:O98" si="115">M92+N92</f>
        <v>0</v>
      </c>
      <c r="P92" s="887"/>
    </row>
    <row r="93" spans="1:16" ht="24.75" hidden="1" customHeight="1" x14ac:dyDescent="0.25">
      <c r="A93" s="52">
        <v>2232</v>
      </c>
      <c r="B93" s="90" t="s">
        <v>111</v>
      </c>
      <c r="C93" s="536">
        <f t="shared" si="99"/>
        <v>0</v>
      </c>
      <c r="D93" s="197"/>
      <c r="E93" s="198"/>
      <c r="F93" s="199">
        <f t="shared" si="112"/>
        <v>0</v>
      </c>
      <c r="G93" s="197"/>
      <c r="H93" s="198"/>
      <c r="I93" s="199">
        <f t="shared" si="113"/>
        <v>0</v>
      </c>
      <c r="J93" s="200"/>
      <c r="K93" s="198"/>
      <c r="L93" s="199">
        <f t="shared" si="114"/>
        <v>0</v>
      </c>
      <c r="M93" s="197"/>
      <c r="N93" s="198"/>
      <c r="O93" s="199">
        <f t="shared" si="115"/>
        <v>0</v>
      </c>
      <c r="P93" s="887"/>
    </row>
    <row r="94" spans="1:16" ht="24" hidden="1" x14ac:dyDescent="0.25">
      <c r="A94" s="45">
        <v>2233</v>
      </c>
      <c r="B94" s="82" t="s">
        <v>112</v>
      </c>
      <c r="C94" s="535">
        <f t="shared" si="99"/>
        <v>0</v>
      </c>
      <c r="D94" s="192"/>
      <c r="E94" s="193"/>
      <c r="F94" s="194">
        <f t="shared" si="112"/>
        <v>0</v>
      </c>
      <c r="G94" s="192"/>
      <c r="H94" s="193"/>
      <c r="I94" s="194">
        <f t="shared" si="113"/>
        <v>0</v>
      </c>
      <c r="J94" s="195"/>
      <c r="K94" s="193"/>
      <c r="L94" s="194">
        <f t="shared" si="114"/>
        <v>0</v>
      </c>
      <c r="M94" s="192"/>
      <c r="N94" s="193"/>
      <c r="O94" s="194">
        <f t="shared" si="115"/>
        <v>0</v>
      </c>
      <c r="P94" s="886"/>
    </row>
    <row r="95" spans="1:16" ht="36" hidden="1" x14ac:dyDescent="0.25">
      <c r="A95" s="52">
        <v>2234</v>
      </c>
      <c r="B95" s="90" t="s">
        <v>113</v>
      </c>
      <c r="C95" s="536">
        <f t="shared" si="99"/>
        <v>0</v>
      </c>
      <c r="D95" s="197"/>
      <c r="E95" s="198"/>
      <c r="F95" s="199">
        <f t="shared" si="112"/>
        <v>0</v>
      </c>
      <c r="G95" s="197"/>
      <c r="H95" s="198"/>
      <c r="I95" s="199">
        <f t="shared" si="113"/>
        <v>0</v>
      </c>
      <c r="J95" s="200"/>
      <c r="K95" s="198"/>
      <c r="L95" s="199">
        <f t="shared" si="114"/>
        <v>0</v>
      </c>
      <c r="M95" s="197"/>
      <c r="N95" s="198"/>
      <c r="O95" s="199">
        <f t="shared" si="115"/>
        <v>0</v>
      </c>
      <c r="P95" s="887"/>
    </row>
    <row r="96" spans="1:16" ht="24" hidden="1" x14ac:dyDescent="0.25">
      <c r="A96" s="52">
        <v>2235</v>
      </c>
      <c r="B96" s="90" t="s">
        <v>114</v>
      </c>
      <c r="C96" s="536">
        <f t="shared" si="99"/>
        <v>0</v>
      </c>
      <c r="D96" s="197"/>
      <c r="E96" s="198"/>
      <c r="F96" s="199">
        <f t="shared" si="112"/>
        <v>0</v>
      </c>
      <c r="G96" s="197"/>
      <c r="H96" s="198"/>
      <c r="I96" s="199">
        <f t="shared" si="113"/>
        <v>0</v>
      </c>
      <c r="J96" s="200"/>
      <c r="K96" s="198"/>
      <c r="L96" s="199">
        <f t="shared" si="114"/>
        <v>0</v>
      </c>
      <c r="M96" s="197"/>
      <c r="N96" s="198"/>
      <c r="O96" s="199">
        <f t="shared" si="115"/>
        <v>0</v>
      </c>
      <c r="P96" s="887"/>
    </row>
    <row r="97" spans="1:16" hidden="1" x14ac:dyDescent="0.25">
      <c r="A97" s="52">
        <v>2236</v>
      </c>
      <c r="B97" s="90" t="s">
        <v>115</v>
      </c>
      <c r="C97" s="536">
        <f t="shared" si="99"/>
        <v>0</v>
      </c>
      <c r="D97" s="197"/>
      <c r="E97" s="198"/>
      <c r="F97" s="199">
        <f t="shared" si="112"/>
        <v>0</v>
      </c>
      <c r="G97" s="197"/>
      <c r="H97" s="198"/>
      <c r="I97" s="199">
        <f t="shared" si="113"/>
        <v>0</v>
      </c>
      <c r="J97" s="200"/>
      <c r="K97" s="198"/>
      <c r="L97" s="199">
        <f t="shared" si="114"/>
        <v>0</v>
      </c>
      <c r="M97" s="197"/>
      <c r="N97" s="198"/>
      <c r="O97" s="199">
        <f t="shared" si="115"/>
        <v>0</v>
      </c>
      <c r="P97" s="887"/>
    </row>
    <row r="98" spans="1:16" hidden="1" x14ac:dyDescent="0.25">
      <c r="A98" s="52">
        <v>2239</v>
      </c>
      <c r="B98" s="90" t="s">
        <v>116</v>
      </c>
      <c r="C98" s="536">
        <f t="shared" si="99"/>
        <v>0</v>
      </c>
      <c r="D98" s="197"/>
      <c r="E98" s="198"/>
      <c r="F98" s="199">
        <f t="shared" si="112"/>
        <v>0</v>
      </c>
      <c r="G98" s="197"/>
      <c r="H98" s="198"/>
      <c r="I98" s="199">
        <f t="shared" si="113"/>
        <v>0</v>
      </c>
      <c r="J98" s="200"/>
      <c r="K98" s="198"/>
      <c r="L98" s="199">
        <f t="shared" si="114"/>
        <v>0</v>
      </c>
      <c r="M98" s="197"/>
      <c r="N98" s="198"/>
      <c r="O98" s="199">
        <f t="shared" si="115"/>
        <v>0</v>
      </c>
      <c r="P98" s="887"/>
    </row>
    <row r="99" spans="1:16" ht="36" hidden="1" x14ac:dyDescent="0.25">
      <c r="A99" s="202">
        <v>2240</v>
      </c>
      <c r="B99" s="90" t="s">
        <v>117</v>
      </c>
      <c r="C99" s="536">
        <f t="shared" si="99"/>
        <v>0</v>
      </c>
      <c r="D99" s="203">
        <f t="shared" ref="D99:E99" si="116">SUM(D100:D106)</f>
        <v>0</v>
      </c>
      <c r="E99" s="204">
        <f t="shared" si="116"/>
        <v>0</v>
      </c>
      <c r="F99" s="199">
        <f>SUM(F100:F106)</f>
        <v>0</v>
      </c>
      <c r="G99" s="203">
        <f t="shared" ref="G99:H99" si="117">SUM(G100:G106)</f>
        <v>0</v>
      </c>
      <c r="H99" s="204">
        <f t="shared" si="117"/>
        <v>0</v>
      </c>
      <c r="I99" s="199">
        <f>SUM(I100:I106)</f>
        <v>0</v>
      </c>
      <c r="J99" s="205">
        <f t="shared" ref="J99:K99" si="118">SUM(J100:J106)</f>
        <v>0</v>
      </c>
      <c r="K99" s="204">
        <f t="shared" si="118"/>
        <v>0</v>
      </c>
      <c r="L99" s="199">
        <f>SUM(L100:L106)</f>
        <v>0</v>
      </c>
      <c r="M99" s="203">
        <f t="shared" ref="M99:O99" si="119">SUM(M100:M106)</f>
        <v>0</v>
      </c>
      <c r="N99" s="204">
        <f t="shared" si="119"/>
        <v>0</v>
      </c>
      <c r="O99" s="199">
        <f t="shared" si="119"/>
        <v>0</v>
      </c>
      <c r="P99" s="887"/>
    </row>
    <row r="100" spans="1:16" hidden="1" x14ac:dyDescent="0.25">
      <c r="A100" s="52">
        <v>2241</v>
      </c>
      <c r="B100" s="90" t="s">
        <v>118</v>
      </c>
      <c r="C100" s="536">
        <f t="shared" si="99"/>
        <v>0</v>
      </c>
      <c r="D100" s="197"/>
      <c r="E100" s="198"/>
      <c r="F100" s="199">
        <f t="shared" ref="F100:F107" si="120">D100+E100</f>
        <v>0</v>
      </c>
      <c r="G100" s="197"/>
      <c r="H100" s="198"/>
      <c r="I100" s="199">
        <f t="shared" ref="I100:I107" si="121">G100+H100</f>
        <v>0</v>
      </c>
      <c r="J100" s="200"/>
      <c r="K100" s="198"/>
      <c r="L100" s="199">
        <f t="shared" ref="L100:L107" si="122">J100+K100</f>
        <v>0</v>
      </c>
      <c r="M100" s="197"/>
      <c r="N100" s="198"/>
      <c r="O100" s="199">
        <f t="shared" ref="O100:O107" si="123">M100+N100</f>
        <v>0</v>
      </c>
      <c r="P100" s="887"/>
    </row>
    <row r="101" spans="1:16" ht="24" hidden="1" x14ac:dyDescent="0.25">
      <c r="A101" s="52">
        <v>2242</v>
      </c>
      <c r="B101" s="90" t="s">
        <v>119</v>
      </c>
      <c r="C101" s="536">
        <f t="shared" si="99"/>
        <v>0</v>
      </c>
      <c r="D101" s="197"/>
      <c r="E101" s="198"/>
      <c r="F101" s="199">
        <f t="shared" si="120"/>
        <v>0</v>
      </c>
      <c r="G101" s="197"/>
      <c r="H101" s="198"/>
      <c r="I101" s="199">
        <f t="shared" si="121"/>
        <v>0</v>
      </c>
      <c r="J101" s="200"/>
      <c r="K101" s="198"/>
      <c r="L101" s="199">
        <f t="shared" si="122"/>
        <v>0</v>
      </c>
      <c r="M101" s="197"/>
      <c r="N101" s="198"/>
      <c r="O101" s="199">
        <f t="shared" si="123"/>
        <v>0</v>
      </c>
      <c r="P101" s="887"/>
    </row>
    <row r="102" spans="1:16" ht="24" hidden="1" x14ac:dyDescent="0.25">
      <c r="A102" s="52">
        <v>2243</v>
      </c>
      <c r="B102" s="90" t="s">
        <v>120</v>
      </c>
      <c r="C102" s="536">
        <f t="shared" si="99"/>
        <v>0</v>
      </c>
      <c r="D102" s="197"/>
      <c r="E102" s="198"/>
      <c r="F102" s="199">
        <f t="shared" si="120"/>
        <v>0</v>
      </c>
      <c r="G102" s="197"/>
      <c r="H102" s="198"/>
      <c r="I102" s="199">
        <f t="shared" si="121"/>
        <v>0</v>
      </c>
      <c r="J102" s="200"/>
      <c r="K102" s="198"/>
      <c r="L102" s="199">
        <f t="shared" si="122"/>
        <v>0</v>
      </c>
      <c r="M102" s="197"/>
      <c r="N102" s="198"/>
      <c r="O102" s="199">
        <f t="shared" si="123"/>
        <v>0</v>
      </c>
      <c r="P102" s="887"/>
    </row>
    <row r="103" spans="1:16" hidden="1" x14ac:dyDescent="0.25">
      <c r="A103" s="52">
        <v>2244</v>
      </c>
      <c r="B103" s="90" t="s">
        <v>121</v>
      </c>
      <c r="C103" s="536">
        <f t="shared" si="99"/>
        <v>0</v>
      </c>
      <c r="D103" s="197"/>
      <c r="E103" s="198"/>
      <c r="F103" s="199">
        <f t="shared" si="120"/>
        <v>0</v>
      </c>
      <c r="G103" s="197"/>
      <c r="H103" s="198"/>
      <c r="I103" s="199">
        <f t="shared" si="121"/>
        <v>0</v>
      </c>
      <c r="J103" s="200"/>
      <c r="K103" s="198"/>
      <c r="L103" s="199">
        <f t="shared" si="122"/>
        <v>0</v>
      </c>
      <c r="M103" s="197"/>
      <c r="N103" s="198"/>
      <c r="O103" s="199">
        <f t="shared" si="123"/>
        <v>0</v>
      </c>
      <c r="P103" s="887"/>
    </row>
    <row r="104" spans="1:16" ht="24" hidden="1" x14ac:dyDescent="0.25">
      <c r="A104" s="52">
        <v>2246</v>
      </c>
      <c r="B104" s="90" t="s">
        <v>122</v>
      </c>
      <c r="C104" s="536">
        <f t="shared" si="99"/>
        <v>0</v>
      </c>
      <c r="D104" s="197"/>
      <c r="E104" s="198"/>
      <c r="F104" s="199">
        <f t="shared" si="120"/>
        <v>0</v>
      </c>
      <c r="G104" s="197"/>
      <c r="H104" s="198"/>
      <c r="I104" s="199">
        <f t="shared" si="121"/>
        <v>0</v>
      </c>
      <c r="J104" s="200"/>
      <c r="K104" s="198"/>
      <c r="L104" s="199">
        <f t="shared" si="122"/>
        <v>0</v>
      </c>
      <c r="M104" s="197"/>
      <c r="N104" s="198"/>
      <c r="O104" s="199">
        <f t="shared" si="123"/>
        <v>0</v>
      </c>
      <c r="P104" s="887"/>
    </row>
    <row r="105" spans="1:16" hidden="1" x14ac:dyDescent="0.25">
      <c r="A105" s="52">
        <v>2247</v>
      </c>
      <c r="B105" s="90" t="s">
        <v>123</v>
      </c>
      <c r="C105" s="536">
        <f t="shared" si="99"/>
        <v>0</v>
      </c>
      <c r="D105" s="197"/>
      <c r="E105" s="198"/>
      <c r="F105" s="199">
        <f t="shared" si="120"/>
        <v>0</v>
      </c>
      <c r="G105" s="197"/>
      <c r="H105" s="198"/>
      <c r="I105" s="199">
        <f t="shared" si="121"/>
        <v>0</v>
      </c>
      <c r="J105" s="200"/>
      <c r="K105" s="198"/>
      <c r="L105" s="199">
        <f t="shared" si="122"/>
        <v>0</v>
      </c>
      <c r="M105" s="197"/>
      <c r="N105" s="198"/>
      <c r="O105" s="199">
        <f t="shared" si="123"/>
        <v>0</v>
      </c>
      <c r="P105" s="887"/>
    </row>
    <row r="106" spans="1:16" ht="24" hidden="1" x14ac:dyDescent="0.25">
      <c r="A106" s="52">
        <v>2249</v>
      </c>
      <c r="B106" s="90" t="s">
        <v>124</v>
      </c>
      <c r="C106" s="536">
        <f t="shared" si="99"/>
        <v>0</v>
      </c>
      <c r="D106" s="197"/>
      <c r="E106" s="198"/>
      <c r="F106" s="199">
        <f t="shared" si="120"/>
        <v>0</v>
      </c>
      <c r="G106" s="197"/>
      <c r="H106" s="198"/>
      <c r="I106" s="199">
        <f t="shared" si="121"/>
        <v>0</v>
      </c>
      <c r="J106" s="200"/>
      <c r="K106" s="198"/>
      <c r="L106" s="199">
        <f t="shared" si="122"/>
        <v>0</v>
      </c>
      <c r="M106" s="197"/>
      <c r="N106" s="198"/>
      <c r="O106" s="199">
        <f t="shared" si="123"/>
        <v>0</v>
      </c>
      <c r="P106" s="887"/>
    </row>
    <row r="107" spans="1:16" hidden="1" x14ac:dyDescent="0.25">
      <c r="A107" s="202">
        <v>2250</v>
      </c>
      <c r="B107" s="90" t="s">
        <v>125</v>
      </c>
      <c r="C107" s="536">
        <f t="shared" si="99"/>
        <v>0</v>
      </c>
      <c r="D107" s="197"/>
      <c r="E107" s="198"/>
      <c r="F107" s="199">
        <f t="shared" si="120"/>
        <v>0</v>
      </c>
      <c r="G107" s="197"/>
      <c r="H107" s="198"/>
      <c r="I107" s="199">
        <f t="shared" si="121"/>
        <v>0</v>
      </c>
      <c r="J107" s="200"/>
      <c r="K107" s="198"/>
      <c r="L107" s="199">
        <f t="shared" si="122"/>
        <v>0</v>
      </c>
      <c r="M107" s="197"/>
      <c r="N107" s="198"/>
      <c r="O107" s="199">
        <f t="shared" si="123"/>
        <v>0</v>
      </c>
      <c r="P107" s="887"/>
    </row>
    <row r="108" spans="1:16" hidden="1" x14ac:dyDescent="0.25">
      <c r="A108" s="202">
        <v>2260</v>
      </c>
      <c r="B108" s="90" t="s">
        <v>126</v>
      </c>
      <c r="C108" s="536">
        <f t="shared" si="99"/>
        <v>0</v>
      </c>
      <c r="D108" s="203">
        <f t="shared" ref="D108:E108" si="124">SUM(D109:D113)</f>
        <v>0</v>
      </c>
      <c r="E108" s="204">
        <f t="shared" si="124"/>
        <v>0</v>
      </c>
      <c r="F108" s="199">
        <f>SUM(F109:F113)</f>
        <v>0</v>
      </c>
      <c r="G108" s="203">
        <f t="shared" ref="G108:H108" si="125">SUM(G109:G113)</f>
        <v>0</v>
      </c>
      <c r="H108" s="204">
        <f t="shared" si="125"/>
        <v>0</v>
      </c>
      <c r="I108" s="199">
        <f>SUM(I109:I113)</f>
        <v>0</v>
      </c>
      <c r="J108" s="205">
        <f t="shared" ref="J108:K108" si="126">SUM(J109:J113)</f>
        <v>0</v>
      </c>
      <c r="K108" s="204">
        <f t="shared" si="126"/>
        <v>0</v>
      </c>
      <c r="L108" s="199">
        <f>SUM(L109:L113)</f>
        <v>0</v>
      </c>
      <c r="M108" s="203">
        <f t="shared" ref="M108:O108" si="127">SUM(M109:M113)</f>
        <v>0</v>
      </c>
      <c r="N108" s="204">
        <f t="shared" si="127"/>
        <v>0</v>
      </c>
      <c r="O108" s="199">
        <f t="shared" si="127"/>
        <v>0</v>
      </c>
      <c r="P108" s="887"/>
    </row>
    <row r="109" spans="1:16" hidden="1" x14ac:dyDescent="0.25">
      <c r="A109" s="52">
        <v>2261</v>
      </c>
      <c r="B109" s="90" t="s">
        <v>127</v>
      </c>
      <c r="C109" s="536">
        <f t="shared" si="99"/>
        <v>0</v>
      </c>
      <c r="D109" s="197"/>
      <c r="E109" s="198"/>
      <c r="F109" s="199">
        <f t="shared" ref="F109:F113" si="128">D109+E109</f>
        <v>0</v>
      </c>
      <c r="G109" s="197"/>
      <c r="H109" s="198"/>
      <c r="I109" s="199">
        <f t="shared" ref="I109:I113" si="129">G109+H109</f>
        <v>0</v>
      </c>
      <c r="J109" s="200"/>
      <c r="K109" s="198"/>
      <c r="L109" s="199">
        <f t="shared" ref="L109:L113" si="130">J109+K109</f>
        <v>0</v>
      </c>
      <c r="M109" s="197"/>
      <c r="N109" s="198"/>
      <c r="O109" s="199">
        <f t="shared" ref="O109:O113" si="131">M109+N109</f>
        <v>0</v>
      </c>
      <c r="P109" s="887"/>
    </row>
    <row r="110" spans="1:16" hidden="1" x14ac:dyDescent="0.25">
      <c r="A110" s="52">
        <v>2262</v>
      </c>
      <c r="B110" s="90" t="s">
        <v>128</v>
      </c>
      <c r="C110" s="536">
        <f t="shared" si="99"/>
        <v>0</v>
      </c>
      <c r="D110" s="197"/>
      <c r="E110" s="198"/>
      <c r="F110" s="199">
        <f t="shared" si="128"/>
        <v>0</v>
      </c>
      <c r="G110" s="197"/>
      <c r="H110" s="198"/>
      <c r="I110" s="199">
        <f t="shared" si="129"/>
        <v>0</v>
      </c>
      <c r="J110" s="200"/>
      <c r="K110" s="198"/>
      <c r="L110" s="199">
        <f t="shared" si="130"/>
        <v>0</v>
      </c>
      <c r="M110" s="197"/>
      <c r="N110" s="198"/>
      <c r="O110" s="199">
        <f t="shared" si="131"/>
        <v>0</v>
      </c>
      <c r="P110" s="887"/>
    </row>
    <row r="111" spans="1:16" hidden="1" x14ac:dyDescent="0.25">
      <c r="A111" s="52">
        <v>2263</v>
      </c>
      <c r="B111" s="90" t="s">
        <v>129</v>
      </c>
      <c r="C111" s="536">
        <f t="shared" si="99"/>
        <v>0</v>
      </c>
      <c r="D111" s="197"/>
      <c r="E111" s="198"/>
      <c r="F111" s="199">
        <f t="shared" si="128"/>
        <v>0</v>
      </c>
      <c r="G111" s="197"/>
      <c r="H111" s="198"/>
      <c r="I111" s="199">
        <f t="shared" si="129"/>
        <v>0</v>
      </c>
      <c r="J111" s="200"/>
      <c r="K111" s="198"/>
      <c r="L111" s="199">
        <f t="shared" si="130"/>
        <v>0</v>
      </c>
      <c r="M111" s="197"/>
      <c r="N111" s="198"/>
      <c r="O111" s="199">
        <f t="shared" si="131"/>
        <v>0</v>
      </c>
      <c r="P111" s="887"/>
    </row>
    <row r="112" spans="1:16" ht="24" hidden="1" x14ac:dyDescent="0.25">
      <c r="A112" s="52">
        <v>2264</v>
      </c>
      <c r="B112" s="90" t="s">
        <v>130</v>
      </c>
      <c r="C112" s="536">
        <f t="shared" si="99"/>
        <v>0</v>
      </c>
      <c r="D112" s="197"/>
      <c r="E112" s="198"/>
      <c r="F112" s="199">
        <f t="shared" si="128"/>
        <v>0</v>
      </c>
      <c r="G112" s="197"/>
      <c r="H112" s="198"/>
      <c r="I112" s="199">
        <f t="shared" si="129"/>
        <v>0</v>
      </c>
      <c r="J112" s="200"/>
      <c r="K112" s="198"/>
      <c r="L112" s="199">
        <f t="shared" si="130"/>
        <v>0</v>
      </c>
      <c r="M112" s="197"/>
      <c r="N112" s="198"/>
      <c r="O112" s="199">
        <f t="shared" si="131"/>
        <v>0</v>
      </c>
      <c r="P112" s="887"/>
    </row>
    <row r="113" spans="1:16" hidden="1" x14ac:dyDescent="0.25">
      <c r="A113" s="52">
        <v>2269</v>
      </c>
      <c r="B113" s="90" t="s">
        <v>131</v>
      </c>
      <c r="C113" s="536">
        <f t="shared" si="99"/>
        <v>0</v>
      </c>
      <c r="D113" s="197"/>
      <c r="E113" s="198"/>
      <c r="F113" s="199">
        <f t="shared" si="128"/>
        <v>0</v>
      </c>
      <c r="G113" s="197"/>
      <c r="H113" s="198"/>
      <c r="I113" s="199">
        <f t="shared" si="129"/>
        <v>0</v>
      </c>
      <c r="J113" s="200"/>
      <c r="K113" s="198"/>
      <c r="L113" s="199">
        <f t="shared" si="130"/>
        <v>0</v>
      </c>
      <c r="M113" s="197"/>
      <c r="N113" s="198"/>
      <c r="O113" s="199">
        <f t="shared" si="131"/>
        <v>0</v>
      </c>
      <c r="P113" s="887"/>
    </row>
    <row r="114" spans="1:16" hidden="1" x14ac:dyDescent="0.25">
      <c r="A114" s="202">
        <v>2270</v>
      </c>
      <c r="B114" s="90" t="s">
        <v>132</v>
      </c>
      <c r="C114" s="536">
        <f t="shared" si="99"/>
        <v>0</v>
      </c>
      <c r="D114" s="203">
        <f t="shared" ref="D114:E114" si="132">SUM(D115:D118)</f>
        <v>0</v>
      </c>
      <c r="E114" s="204">
        <f t="shared" si="132"/>
        <v>0</v>
      </c>
      <c r="F114" s="199">
        <f>SUM(F115:F118)</f>
        <v>0</v>
      </c>
      <c r="G114" s="203">
        <f t="shared" ref="G114:H114" si="133">SUM(G115:G118)</f>
        <v>0</v>
      </c>
      <c r="H114" s="204">
        <f t="shared" si="133"/>
        <v>0</v>
      </c>
      <c r="I114" s="199">
        <f>SUM(I115:I118)</f>
        <v>0</v>
      </c>
      <c r="J114" s="205">
        <f t="shared" ref="J114:K114" si="134">SUM(J115:J118)</f>
        <v>0</v>
      </c>
      <c r="K114" s="204">
        <f t="shared" si="134"/>
        <v>0</v>
      </c>
      <c r="L114" s="199">
        <f>SUM(L115:L118)</f>
        <v>0</v>
      </c>
      <c r="M114" s="203">
        <f t="shared" ref="M114:O114" si="135">SUM(M115:M118)</f>
        <v>0</v>
      </c>
      <c r="N114" s="204">
        <f t="shared" si="135"/>
        <v>0</v>
      </c>
      <c r="O114" s="199">
        <f t="shared" si="135"/>
        <v>0</v>
      </c>
      <c r="P114" s="887"/>
    </row>
    <row r="115" spans="1:16" hidden="1" x14ac:dyDescent="0.25">
      <c r="A115" s="52">
        <v>2272</v>
      </c>
      <c r="B115" s="218" t="s">
        <v>133</v>
      </c>
      <c r="C115" s="536">
        <f t="shared" si="99"/>
        <v>0</v>
      </c>
      <c r="D115" s="197"/>
      <c r="E115" s="198"/>
      <c r="F115" s="199">
        <f t="shared" ref="F115:F119" si="136">D115+E115</f>
        <v>0</v>
      </c>
      <c r="G115" s="197"/>
      <c r="H115" s="198"/>
      <c r="I115" s="199">
        <f t="shared" ref="I115:I119" si="137">G115+H115</f>
        <v>0</v>
      </c>
      <c r="J115" s="200"/>
      <c r="K115" s="198"/>
      <c r="L115" s="199">
        <f t="shared" ref="L115:L119" si="138">J115+K115</f>
        <v>0</v>
      </c>
      <c r="M115" s="197"/>
      <c r="N115" s="198"/>
      <c r="O115" s="199">
        <f t="shared" ref="O115:O119" si="139">M115+N115</f>
        <v>0</v>
      </c>
      <c r="P115" s="887"/>
    </row>
    <row r="116" spans="1:16" ht="24" hidden="1" x14ac:dyDescent="0.25">
      <c r="A116" s="52">
        <v>2274</v>
      </c>
      <c r="B116" s="219" t="s">
        <v>134</v>
      </c>
      <c r="C116" s="536">
        <f t="shared" si="99"/>
        <v>0</v>
      </c>
      <c r="D116" s="197"/>
      <c r="E116" s="198"/>
      <c r="F116" s="199">
        <f t="shared" si="136"/>
        <v>0</v>
      </c>
      <c r="G116" s="197"/>
      <c r="H116" s="198"/>
      <c r="I116" s="199">
        <f t="shared" si="137"/>
        <v>0</v>
      </c>
      <c r="J116" s="200"/>
      <c r="K116" s="198"/>
      <c r="L116" s="199">
        <f t="shared" si="138"/>
        <v>0</v>
      </c>
      <c r="M116" s="197"/>
      <c r="N116" s="198"/>
      <c r="O116" s="199">
        <f t="shared" si="139"/>
        <v>0</v>
      </c>
      <c r="P116" s="887"/>
    </row>
    <row r="117" spans="1:16" ht="24" hidden="1" x14ac:dyDescent="0.25">
      <c r="A117" s="52">
        <v>2275</v>
      </c>
      <c r="B117" s="90" t="s">
        <v>135</v>
      </c>
      <c r="C117" s="536">
        <f t="shared" si="99"/>
        <v>0</v>
      </c>
      <c r="D117" s="197"/>
      <c r="E117" s="198"/>
      <c r="F117" s="199">
        <f t="shared" si="136"/>
        <v>0</v>
      </c>
      <c r="G117" s="197"/>
      <c r="H117" s="198"/>
      <c r="I117" s="199">
        <f t="shared" si="137"/>
        <v>0</v>
      </c>
      <c r="J117" s="200"/>
      <c r="K117" s="198"/>
      <c r="L117" s="199">
        <f t="shared" si="138"/>
        <v>0</v>
      </c>
      <c r="M117" s="197"/>
      <c r="N117" s="198"/>
      <c r="O117" s="199">
        <f t="shared" si="139"/>
        <v>0</v>
      </c>
      <c r="P117" s="887"/>
    </row>
    <row r="118" spans="1:16" ht="36" hidden="1" x14ac:dyDescent="0.25">
      <c r="A118" s="52">
        <v>2276</v>
      </c>
      <c r="B118" s="90" t="s">
        <v>136</v>
      </c>
      <c r="C118" s="536">
        <f t="shared" si="99"/>
        <v>0</v>
      </c>
      <c r="D118" s="197"/>
      <c r="E118" s="198"/>
      <c r="F118" s="199">
        <f t="shared" si="136"/>
        <v>0</v>
      </c>
      <c r="G118" s="197"/>
      <c r="H118" s="198"/>
      <c r="I118" s="199">
        <f t="shared" si="137"/>
        <v>0</v>
      </c>
      <c r="J118" s="200"/>
      <c r="K118" s="198"/>
      <c r="L118" s="199">
        <f t="shared" si="138"/>
        <v>0</v>
      </c>
      <c r="M118" s="197"/>
      <c r="N118" s="198"/>
      <c r="O118" s="199">
        <f t="shared" si="139"/>
        <v>0</v>
      </c>
      <c r="P118" s="887"/>
    </row>
    <row r="119" spans="1:16" ht="48" hidden="1" x14ac:dyDescent="0.25">
      <c r="A119" s="202">
        <v>2280</v>
      </c>
      <c r="B119" s="90" t="s">
        <v>137</v>
      </c>
      <c r="C119" s="536">
        <f t="shared" si="99"/>
        <v>0</v>
      </c>
      <c r="D119" s="197"/>
      <c r="E119" s="198"/>
      <c r="F119" s="199">
        <f t="shared" si="136"/>
        <v>0</v>
      </c>
      <c r="G119" s="197"/>
      <c r="H119" s="198"/>
      <c r="I119" s="199">
        <f t="shared" si="137"/>
        <v>0</v>
      </c>
      <c r="J119" s="200"/>
      <c r="K119" s="198"/>
      <c r="L119" s="199">
        <f t="shared" si="138"/>
        <v>0</v>
      </c>
      <c r="M119" s="197"/>
      <c r="N119" s="198"/>
      <c r="O119" s="199">
        <f t="shared" si="139"/>
        <v>0</v>
      </c>
      <c r="P119" s="887"/>
    </row>
    <row r="120" spans="1:16" ht="38.25" hidden="1" customHeight="1" x14ac:dyDescent="0.25">
      <c r="A120" s="138">
        <v>2300</v>
      </c>
      <c r="B120" s="108" t="s">
        <v>138</v>
      </c>
      <c r="C120" s="538">
        <f t="shared" si="99"/>
        <v>0</v>
      </c>
      <c r="D120" s="220">
        <f t="shared" ref="D120:E120" si="140">SUM(D121,D126,D130,D131,D134,D138,D146,D147,D150)</f>
        <v>0</v>
      </c>
      <c r="E120" s="221">
        <f t="shared" si="140"/>
        <v>0</v>
      </c>
      <c r="F120" s="222">
        <f>SUM(F121,F126,F130,F131,F134,F138,F146,F147,F150)</f>
        <v>0</v>
      </c>
      <c r="G120" s="220">
        <f t="shared" ref="G120:H120" si="141">SUM(G121,G126,G130,G131,G134,G138,G146,G147,G150)</f>
        <v>0</v>
      </c>
      <c r="H120" s="221">
        <f t="shared" si="141"/>
        <v>0</v>
      </c>
      <c r="I120" s="222">
        <f>SUM(I121,I126,I130,I131,I134,I138,I146,I147,I150)</f>
        <v>0</v>
      </c>
      <c r="J120" s="223">
        <f t="shared" ref="J120:K120" si="142">SUM(J121,J126,J130,J131,J134,J138,J146,J147,J150)</f>
        <v>0</v>
      </c>
      <c r="K120" s="221">
        <f t="shared" si="142"/>
        <v>0</v>
      </c>
      <c r="L120" s="222">
        <f>SUM(L121,L126,L130,L131,L134,L138,L146,L147,L150)</f>
        <v>0</v>
      </c>
      <c r="M120" s="220">
        <f t="shared" ref="M120:O120" si="143">SUM(M121,M126,M130,M131,M134,M138,M146,M147,M150)</f>
        <v>0</v>
      </c>
      <c r="N120" s="221">
        <f t="shared" si="143"/>
        <v>0</v>
      </c>
      <c r="O120" s="222">
        <f t="shared" si="143"/>
        <v>0</v>
      </c>
      <c r="P120" s="900"/>
    </row>
    <row r="121" spans="1:16" ht="24" hidden="1" x14ac:dyDescent="0.25">
      <c r="A121" s="872">
        <v>2310</v>
      </c>
      <c r="B121" s="82" t="s">
        <v>139</v>
      </c>
      <c r="C121" s="535">
        <f t="shared" si="99"/>
        <v>0</v>
      </c>
      <c r="D121" s="212">
        <f t="shared" ref="D121:O121" si="144">SUM(D122:D125)</f>
        <v>0</v>
      </c>
      <c r="E121" s="213">
        <f t="shared" si="144"/>
        <v>0</v>
      </c>
      <c r="F121" s="194">
        <f t="shared" si="144"/>
        <v>0</v>
      </c>
      <c r="G121" s="212">
        <f t="shared" si="144"/>
        <v>0</v>
      </c>
      <c r="H121" s="213">
        <f t="shared" si="144"/>
        <v>0</v>
      </c>
      <c r="I121" s="194">
        <f t="shared" si="144"/>
        <v>0</v>
      </c>
      <c r="J121" s="214">
        <f t="shared" si="144"/>
        <v>0</v>
      </c>
      <c r="K121" s="213">
        <f t="shared" si="144"/>
        <v>0</v>
      </c>
      <c r="L121" s="194">
        <f t="shared" si="144"/>
        <v>0</v>
      </c>
      <c r="M121" s="212">
        <f t="shared" si="144"/>
        <v>0</v>
      </c>
      <c r="N121" s="213">
        <f t="shared" si="144"/>
        <v>0</v>
      </c>
      <c r="O121" s="194">
        <f t="shared" si="144"/>
        <v>0</v>
      </c>
      <c r="P121" s="886"/>
    </row>
    <row r="122" spans="1:16" hidden="1" x14ac:dyDescent="0.25">
      <c r="A122" s="52">
        <v>2311</v>
      </c>
      <c r="B122" s="90" t="s">
        <v>140</v>
      </c>
      <c r="C122" s="536">
        <f t="shared" si="99"/>
        <v>0</v>
      </c>
      <c r="D122" s="197"/>
      <c r="E122" s="198"/>
      <c r="F122" s="199">
        <f t="shared" ref="F122:F125" si="145">D122+E122</f>
        <v>0</v>
      </c>
      <c r="G122" s="197"/>
      <c r="H122" s="198"/>
      <c r="I122" s="199">
        <f t="shared" ref="I122:I125" si="146">G122+H122</f>
        <v>0</v>
      </c>
      <c r="J122" s="200"/>
      <c r="K122" s="198"/>
      <c r="L122" s="199">
        <f t="shared" ref="L122:L125" si="147">J122+K122</f>
        <v>0</v>
      </c>
      <c r="M122" s="197"/>
      <c r="N122" s="198"/>
      <c r="O122" s="199">
        <f t="shared" ref="O122:O125" si="148">M122+N122</f>
        <v>0</v>
      </c>
      <c r="P122" s="887"/>
    </row>
    <row r="123" spans="1:16" hidden="1" x14ac:dyDescent="0.25">
      <c r="A123" s="52">
        <v>2312</v>
      </c>
      <c r="B123" s="90" t="s">
        <v>141</v>
      </c>
      <c r="C123" s="536">
        <f t="shared" si="99"/>
        <v>0</v>
      </c>
      <c r="D123" s="197"/>
      <c r="E123" s="198"/>
      <c r="F123" s="199">
        <f t="shared" si="145"/>
        <v>0</v>
      </c>
      <c r="G123" s="197"/>
      <c r="H123" s="198"/>
      <c r="I123" s="199">
        <f t="shared" si="146"/>
        <v>0</v>
      </c>
      <c r="J123" s="200"/>
      <c r="K123" s="198"/>
      <c r="L123" s="199">
        <f t="shared" si="147"/>
        <v>0</v>
      </c>
      <c r="M123" s="197"/>
      <c r="N123" s="198"/>
      <c r="O123" s="199">
        <f t="shared" si="148"/>
        <v>0</v>
      </c>
      <c r="P123" s="887"/>
    </row>
    <row r="124" spans="1:16" hidden="1" x14ac:dyDescent="0.25">
      <c r="A124" s="52">
        <v>2313</v>
      </c>
      <c r="B124" s="90" t="s">
        <v>142</v>
      </c>
      <c r="C124" s="536">
        <f t="shared" si="99"/>
        <v>0</v>
      </c>
      <c r="D124" s="197"/>
      <c r="E124" s="198"/>
      <c r="F124" s="199">
        <f t="shared" si="145"/>
        <v>0</v>
      </c>
      <c r="G124" s="197"/>
      <c r="H124" s="198"/>
      <c r="I124" s="199">
        <f t="shared" si="146"/>
        <v>0</v>
      </c>
      <c r="J124" s="200"/>
      <c r="K124" s="198"/>
      <c r="L124" s="199">
        <f t="shared" si="147"/>
        <v>0</v>
      </c>
      <c r="M124" s="197"/>
      <c r="N124" s="198"/>
      <c r="O124" s="199">
        <f t="shared" si="148"/>
        <v>0</v>
      </c>
      <c r="P124" s="887"/>
    </row>
    <row r="125" spans="1:16" ht="36" hidden="1" customHeight="1" x14ac:dyDescent="0.25">
      <c r="A125" s="52">
        <v>2314</v>
      </c>
      <c r="B125" s="90" t="s">
        <v>143</v>
      </c>
      <c r="C125" s="536">
        <f t="shared" si="99"/>
        <v>0</v>
      </c>
      <c r="D125" s="197"/>
      <c r="E125" s="198"/>
      <c r="F125" s="199">
        <f t="shared" si="145"/>
        <v>0</v>
      </c>
      <c r="G125" s="197"/>
      <c r="H125" s="198"/>
      <c r="I125" s="199">
        <f t="shared" si="146"/>
        <v>0</v>
      </c>
      <c r="J125" s="200"/>
      <c r="K125" s="198"/>
      <c r="L125" s="199">
        <f t="shared" si="147"/>
        <v>0</v>
      </c>
      <c r="M125" s="197"/>
      <c r="N125" s="198"/>
      <c r="O125" s="199">
        <f t="shared" si="148"/>
        <v>0</v>
      </c>
      <c r="P125" s="887"/>
    </row>
    <row r="126" spans="1:16" hidden="1" x14ac:dyDescent="0.25">
      <c r="A126" s="202">
        <v>2320</v>
      </c>
      <c r="B126" s="90" t="s">
        <v>144</v>
      </c>
      <c r="C126" s="536">
        <f t="shared" si="99"/>
        <v>0</v>
      </c>
      <c r="D126" s="203">
        <f t="shared" ref="D126:E126" si="149">SUM(D127:D129)</f>
        <v>0</v>
      </c>
      <c r="E126" s="204">
        <f t="shared" si="149"/>
        <v>0</v>
      </c>
      <c r="F126" s="199">
        <f>SUM(F127:F129)</f>
        <v>0</v>
      </c>
      <c r="G126" s="203">
        <f t="shared" ref="G126:H126" si="150">SUM(G127:G129)</f>
        <v>0</v>
      </c>
      <c r="H126" s="204">
        <f t="shared" si="150"/>
        <v>0</v>
      </c>
      <c r="I126" s="199">
        <f>SUM(I127:I129)</f>
        <v>0</v>
      </c>
      <c r="J126" s="205">
        <f t="shared" ref="J126:K126" si="151">SUM(J127:J129)</f>
        <v>0</v>
      </c>
      <c r="K126" s="204">
        <f t="shared" si="151"/>
        <v>0</v>
      </c>
      <c r="L126" s="199">
        <f>SUM(L127:L129)</f>
        <v>0</v>
      </c>
      <c r="M126" s="203">
        <f t="shared" ref="M126:O126" si="152">SUM(M127:M129)</f>
        <v>0</v>
      </c>
      <c r="N126" s="204">
        <f t="shared" si="152"/>
        <v>0</v>
      </c>
      <c r="O126" s="199">
        <f t="shared" si="152"/>
        <v>0</v>
      </c>
      <c r="P126" s="887"/>
    </row>
    <row r="127" spans="1:16" hidden="1" x14ac:dyDescent="0.25">
      <c r="A127" s="52">
        <v>2321</v>
      </c>
      <c r="B127" s="90" t="s">
        <v>145</v>
      </c>
      <c r="C127" s="536">
        <f t="shared" si="99"/>
        <v>0</v>
      </c>
      <c r="D127" s="197"/>
      <c r="E127" s="198"/>
      <c r="F127" s="199">
        <f t="shared" ref="F127:F130" si="153">D127+E127</f>
        <v>0</v>
      </c>
      <c r="G127" s="197"/>
      <c r="H127" s="198"/>
      <c r="I127" s="199">
        <f t="shared" ref="I127:I130" si="154">G127+H127</f>
        <v>0</v>
      </c>
      <c r="J127" s="200"/>
      <c r="K127" s="198"/>
      <c r="L127" s="199">
        <f t="shared" ref="L127:L130" si="155">J127+K127</f>
        <v>0</v>
      </c>
      <c r="M127" s="197"/>
      <c r="N127" s="198"/>
      <c r="O127" s="199">
        <f t="shared" ref="O127:O130" si="156">M127+N127</f>
        <v>0</v>
      </c>
      <c r="P127" s="887"/>
    </row>
    <row r="128" spans="1:16" hidden="1" x14ac:dyDescent="0.25">
      <c r="A128" s="52">
        <v>2322</v>
      </c>
      <c r="B128" s="90" t="s">
        <v>146</v>
      </c>
      <c r="C128" s="536">
        <f t="shared" si="99"/>
        <v>0</v>
      </c>
      <c r="D128" s="197"/>
      <c r="E128" s="198"/>
      <c r="F128" s="199">
        <f t="shared" si="153"/>
        <v>0</v>
      </c>
      <c r="G128" s="197"/>
      <c r="H128" s="198"/>
      <c r="I128" s="199">
        <f t="shared" si="154"/>
        <v>0</v>
      </c>
      <c r="J128" s="200"/>
      <c r="K128" s="198"/>
      <c r="L128" s="199">
        <f t="shared" si="155"/>
        <v>0</v>
      </c>
      <c r="M128" s="197"/>
      <c r="N128" s="198"/>
      <c r="O128" s="199">
        <f t="shared" si="156"/>
        <v>0</v>
      </c>
      <c r="P128" s="887"/>
    </row>
    <row r="129" spans="1:16" ht="10.5" hidden="1" customHeight="1" x14ac:dyDescent="0.25">
      <c r="A129" s="52">
        <v>2329</v>
      </c>
      <c r="B129" s="90" t="s">
        <v>147</v>
      </c>
      <c r="C129" s="536">
        <f t="shared" si="99"/>
        <v>0</v>
      </c>
      <c r="D129" s="197"/>
      <c r="E129" s="198"/>
      <c r="F129" s="199">
        <f t="shared" si="153"/>
        <v>0</v>
      </c>
      <c r="G129" s="197"/>
      <c r="H129" s="198"/>
      <c r="I129" s="199">
        <f t="shared" si="154"/>
        <v>0</v>
      </c>
      <c r="J129" s="200"/>
      <c r="K129" s="198"/>
      <c r="L129" s="199">
        <f t="shared" si="155"/>
        <v>0</v>
      </c>
      <c r="M129" s="197"/>
      <c r="N129" s="198"/>
      <c r="O129" s="199">
        <f t="shared" si="156"/>
        <v>0</v>
      </c>
      <c r="P129" s="887"/>
    </row>
    <row r="130" spans="1:16" hidden="1" x14ac:dyDescent="0.25">
      <c r="A130" s="202">
        <v>2330</v>
      </c>
      <c r="B130" s="90" t="s">
        <v>148</v>
      </c>
      <c r="C130" s="536">
        <f t="shared" si="99"/>
        <v>0</v>
      </c>
      <c r="D130" s="197"/>
      <c r="E130" s="198"/>
      <c r="F130" s="199">
        <f t="shared" si="153"/>
        <v>0</v>
      </c>
      <c r="G130" s="197"/>
      <c r="H130" s="198"/>
      <c r="I130" s="199">
        <f t="shared" si="154"/>
        <v>0</v>
      </c>
      <c r="J130" s="200"/>
      <c r="K130" s="198"/>
      <c r="L130" s="199">
        <f t="shared" si="155"/>
        <v>0</v>
      </c>
      <c r="M130" s="197"/>
      <c r="N130" s="198"/>
      <c r="O130" s="199">
        <f t="shared" si="156"/>
        <v>0</v>
      </c>
      <c r="P130" s="887"/>
    </row>
    <row r="131" spans="1:16" ht="36" hidden="1" x14ac:dyDescent="0.25">
      <c r="A131" s="202">
        <v>2340</v>
      </c>
      <c r="B131" s="90" t="s">
        <v>149</v>
      </c>
      <c r="C131" s="536">
        <f t="shared" si="99"/>
        <v>0</v>
      </c>
      <c r="D131" s="203">
        <f t="shared" ref="D131:E131" si="157">SUM(D132:D133)</f>
        <v>0</v>
      </c>
      <c r="E131" s="204">
        <f t="shared" si="157"/>
        <v>0</v>
      </c>
      <c r="F131" s="199">
        <f>SUM(F132:F133)</f>
        <v>0</v>
      </c>
      <c r="G131" s="203">
        <f t="shared" ref="G131:H131" si="158">SUM(G132:G133)</f>
        <v>0</v>
      </c>
      <c r="H131" s="204">
        <f t="shared" si="158"/>
        <v>0</v>
      </c>
      <c r="I131" s="199">
        <f>SUM(I132:I133)</f>
        <v>0</v>
      </c>
      <c r="J131" s="205">
        <f t="shared" ref="J131:K131" si="159">SUM(J132:J133)</f>
        <v>0</v>
      </c>
      <c r="K131" s="204">
        <f t="shared" si="159"/>
        <v>0</v>
      </c>
      <c r="L131" s="199">
        <f>SUM(L132:L133)</f>
        <v>0</v>
      </c>
      <c r="M131" s="203">
        <f t="shared" ref="M131:O131" si="160">SUM(M132:M133)</f>
        <v>0</v>
      </c>
      <c r="N131" s="204">
        <f t="shared" si="160"/>
        <v>0</v>
      </c>
      <c r="O131" s="199">
        <f t="shared" si="160"/>
        <v>0</v>
      </c>
      <c r="P131" s="887"/>
    </row>
    <row r="132" spans="1:16" hidden="1" x14ac:dyDescent="0.25">
      <c r="A132" s="52">
        <v>2341</v>
      </c>
      <c r="B132" s="90" t="s">
        <v>150</v>
      </c>
      <c r="C132" s="536">
        <f t="shared" si="99"/>
        <v>0</v>
      </c>
      <c r="D132" s="197"/>
      <c r="E132" s="198"/>
      <c r="F132" s="199">
        <f t="shared" ref="F132:F133" si="161">D132+E132</f>
        <v>0</v>
      </c>
      <c r="G132" s="197"/>
      <c r="H132" s="198"/>
      <c r="I132" s="199">
        <f t="shared" ref="I132:I133" si="162">G132+H132</f>
        <v>0</v>
      </c>
      <c r="J132" s="200"/>
      <c r="K132" s="198"/>
      <c r="L132" s="199">
        <f t="shared" ref="L132:L133" si="163">J132+K132</f>
        <v>0</v>
      </c>
      <c r="M132" s="197"/>
      <c r="N132" s="198"/>
      <c r="O132" s="199">
        <f t="shared" ref="O132:O133" si="164">M132+N132</f>
        <v>0</v>
      </c>
      <c r="P132" s="887"/>
    </row>
    <row r="133" spans="1:16" ht="24" hidden="1" x14ac:dyDescent="0.25">
      <c r="A133" s="52">
        <v>2344</v>
      </c>
      <c r="B133" s="90" t="s">
        <v>151</v>
      </c>
      <c r="C133" s="536">
        <f t="shared" si="99"/>
        <v>0</v>
      </c>
      <c r="D133" s="197"/>
      <c r="E133" s="198"/>
      <c r="F133" s="199">
        <f t="shared" si="161"/>
        <v>0</v>
      </c>
      <c r="G133" s="197"/>
      <c r="H133" s="198"/>
      <c r="I133" s="199">
        <f t="shared" si="162"/>
        <v>0</v>
      </c>
      <c r="J133" s="200"/>
      <c r="K133" s="198"/>
      <c r="L133" s="199">
        <f t="shared" si="163"/>
        <v>0</v>
      </c>
      <c r="M133" s="197"/>
      <c r="N133" s="198"/>
      <c r="O133" s="199">
        <f t="shared" si="164"/>
        <v>0</v>
      </c>
      <c r="P133" s="887"/>
    </row>
    <row r="134" spans="1:16" ht="24" hidden="1" x14ac:dyDescent="0.25">
      <c r="A134" s="188">
        <v>2350</v>
      </c>
      <c r="B134" s="143" t="s">
        <v>152</v>
      </c>
      <c r="C134" s="542">
        <f t="shared" si="99"/>
        <v>0</v>
      </c>
      <c r="D134" s="148">
        <f t="shared" ref="D134:E134" si="165">SUM(D135:D137)</f>
        <v>0</v>
      </c>
      <c r="E134" s="149">
        <f t="shared" si="165"/>
        <v>0</v>
      </c>
      <c r="F134" s="189">
        <f>SUM(F135:F137)</f>
        <v>0</v>
      </c>
      <c r="G134" s="148">
        <f t="shared" ref="G134:H134" si="166">SUM(G135:G137)</f>
        <v>0</v>
      </c>
      <c r="H134" s="149">
        <f t="shared" si="166"/>
        <v>0</v>
      </c>
      <c r="I134" s="189">
        <f>SUM(I135:I137)</f>
        <v>0</v>
      </c>
      <c r="J134" s="190">
        <f t="shared" ref="J134:K134" si="167">SUM(J135:J137)</f>
        <v>0</v>
      </c>
      <c r="K134" s="149">
        <f t="shared" si="167"/>
        <v>0</v>
      </c>
      <c r="L134" s="189">
        <f>SUM(L135:L137)</f>
        <v>0</v>
      </c>
      <c r="M134" s="148">
        <f t="shared" ref="M134:O134" si="168">SUM(M135:M137)</f>
        <v>0</v>
      </c>
      <c r="N134" s="149">
        <f t="shared" si="168"/>
        <v>0</v>
      </c>
      <c r="O134" s="189">
        <f t="shared" si="168"/>
        <v>0</v>
      </c>
      <c r="P134" s="901"/>
    </row>
    <row r="135" spans="1:16" hidden="1" x14ac:dyDescent="0.25">
      <c r="A135" s="45">
        <v>2351</v>
      </c>
      <c r="B135" s="82" t="s">
        <v>153</v>
      </c>
      <c r="C135" s="535">
        <f t="shared" si="99"/>
        <v>0</v>
      </c>
      <c r="D135" s="192"/>
      <c r="E135" s="193"/>
      <c r="F135" s="194">
        <f t="shared" ref="F135:F137" si="169">D135+E135</f>
        <v>0</v>
      </c>
      <c r="G135" s="192"/>
      <c r="H135" s="193"/>
      <c r="I135" s="194">
        <f t="shared" ref="I135:I137" si="170">G135+H135</f>
        <v>0</v>
      </c>
      <c r="J135" s="195"/>
      <c r="K135" s="193"/>
      <c r="L135" s="194">
        <f t="shared" ref="L135:L137" si="171">J135+K135</f>
        <v>0</v>
      </c>
      <c r="M135" s="192"/>
      <c r="N135" s="193"/>
      <c r="O135" s="194">
        <f t="shared" ref="O135:O137" si="172">M135+N135</f>
        <v>0</v>
      </c>
      <c r="P135" s="886"/>
    </row>
    <row r="136" spans="1:16" ht="24" hidden="1" x14ac:dyDescent="0.25">
      <c r="A136" s="52">
        <v>2352</v>
      </c>
      <c r="B136" s="90" t="s">
        <v>154</v>
      </c>
      <c r="C136" s="536">
        <f t="shared" si="99"/>
        <v>0</v>
      </c>
      <c r="D136" s="197"/>
      <c r="E136" s="198"/>
      <c r="F136" s="199">
        <f t="shared" si="169"/>
        <v>0</v>
      </c>
      <c r="G136" s="197"/>
      <c r="H136" s="198"/>
      <c r="I136" s="199">
        <f t="shared" si="170"/>
        <v>0</v>
      </c>
      <c r="J136" s="200"/>
      <c r="K136" s="198"/>
      <c r="L136" s="199">
        <f t="shared" si="171"/>
        <v>0</v>
      </c>
      <c r="M136" s="197"/>
      <c r="N136" s="198"/>
      <c r="O136" s="199">
        <f t="shared" si="172"/>
        <v>0</v>
      </c>
      <c r="P136" s="887"/>
    </row>
    <row r="137" spans="1:16" ht="24" hidden="1" x14ac:dyDescent="0.25">
      <c r="A137" s="52">
        <v>2353</v>
      </c>
      <c r="B137" s="90" t="s">
        <v>155</v>
      </c>
      <c r="C137" s="536">
        <f t="shared" si="99"/>
        <v>0</v>
      </c>
      <c r="D137" s="197"/>
      <c r="E137" s="198"/>
      <c r="F137" s="199">
        <f t="shared" si="169"/>
        <v>0</v>
      </c>
      <c r="G137" s="197"/>
      <c r="H137" s="198"/>
      <c r="I137" s="199">
        <f t="shared" si="170"/>
        <v>0</v>
      </c>
      <c r="J137" s="200"/>
      <c r="K137" s="198"/>
      <c r="L137" s="199">
        <f t="shared" si="171"/>
        <v>0</v>
      </c>
      <c r="M137" s="197"/>
      <c r="N137" s="198"/>
      <c r="O137" s="199">
        <f t="shared" si="172"/>
        <v>0</v>
      </c>
      <c r="P137" s="887"/>
    </row>
    <row r="138" spans="1:16" ht="36" hidden="1" x14ac:dyDescent="0.25">
      <c r="A138" s="202">
        <v>2360</v>
      </c>
      <c r="B138" s="90" t="s">
        <v>156</v>
      </c>
      <c r="C138" s="536">
        <f t="shared" si="99"/>
        <v>0</v>
      </c>
      <c r="D138" s="203">
        <f t="shared" ref="D138:E138" si="173">SUM(D139:D145)</f>
        <v>0</v>
      </c>
      <c r="E138" s="204">
        <f t="shared" si="173"/>
        <v>0</v>
      </c>
      <c r="F138" s="199">
        <f>SUM(F139:F145)</f>
        <v>0</v>
      </c>
      <c r="G138" s="203">
        <f t="shared" ref="G138:H138" si="174">SUM(G139:G145)</f>
        <v>0</v>
      </c>
      <c r="H138" s="204">
        <f t="shared" si="174"/>
        <v>0</v>
      </c>
      <c r="I138" s="199">
        <f>SUM(I139:I145)</f>
        <v>0</v>
      </c>
      <c r="J138" s="205">
        <f t="shared" ref="J138:K138" si="175">SUM(J139:J145)</f>
        <v>0</v>
      </c>
      <c r="K138" s="204">
        <f t="shared" si="175"/>
        <v>0</v>
      </c>
      <c r="L138" s="199">
        <f>SUM(L139:L145)</f>
        <v>0</v>
      </c>
      <c r="M138" s="203">
        <f t="shared" ref="M138:O138" si="176">SUM(M139:M145)</f>
        <v>0</v>
      </c>
      <c r="N138" s="204">
        <f t="shared" si="176"/>
        <v>0</v>
      </c>
      <c r="O138" s="199">
        <f t="shared" si="176"/>
        <v>0</v>
      </c>
      <c r="P138" s="887"/>
    </row>
    <row r="139" spans="1:16" hidden="1" x14ac:dyDescent="0.25">
      <c r="A139" s="51">
        <v>2361</v>
      </c>
      <c r="B139" s="90" t="s">
        <v>157</v>
      </c>
      <c r="C139" s="536">
        <f t="shared" si="99"/>
        <v>0</v>
      </c>
      <c r="D139" s="197"/>
      <c r="E139" s="198"/>
      <c r="F139" s="199">
        <f t="shared" ref="F139:F146" si="177">D139+E139</f>
        <v>0</v>
      </c>
      <c r="G139" s="197"/>
      <c r="H139" s="198"/>
      <c r="I139" s="199">
        <f t="shared" ref="I139:I146" si="178">G139+H139</f>
        <v>0</v>
      </c>
      <c r="J139" s="200"/>
      <c r="K139" s="198"/>
      <c r="L139" s="199">
        <f t="shared" ref="L139:L146" si="179">J139+K139</f>
        <v>0</v>
      </c>
      <c r="M139" s="197"/>
      <c r="N139" s="198"/>
      <c r="O139" s="199">
        <f t="shared" ref="O139:O146" si="180">M139+N139</f>
        <v>0</v>
      </c>
      <c r="P139" s="887"/>
    </row>
    <row r="140" spans="1:16" ht="24" hidden="1" x14ac:dyDescent="0.25">
      <c r="A140" s="51">
        <v>2362</v>
      </c>
      <c r="B140" s="90" t="s">
        <v>158</v>
      </c>
      <c r="C140" s="536">
        <f t="shared" si="99"/>
        <v>0</v>
      </c>
      <c r="D140" s="197"/>
      <c r="E140" s="198"/>
      <c r="F140" s="199">
        <f t="shared" si="177"/>
        <v>0</v>
      </c>
      <c r="G140" s="197"/>
      <c r="H140" s="198"/>
      <c r="I140" s="199">
        <f t="shared" si="178"/>
        <v>0</v>
      </c>
      <c r="J140" s="200"/>
      <c r="K140" s="198"/>
      <c r="L140" s="199">
        <f t="shared" si="179"/>
        <v>0</v>
      </c>
      <c r="M140" s="197"/>
      <c r="N140" s="198"/>
      <c r="O140" s="199">
        <f t="shared" si="180"/>
        <v>0</v>
      </c>
      <c r="P140" s="887"/>
    </row>
    <row r="141" spans="1:16" hidden="1" x14ac:dyDescent="0.25">
      <c r="A141" s="51">
        <v>2363</v>
      </c>
      <c r="B141" s="90" t="s">
        <v>159</v>
      </c>
      <c r="C141" s="536">
        <f t="shared" si="99"/>
        <v>0</v>
      </c>
      <c r="D141" s="197"/>
      <c r="E141" s="198"/>
      <c r="F141" s="199">
        <f t="shared" si="177"/>
        <v>0</v>
      </c>
      <c r="G141" s="197"/>
      <c r="H141" s="198"/>
      <c r="I141" s="199">
        <f t="shared" si="178"/>
        <v>0</v>
      </c>
      <c r="J141" s="200"/>
      <c r="K141" s="198"/>
      <c r="L141" s="199">
        <f t="shared" si="179"/>
        <v>0</v>
      </c>
      <c r="M141" s="197"/>
      <c r="N141" s="198"/>
      <c r="O141" s="199">
        <f t="shared" si="180"/>
        <v>0</v>
      </c>
      <c r="P141" s="887"/>
    </row>
    <row r="142" spans="1:16" hidden="1" x14ac:dyDescent="0.25">
      <c r="A142" s="51">
        <v>2364</v>
      </c>
      <c r="B142" s="90" t="s">
        <v>160</v>
      </c>
      <c r="C142" s="536">
        <f t="shared" si="99"/>
        <v>0</v>
      </c>
      <c r="D142" s="197"/>
      <c r="E142" s="198"/>
      <c r="F142" s="199">
        <f t="shared" si="177"/>
        <v>0</v>
      </c>
      <c r="G142" s="197"/>
      <c r="H142" s="198"/>
      <c r="I142" s="199">
        <f t="shared" si="178"/>
        <v>0</v>
      </c>
      <c r="J142" s="200"/>
      <c r="K142" s="198"/>
      <c r="L142" s="199">
        <f t="shared" si="179"/>
        <v>0</v>
      </c>
      <c r="M142" s="197"/>
      <c r="N142" s="198"/>
      <c r="O142" s="199">
        <f t="shared" si="180"/>
        <v>0</v>
      </c>
      <c r="P142" s="887"/>
    </row>
    <row r="143" spans="1:16" ht="12.75" hidden="1" customHeight="1" x14ac:dyDescent="0.25">
      <c r="A143" s="51">
        <v>2365</v>
      </c>
      <c r="B143" s="90" t="s">
        <v>161</v>
      </c>
      <c r="C143" s="536">
        <f t="shared" si="99"/>
        <v>0</v>
      </c>
      <c r="D143" s="197"/>
      <c r="E143" s="198"/>
      <c r="F143" s="199">
        <f t="shared" si="177"/>
        <v>0</v>
      </c>
      <c r="G143" s="197"/>
      <c r="H143" s="198"/>
      <c r="I143" s="199">
        <f t="shared" si="178"/>
        <v>0</v>
      </c>
      <c r="J143" s="200"/>
      <c r="K143" s="198"/>
      <c r="L143" s="199">
        <f t="shared" si="179"/>
        <v>0</v>
      </c>
      <c r="M143" s="197"/>
      <c r="N143" s="198"/>
      <c r="O143" s="199">
        <f t="shared" si="180"/>
        <v>0</v>
      </c>
      <c r="P143" s="887"/>
    </row>
    <row r="144" spans="1:16" ht="36" hidden="1" x14ac:dyDescent="0.25">
      <c r="A144" s="51">
        <v>2366</v>
      </c>
      <c r="B144" s="90" t="s">
        <v>162</v>
      </c>
      <c r="C144" s="536">
        <f t="shared" si="99"/>
        <v>0</v>
      </c>
      <c r="D144" s="197"/>
      <c r="E144" s="198"/>
      <c r="F144" s="199">
        <f t="shared" si="177"/>
        <v>0</v>
      </c>
      <c r="G144" s="197"/>
      <c r="H144" s="198"/>
      <c r="I144" s="199">
        <f t="shared" si="178"/>
        <v>0</v>
      </c>
      <c r="J144" s="200"/>
      <c r="K144" s="198"/>
      <c r="L144" s="199">
        <f t="shared" si="179"/>
        <v>0</v>
      </c>
      <c r="M144" s="197"/>
      <c r="N144" s="198"/>
      <c r="O144" s="199">
        <f t="shared" si="180"/>
        <v>0</v>
      </c>
      <c r="P144" s="887"/>
    </row>
    <row r="145" spans="1:16" ht="60" hidden="1" x14ac:dyDescent="0.25">
      <c r="A145" s="51">
        <v>2369</v>
      </c>
      <c r="B145" s="90" t="s">
        <v>163</v>
      </c>
      <c r="C145" s="536">
        <f t="shared" si="99"/>
        <v>0</v>
      </c>
      <c r="D145" s="197"/>
      <c r="E145" s="198"/>
      <c r="F145" s="199">
        <f t="shared" si="177"/>
        <v>0</v>
      </c>
      <c r="G145" s="197"/>
      <c r="H145" s="198"/>
      <c r="I145" s="199">
        <f t="shared" si="178"/>
        <v>0</v>
      </c>
      <c r="J145" s="200"/>
      <c r="K145" s="198"/>
      <c r="L145" s="199">
        <f t="shared" si="179"/>
        <v>0</v>
      </c>
      <c r="M145" s="197"/>
      <c r="N145" s="198"/>
      <c r="O145" s="199">
        <f t="shared" si="180"/>
        <v>0</v>
      </c>
      <c r="P145" s="887"/>
    </row>
    <row r="146" spans="1:16" hidden="1" x14ac:dyDescent="0.25">
      <c r="A146" s="188">
        <v>2370</v>
      </c>
      <c r="B146" s="143" t="s">
        <v>164</v>
      </c>
      <c r="C146" s="542">
        <f t="shared" si="99"/>
        <v>0</v>
      </c>
      <c r="D146" s="206"/>
      <c r="E146" s="207"/>
      <c r="F146" s="189">
        <f t="shared" si="177"/>
        <v>0</v>
      </c>
      <c r="G146" s="206"/>
      <c r="H146" s="207"/>
      <c r="I146" s="189">
        <f t="shared" si="178"/>
        <v>0</v>
      </c>
      <c r="J146" s="208"/>
      <c r="K146" s="207"/>
      <c r="L146" s="189">
        <f t="shared" si="179"/>
        <v>0</v>
      </c>
      <c r="M146" s="206"/>
      <c r="N146" s="207"/>
      <c r="O146" s="189">
        <f t="shared" si="180"/>
        <v>0</v>
      </c>
      <c r="P146" s="901"/>
    </row>
    <row r="147" spans="1:16" hidden="1" x14ac:dyDescent="0.25">
      <c r="A147" s="188">
        <v>2380</v>
      </c>
      <c r="B147" s="143" t="s">
        <v>165</v>
      </c>
      <c r="C147" s="542">
        <f t="shared" si="99"/>
        <v>0</v>
      </c>
      <c r="D147" s="148">
        <f t="shared" ref="D147:E147" si="181">SUM(D148:D149)</f>
        <v>0</v>
      </c>
      <c r="E147" s="149">
        <f t="shared" si="181"/>
        <v>0</v>
      </c>
      <c r="F147" s="189">
        <f>SUM(F148:F149)</f>
        <v>0</v>
      </c>
      <c r="G147" s="148">
        <f t="shared" ref="G147:H147" si="182">SUM(G148:G149)</f>
        <v>0</v>
      </c>
      <c r="H147" s="149">
        <f t="shared" si="182"/>
        <v>0</v>
      </c>
      <c r="I147" s="189">
        <f>SUM(I148:I149)</f>
        <v>0</v>
      </c>
      <c r="J147" s="190">
        <f t="shared" ref="J147:K147" si="183">SUM(J148:J149)</f>
        <v>0</v>
      </c>
      <c r="K147" s="149">
        <f t="shared" si="183"/>
        <v>0</v>
      </c>
      <c r="L147" s="189">
        <f>SUM(L148:L149)</f>
        <v>0</v>
      </c>
      <c r="M147" s="148">
        <f t="shared" ref="M147:O147" si="184">SUM(M148:M149)</f>
        <v>0</v>
      </c>
      <c r="N147" s="149">
        <f t="shared" si="184"/>
        <v>0</v>
      </c>
      <c r="O147" s="189">
        <f t="shared" si="184"/>
        <v>0</v>
      </c>
      <c r="P147" s="901"/>
    </row>
    <row r="148" spans="1:16" hidden="1" x14ac:dyDescent="0.25">
      <c r="A148" s="44">
        <v>2381</v>
      </c>
      <c r="B148" s="82" t="s">
        <v>166</v>
      </c>
      <c r="C148" s="535">
        <f t="shared" si="99"/>
        <v>0</v>
      </c>
      <c r="D148" s="192"/>
      <c r="E148" s="193"/>
      <c r="F148" s="194">
        <f t="shared" ref="F148:F151" si="185">D148+E148</f>
        <v>0</v>
      </c>
      <c r="G148" s="192"/>
      <c r="H148" s="193"/>
      <c r="I148" s="194">
        <f t="shared" ref="I148:I151" si="186">G148+H148</f>
        <v>0</v>
      </c>
      <c r="J148" s="195"/>
      <c r="K148" s="193"/>
      <c r="L148" s="194">
        <f t="shared" ref="L148:L151" si="187">J148+K148</f>
        <v>0</v>
      </c>
      <c r="M148" s="192"/>
      <c r="N148" s="193"/>
      <c r="O148" s="194">
        <f t="shared" ref="O148:O151" si="188">M148+N148</f>
        <v>0</v>
      </c>
      <c r="P148" s="886"/>
    </row>
    <row r="149" spans="1:16" ht="24" hidden="1" x14ac:dyDescent="0.25">
      <c r="A149" s="51">
        <v>2389</v>
      </c>
      <c r="B149" s="90" t="s">
        <v>167</v>
      </c>
      <c r="C149" s="536">
        <f t="shared" ref="C149:C212" si="189">F149+I149+L149+O149</f>
        <v>0</v>
      </c>
      <c r="D149" s="197"/>
      <c r="E149" s="198"/>
      <c r="F149" s="199">
        <f t="shared" si="185"/>
        <v>0</v>
      </c>
      <c r="G149" s="197"/>
      <c r="H149" s="198"/>
      <c r="I149" s="199">
        <f t="shared" si="186"/>
        <v>0</v>
      </c>
      <c r="J149" s="200"/>
      <c r="K149" s="198"/>
      <c r="L149" s="199">
        <f t="shared" si="187"/>
        <v>0</v>
      </c>
      <c r="M149" s="197"/>
      <c r="N149" s="198"/>
      <c r="O149" s="199">
        <f t="shared" si="188"/>
        <v>0</v>
      </c>
      <c r="P149" s="887"/>
    </row>
    <row r="150" spans="1:16" hidden="1" x14ac:dyDescent="0.25">
      <c r="A150" s="188">
        <v>2390</v>
      </c>
      <c r="B150" s="143" t="s">
        <v>168</v>
      </c>
      <c r="C150" s="542">
        <f t="shared" si="189"/>
        <v>0</v>
      </c>
      <c r="D150" s="206"/>
      <c r="E150" s="207"/>
      <c r="F150" s="189">
        <f t="shared" si="185"/>
        <v>0</v>
      </c>
      <c r="G150" s="206"/>
      <c r="H150" s="207"/>
      <c r="I150" s="189">
        <f t="shared" si="186"/>
        <v>0</v>
      </c>
      <c r="J150" s="208"/>
      <c r="K150" s="207"/>
      <c r="L150" s="189">
        <f t="shared" si="187"/>
        <v>0</v>
      </c>
      <c r="M150" s="206"/>
      <c r="N150" s="207"/>
      <c r="O150" s="189">
        <f t="shared" si="188"/>
        <v>0</v>
      </c>
      <c r="P150" s="901"/>
    </row>
    <row r="151" spans="1:16" hidden="1" x14ac:dyDescent="0.25">
      <c r="A151" s="70">
        <v>2400</v>
      </c>
      <c r="B151" s="182" t="s">
        <v>169</v>
      </c>
      <c r="C151" s="534">
        <f t="shared" si="189"/>
        <v>0</v>
      </c>
      <c r="D151" s="224"/>
      <c r="E151" s="225"/>
      <c r="F151" s="185">
        <f t="shared" si="185"/>
        <v>0</v>
      </c>
      <c r="G151" s="224"/>
      <c r="H151" s="225"/>
      <c r="I151" s="185">
        <f t="shared" si="186"/>
        <v>0</v>
      </c>
      <c r="J151" s="226"/>
      <c r="K151" s="225"/>
      <c r="L151" s="185">
        <f t="shared" si="187"/>
        <v>0</v>
      </c>
      <c r="M151" s="224"/>
      <c r="N151" s="225"/>
      <c r="O151" s="185">
        <f t="shared" si="188"/>
        <v>0</v>
      </c>
      <c r="P151" s="898"/>
    </row>
    <row r="152" spans="1:16" ht="24" hidden="1" x14ac:dyDescent="0.25">
      <c r="A152" s="70">
        <v>2500</v>
      </c>
      <c r="B152" s="182" t="s">
        <v>170</v>
      </c>
      <c r="C152" s="534">
        <f t="shared" si="189"/>
        <v>0</v>
      </c>
      <c r="D152" s="183">
        <f t="shared" ref="D152:E152" si="190">SUM(D153,D159)</f>
        <v>0</v>
      </c>
      <c r="E152" s="184">
        <f t="shared" si="190"/>
        <v>0</v>
      </c>
      <c r="F152" s="185">
        <f>SUM(F153,F159)</f>
        <v>0</v>
      </c>
      <c r="G152" s="183">
        <f t="shared" ref="G152:O152" si="191">SUM(G153,G159)</f>
        <v>0</v>
      </c>
      <c r="H152" s="184">
        <f t="shared" si="191"/>
        <v>0</v>
      </c>
      <c r="I152" s="185">
        <f t="shared" si="191"/>
        <v>0</v>
      </c>
      <c r="J152" s="186">
        <f t="shared" si="191"/>
        <v>0</v>
      </c>
      <c r="K152" s="184">
        <f t="shared" si="191"/>
        <v>0</v>
      </c>
      <c r="L152" s="185">
        <f t="shared" si="191"/>
        <v>0</v>
      </c>
      <c r="M152" s="183">
        <f t="shared" si="191"/>
        <v>0</v>
      </c>
      <c r="N152" s="184">
        <f t="shared" si="191"/>
        <v>0</v>
      </c>
      <c r="O152" s="185">
        <f t="shared" si="191"/>
        <v>0</v>
      </c>
      <c r="P152" s="907"/>
    </row>
    <row r="153" spans="1:16" ht="24" hidden="1" x14ac:dyDescent="0.25">
      <c r="A153" s="872">
        <v>2510</v>
      </c>
      <c r="B153" s="82" t="s">
        <v>171</v>
      </c>
      <c r="C153" s="535">
        <f t="shared" si="189"/>
        <v>0</v>
      </c>
      <c r="D153" s="212">
        <f t="shared" ref="D153:E153" si="192">SUM(D154:D158)</f>
        <v>0</v>
      </c>
      <c r="E153" s="213">
        <f t="shared" si="192"/>
        <v>0</v>
      </c>
      <c r="F153" s="194">
        <f>SUM(F154:F158)</f>
        <v>0</v>
      </c>
      <c r="G153" s="212">
        <f t="shared" ref="G153:O153" si="193">SUM(G154:G158)</f>
        <v>0</v>
      </c>
      <c r="H153" s="213">
        <f t="shared" si="193"/>
        <v>0</v>
      </c>
      <c r="I153" s="194">
        <f t="shared" si="193"/>
        <v>0</v>
      </c>
      <c r="J153" s="214">
        <f t="shared" si="193"/>
        <v>0</v>
      </c>
      <c r="K153" s="213">
        <f t="shared" si="193"/>
        <v>0</v>
      </c>
      <c r="L153" s="194">
        <f t="shared" si="193"/>
        <v>0</v>
      </c>
      <c r="M153" s="212">
        <f t="shared" si="193"/>
        <v>0</v>
      </c>
      <c r="N153" s="213">
        <f t="shared" si="193"/>
        <v>0</v>
      </c>
      <c r="O153" s="194">
        <f t="shared" si="193"/>
        <v>0</v>
      </c>
      <c r="P153" s="899"/>
    </row>
    <row r="154" spans="1:16" ht="24" hidden="1" x14ac:dyDescent="0.25">
      <c r="A154" s="52">
        <v>2512</v>
      </c>
      <c r="B154" s="90" t="s">
        <v>172</v>
      </c>
      <c r="C154" s="536">
        <f t="shared" si="189"/>
        <v>0</v>
      </c>
      <c r="D154" s="197"/>
      <c r="E154" s="198"/>
      <c r="F154" s="199">
        <f t="shared" ref="F154:F159" si="194">D154+E154</f>
        <v>0</v>
      </c>
      <c r="G154" s="197"/>
      <c r="H154" s="198"/>
      <c r="I154" s="199">
        <f t="shared" ref="I154:I159" si="195">G154+H154</f>
        <v>0</v>
      </c>
      <c r="J154" s="200"/>
      <c r="K154" s="198"/>
      <c r="L154" s="199">
        <f t="shared" ref="L154:L159" si="196">J154+K154</f>
        <v>0</v>
      </c>
      <c r="M154" s="197"/>
      <c r="N154" s="198"/>
      <c r="O154" s="199">
        <f t="shared" ref="O154:O159" si="197">M154+N154</f>
        <v>0</v>
      </c>
      <c r="P154" s="887"/>
    </row>
    <row r="155" spans="1:16" ht="24" hidden="1" x14ac:dyDescent="0.25">
      <c r="A155" s="52">
        <v>2513</v>
      </c>
      <c r="B155" s="90" t="s">
        <v>173</v>
      </c>
      <c r="C155" s="536">
        <f t="shared" si="189"/>
        <v>0</v>
      </c>
      <c r="D155" s="197"/>
      <c r="E155" s="198"/>
      <c r="F155" s="199">
        <f t="shared" si="194"/>
        <v>0</v>
      </c>
      <c r="G155" s="197"/>
      <c r="H155" s="198"/>
      <c r="I155" s="199">
        <f t="shared" si="195"/>
        <v>0</v>
      </c>
      <c r="J155" s="200"/>
      <c r="K155" s="198"/>
      <c r="L155" s="199">
        <f t="shared" si="196"/>
        <v>0</v>
      </c>
      <c r="M155" s="197"/>
      <c r="N155" s="198"/>
      <c r="O155" s="199">
        <f t="shared" si="197"/>
        <v>0</v>
      </c>
      <c r="P155" s="887"/>
    </row>
    <row r="156" spans="1:16" ht="36" hidden="1" x14ac:dyDescent="0.25">
      <c r="A156" s="52">
        <v>2514</v>
      </c>
      <c r="B156" s="90" t="s">
        <v>174</v>
      </c>
      <c r="C156" s="536">
        <f t="shared" si="189"/>
        <v>0</v>
      </c>
      <c r="D156" s="197"/>
      <c r="E156" s="198"/>
      <c r="F156" s="199">
        <f t="shared" si="194"/>
        <v>0</v>
      </c>
      <c r="G156" s="197"/>
      <c r="H156" s="198"/>
      <c r="I156" s="199">
        <f t="shared" si="195"/>
        <v>0</v>
      </c>
      <c r="J156" s="200"/>
      <c r="K156" s="198"/>
      <c r="L156" s="199">
        <f t="shared" si="196"/>
        <v>0</v>
      </c>
      <c r="M156" s="197"/>
      <c r="N156" s="198"/>
      <c r="O156" s="199">
        <f t="shared" si="197"/>
        <v>0</v>
      </c>
      <c r="P156" s="887"/>
    </row>
    <row r="157" spans="1:16" ht="24" hidden="1" x14ac:dyDescent="0.25">
      <c r="A157" s="52">
        <v>2515</v>
      </c>
      <c r="B157" s="90" t="s">
        <v>175</v>
      </c>
      <c r="C157" s="536">
        <f t="shared" si="189"/>
        <v>0</v>
      </c>
      <c r="D157" s="197"/>
      <c r="E157" s="198"/>
      <c r="F157" s="199">
        <f t="shared" si="194"/>
        <v>0</v>
      </c>
      <c r="G157" s="197"/>
      <c r="H157" s="198"/>
      <c r="I157" s="199">
        <f t="shared" si="195"/>
        <v>0</v>
      </c>
      <c r="J157" s="200"/>
      <c r="K157" s="198"/>
      <c r="L157" s="199">
        <f t="shared" si="196"/>
        <v>0</v>
      </c>
      <c r="M157" s="197"/>
      <c r="N157" s="198"/>
      <c r="O157" s="199">
        <f t="shared" si="197"/>
        <v>0</v>
      </c>
      <c r="P157" s="887"/>
    </row>
    <row r="158" spans="1:16" ht="24" hidden="1" x14ac:dyDescent="0.25">
      <c r="A158" s="52">
        <v>2519</v>
      </c>
      <c r="B158" s="90" t="s">
        <v>176</v>
      </c>
      <c r="C158" s="536">
        <f t="shared" si="189"/>
        <v>0</v>
      </c>
      <c r="D158" s="197"/>
      <c r="E158" s="198"/>
      <c r="F158" s="199">
        <f t="shared" si="194"/>
        <v>0</v>
      </c>
      <c r="G158" s="197"/>
      <c r="H158" s="198"/>
      <c r="I158" s="199">
        <f t="shared" si="195"/>
        <v>0</v>
      </c>
      <c r="J158" s="200"/>
      <c r="K158" s="198"/>
      <c r="L158" s="199">
        <f t="shared" si="196"/>
        <v>0</v>
      </c>
      <c r="M158" s="197"/>
      <c r="N158" s="198"/>
      <c r="O158" s="199">
        <f t="shared" si="197"/>
        <v>0</v>
      </c>
      <c r="P158" s="887"/>
    </row>
    <row r="159" spans="1:16" ht="24" hidden="1" x14ac:dyDescent="0.25">
      <c r="A159" s="202">
        <v>2520</v>
      </c>
      <c r="B159" s="90" t="s">
        <v>177</v>
      </c>
      <c r="C159" s="536">
        <f t="shared" si="189"/>
        <v>0</v>
      </c>
      <c r="D159" s="197"/>
      <c r="E159" s="198"/>
      <c r="F159" s="199">
        <f t="shared" si="194"/>
        <v>0</v>
      </c>
      <c r="G159" s="197"/>
      <c r="H159" s="198"/>
      <c r="I159" s="199">
        <f t="shared" si="195"/>
        <v>0</v>
      </c>
      <c r="J159" s="200"/>
      <c r="K159" s="198"/>
      <c r="L159" s="199">
        <f t="shared" si="196"/>
        <v>0</v>
      </c>
      <c r="M159" s="197"/>
      <c r="N159" s="198"/>
      <c r="O159" s="199">
        <f t="shared" si="197"/>
        <v>0</v>
      </c>
      <c r="P159" s="887"/>
    </row>
    <row r="160" spans="1:16" hidden="1" x14ac:dyDescent="0.25">
      <c r="A160" s="176">
        <v>3000</v>
      </c>
      <c r="B160" s="176" t="s">
        <v>178</v>
      </c>
      <c r="C160" s="547">
        <f t="shared" si="189"/>
        <v>0</v>
      </c>
      <c r="D160" s="177">
        <f t="shared" ref="D160:E160" si="198">SUM(D161,D171)</f>
        <v>0</v>
      </c>
      <c r="E160" s="178">
        <f t="shared" si="198"/>
        <v>0</v>
      </c>
      <c r="F160" s="179">
        <f>SUM(F161,F171)</f>
        <v>0</v>
      </c>
      <c r="G160" s="177">
        <f t="shared" ref="G160:H160" si="199">SUM(G161,G171)</f>
        <v>0</v>
      </c>
      <c r="H160" s="178">
        <f t="shared" si="199"/>
        <v>0</v>
      </c>
      <c r="I160" s="179">
        <f>SUM(I161,I171)</f>
        <v>0</v>
      </c>
      <c r="J160" s="180">
        <f t="shared" ref="J160:K160" si="200">SUM(J161,J171)</f>
        <v>0</v>
      </c>
      <c r="K160" s="178">
        <f t="shared" si="200"/>
        <v>0</v>
      </c>
      <c r="L160" s="179">
        <f>SUM(L161,L171)</f>
        <v>0</v>
      </c>
      <c r="M160" s="177">
        <f t="shared" ref="M160:O160" si="201">SUM(M161,M171)</f>
        <v>0</v>
      </c>
      <c r="N160" s="178">
        <f t="shared" si="201"/>
        <v>0</v>
      </c>
      <c r="O160" s="179">
        <f t="shared" si="201"/>
        <v>0</v>
      </c>
      <c r="P160" s="906"/>
    </row>
    <row r="161" spans="1:16" ht="24" hidden="1" x14ac:dyDescent="0.25">
      <c r="A161" s="70">
        <v>3200</v>
      </c>
      <c r="B161" s="228" t="s">
        <v>179</v>
      </c>
      <c r="C161" s="534">
        <f t="shared" si="189"/>
        <v>0</v>
      </c>
      <c r="D161" s="183">
        <f t="shared" ref="D161:E161" si="202">SUM(D162,D166)</f>
        <v>0</v>
      </c>
      <c r="E161" s="184">
        <f t="shared" si="202"/>
        <v>0</v>
      </c>
      <c r="F161" s="185">
        <f>SUM(F162,F166)</f>
        <v>0</v>
      </c>
      <c r="G161" s="183">
        <f t="shared" ref="G161:O161" si="203">SUM(G162,G166)</f>
        <v>0</v>
      </c>
      <c r="H161" s="184">
        <f t="shared" si="203"/>
        <v>0</v>
      </c>
      <c r="I161" s="185">
        <f t="shared" si="203"/>
        <v>0</v>
      </c>
      <c r="J161" s="186">
        <f t="shared" si="203"/>
        <v>0</v>
      </c>
      <c r="K161" s="184">
        <f t="shared" si="203"/>
        <v>0</v>
      </c>
      <c r="L161" s="185">
        <f t="shared" si="203"/>
        <v>0</v>
      </c>
      <c r="M161" s="183">
        <f t="shared" si="203"/>
        <v>0</v>
      </c>
      <c r="N161" s="184">
        <f t="shared" si="203"/>
        <v>0</v>
      </c>
      <c r="O161" s="185">
        <f t="shared" si="203"/>
        <v>0</v>
      </c>
      <c r="P161" s="907"/>
    </row>
    <row r="162" spans="1:16" ht="36" hidden="1" x14ac:dyDescent="0.25">
      <c r="A162" s="872">
        <v>3260</v>
      </c>
      <c r="B162" s="82" t="s">
        <v>180</v>
      </c>
      <c r="C162" s="535">
        <f t="shared" si="189"/>
        <v>0</v>
      </c>
      <c r="D162" s="212">
        <f t="shared" ref="D162:E162" si="204">SUM(D163:D165)</f>
        <v>0</v>
      </c>
      <c r="E162" s="213">
        <f t="shared" si="204"/>
        <v>0</v>
      </c>
      <c r="F162" s="194">
        <f>SUM(F163:F165)</f>
        <v>0</v>
      </c>
      <c r="G162" s="212">
        <f t="shared" ref="G162:H162" si="205">SUM(G163:G165)</f>
        <v>0</v>
      </c>
      <c r="H162" s="213">
        <f t="shared" si="205"/>
        <v>0</v>
      </c>
      <c r="I162" s="194">
        <f>SUM(I163:I165)</f>
        <v>0</v>
      </c>
      <c r="J162" s="214">
        <f t="shared" ref="J162:K162" si="206">SUM(J163:J165)</f>
        <v>0</v>
      </c>
      <c r="K162" s="213">
        <f t="shared" si="206"/>
        <v>0</v>
      </c>
      <c r="L162" s="194">
        <f>SUM(L163:L165)</f>
        <v>0</v>
      </c>
      <c r="M162" s="212">
        <f t="shared" ref="M162:O162" si="207">SUM(M163:M165)</f>
        <v>0</v>
      </c>
      <c r="N162" s="213">
        <f t="shared" si="207"/>
        <v>0</v>
      </c>
      <c r="O162" s="194">
        <f t="shared" si="207"/>
        <v>0</v>
      </c>
      <c r="P162" s="886"/>
    </row>
    <row r="163" spans="1:16" ht="24" hidden="1" x14ac:dyDescent="0.25">
      <c r="A163" s="52">
        <v>3261</v>
      </c>
      <c r="B163" s="90" t="s">
        <v>181</v>
      </c>
      <c r="C163" s="536">
        <f t="shared" si="189"/>
        <v>0</v>
      </c>
      <c r="D163" s="197"/>
      <c r="E163" s="198"/>
      <c r="F163" s="199">
        <f t="shared" ref="F163:F165" si="208">D163+E163</f>
        <v>0</v>
      </c>
      <c r="G163" s="197"/>
      <c r="H163" s="198"/>
      <c r="I163" s="199">
        <f t="shared" ref="I163:I165" si="209">G163+H163</f>
        <v>0</v>
      </c>
      <c r="J163" s="200"/>
      <c r="K163" s="198"/>
      <c r="L163" s="199">
        <f t="shared" ref="L163:L165" si="210">J163+K163</f>
        <v>0</v>
      </c>
      <c r="M163" s="197"/>
      <c r="N163" s="198"/>
      <c r="O163" s="199">
        <f t="shared" ref="O163:O165" si="211">M163+N163</f>
        <v>0</v>
      </c>
      <c r="P163" s="887"/>
    </row>
    <row r="164" spans="1:16" ht="36" hidden="1" x14ac:dyDescent="0.25">
      <c r="A164" s="52">
        <v>3262</v>
      </c>
      <c r="B164" s="90" t="s">
        <v>182</v>
      </c>
      <c r="C164" s="536">
        <f t="shared" si="189"/>
        <v>0</v>
      </c>
      <c r="D164" s="197"/>
      <c r="E164" s="198"/>
      <c r="F164" s="199">
        <f t="shared" si="208"/>
        <v>0</v>
      </c>
      <c r="G164" s="197"/>
      <c r="H164" s="198"/>
      <c r="I164" s="199">
        <f t="shared" si="209"/>
        <v>0</v>
      </c>
      <c r="J164" s="200"/>
      <c r="K164" s="198"/>
      <c r="L164" s="199">
        <f t="shared" si="210"/>
        <v>0</v>
      </c>
      <c r="M164" s="197"/>
      <c r="N164" s="198"/>
      <c r="O164" s="199">
        <f t="shared" si="211"/>
        <v>0</v>
      </c>
      <c r="P164" s="887"/>
    </row>
    <row r="165" spans="1:16" ht="24" hidden="1" x14ac:dyDescent="0.25">
      <c r="A165" s="52">
        <v>3263</v>
      </c>
      <c r="B165" s="90" t="s">
        <v>183</v>
      </c>
      <c r="C165" s="536">
        <f t="shared" si="189"/>
        <v>0</v>
      </c>
      <c r="D165" s="197"/>
      <c r="E165" s="198"/>
      <c r="F165" s="199">
        <f t="shared" si="208"/>
        <v>0</v>
      </c>
      <c r="G165" s="197"/>
      <c r="H165" s="198"/>
      <c r="I165" s="199">
        <f t="shared" si="209"/>
        <v>0</v>
      </c>
      <c r="J165" s="200"/>
      <c r="K165" s="198"/>
      <c r="L165" s="199">
        <f t="shared" si="210"/>
        <v>0</v>
      </c>
      <c r="M165" s="197"/>
      <c r="N165" s="198"/>
      <c r="O165" s="199">
        <f t="shared" si="211"/>
        <v>0</v>
      </c>
      <c r="P165" s="887"/>
    </row>
    <row r="166" spans="1:16" ht="84" hidden="1" x14ac:dyDescent="0.25">
      <c r="A166" s="872">
        <v>3290</v>
      </c>
      <c r="B166" s="82" t="s">
        <v>184</v>
      </c>
      <c r="C166" s="548">
        <f t="shared" si="189"/>
        <v>0</v>
      </c>
      <c r="D166" s="212">
        <f t="shared" ref="D166:E166" si="212">SUM(D167:D170)</f>
        <v>0</v>
      </c>
      <c r="E166" s="213">
        <f t="shared" si="212"/>
        <v>0</v>
      </c>
      <c r="F166" s="194">
        <f>SUM(F167:F170)</f>
        <v>0</v>
      </c>
      <c r="G166" s="212">
        <f t="shared" ref="G166:O166" si="213">SUM(G167:G170)</f>
        <v>0</v>
      </c>
      <c r="H166" s="213">
        <f t="shared" si="213"/>
        <v>0</v>
      </c>
      <c r="I166" s="194">
        <f t="shared" si="213"/>
        <v>0</v>
      </c>
      <c r="J166" s="214">
        <f t="shared" si="213"/>
        <v>0</v>
      </c>
      <c r="K166" s="213">
        <f t="shared" si="213"/>
        <v>0</v>
      </c>
      <c r="L166" s="194">
        <f t="shared" si="213"/>
        <v>0</v>
      </c>
      <c r="M166" s="212">
        <f t="shared" si="213"/>
        <v>0</v>
      </c>
      <c r="N166" s="213">
        <f t="shared" si="213"/>
        <v>0</v>
      </c>
      <c r="O166" s="194">
        <f t="shared" si="213"/>
        <v>0</v>
      </c>
      <c r="P166" s="908"/>
    </row>
    <row r="167" spans="1:16" ht="72" hidden="1" x14ac:dyDescent="0.25">
      <c r="A167" s="52">
        <v>3291</v>
      </c>
      <c r="B167" s="90" t="s">
        <v>185</v>
      </c>
      <c r="C167" s="536">
        <f t="shared" si="189"/>
        <v>0</v>
      </c>
      <c r="D167" s="197"/>
      <c r="E167" s="198"/>
      <c r="F167" s="199">
        <f t="shared" ref="F167:F170" si="214">D167+E167</f>
        <v>0</v>
      </c>
      <c r="G167" s="197"/>
      <c r="H167" s="198"/>
      <c r="I167" s="199">
        <f t="shared" ref="I167:I170" si="215">G167+H167</f>
        <v>0</v>
      </c>
      <c r="J167" s="200"/>
      <c r="K167" s="198"/>
      <c r="L167" s="199">
        <f t="shared" ref="L167:L170" si="216">J167+K167</f>
        <v>0</v>
      </c>
      <c r="M167" s="197"/>
      <c r="N167" s="198"/>
      <c r="O167" s="199">
        <f t="shared" ref="O167:O170" si="217">M167+N167</f>
        <v>0</v>
      </c>
      <c r="P167" s="887"/>
    </row>
    <row r="168" spans="1:16" ht="72" hidden="1" x14ac:dyDescent="0.25">
      <c r="A168" s="52">
        <v>3292</v>
      </c>
      <c r="B168" s="90" t="s">
        <v>186</v>
      </c>
      <c r="C168" s="536">
        <f t="shared" si="189"/>
        <v>0</v>
      </c>
      <c r="D168" s="197"/>
      <c r="E168" s="198"/>
      <c r="F168" s="199">
        <f t="shared" si="214"/>
        <v>0</v>
      </c>
      <c r="G168" s="197"/>
      <c r="H168" s="198"/>
      <c r="I168" s="199">
        <f t="shared" si="215"/>
        <v>0</v>
      </c>
      <c r="J168" s="200"/>
      <c r="K168" s="198"/>
      <c r="L168" s="199">
        <f t="shared" si="216"/>
        <v>0</v>
      </c>
      <c r="M168" s="197"/>
      <c r="N168" s="198"/>
      <c r="O168" s="199">
        <f t="shared" si="217"/>
        <v>0</v>
      </c>
      <c r="P168" s="887"/>
    </row>
    <row r="169" spans="1:16" ht="72" hidden="1" x14ac:dyDescent="0.25">
      <c r="A169" s="52">
        <v>3293</v>
      </c>
      <c r="B169" s="90" t="s">
        <v>187</v>
      </c>
      <c r="C169" s="536">
        <f t="shared" si="189"/>
        <v>0</v>
      </c>
      <c r="D169" s="197"/>
      <c r="E169" s="198"/>
      <c r="F169" s="199">
        <f t="shared" si="214"/>
        <v>0</v>
      </c>
      <c r="G169" s="197"/>
      <c r="H169" s="198"/>
      <c r="I169" s="199">
        <f t="shared" si="215"/>
        <v>0</v>
      </c>
      <c r="J169" s="200"/>
      <c r="K169" s="198"/>
      <c r="L169" s="199">
        <f t="shared" si="216"/>
        <v>0</v>
      </c>
      <c r="M169" s="197"/>
      <c r="N169" s="198"/>
      <c r="O169" s="199">
        <f t="shared" si="217"/>
        <v>0</v>
      </c>
      <c r="P169" s="887"/>
    </row>
    <row r="170" spans="1:16" ht="60" hidden="1" x14ac:dyDescent="0.25">
      <c r="A170" s="230">
        <v>3294</v>
      </c>
      <c r="B170" s="90" t="s">
        <v>188</v>
      </c>
      <c r="C170" s="548">
        <f t="shared" si="189"/>
        <v>0</v>
      </c>
      <c r="D170" s="231"/>
      <c r="E170" s="232"/>
      <c r="F170" s="233">
        <f t="shared" si="214"/>
        <v>0</v>
      </c>
      <c r="G170" s="231"/>
      <c r="H170" s="232"/>
      <c r="I170" s="233">
        <f t="shared" si="215"/>
        <v>0</v>
      </c>
      <c r="J170" s="234"/>
      <c r="K170" s="232"/>
      <c r="L170" s="233">
        <f t="shared" si="216"/>
        <v>0</v>
      </c>
      <c r="M170" s="231"/>
      <c r="N170" s="232"/>
      <c r="O170" s="233">
        <f t="shared" si="217"/>
        <v>0</v>
      </c>
      <c r="P170" s="908"/>
    </row>
    <row r="171" spans="1:16" ht="48" hidden="1" x14ac:dyDescent="0.25">
      <c r="A171" s="235">
        <v>3300</v>
      </c>
      <c r="B171" s="228" t="s">
        <v>189</v>
      </c>
      <c r="C171" s="549">
        <f t="shared" si="189"/>
        <v>0</v>
      </c>
      <c r="D171" s="236">
        <f t="shared" ref="D171:E171" si="218">SUM(D172:D173)</f>
        <v>0</v>
      </c>
      <c r="E171" s="237">
        <f t="shared" si="218"/>
        <v>0</v>
      </c>
      <c r="F171" s="238">
        <f>SUM(F172:F173)</f>
        <v>0</v>
      </c>
      <c r="G171" s="236">
        <f t="shared" ref="G171:O171" si="219">SUM(G172:G173)</f>
        <v>0</v>
      </c>
      <c r="H171" s="237">
        <f t="shared" si="219"/>
        <v>0</v>
      </c>
      <c r="I171" s="238">
        <f t="shared" si="219"/>
        <v>0</v>
      </c>
      <c r="J171" s="239">
        <f t="shared" si="219"/>
        <v>0</v>
      </c>
      <c r="K171" s="237">
        <f t="shared" si="219"/>
        <v>0</v>
      </c>
      <c r="L171" s="238">
        <f t="shared" si="219"/>
        <v>0</v>
      </c>
      <c r="M171" s="236">
        <f t="shared" si="219"/>
        <v>0</v>
      </c>
      <c r="N171" s="237">
        <f t="shared" si="219"/>
        <v>0</v>
      </c>
      <c r="O171" s="238">
        <f t="shared" si="219"/>
        <v>0</v>
      </c>
      <c r="P171" s="907"/>
    </row>
    <row r="172" spans="1:16" ht="48" hidden="1" x14ac:dyDescent="0.25">
      <c r="A172" s="142">
        <v>3310</v>
      </c>
      <c r="B172" s="143" t="s">
        <v>190</v>
      </c>
      <c r="C172" s="542">
        <f t="shared" si="189"/>
        <v>0</v>
      </c>
      <c r="D172" s="206"/>
      <c r="E172" s="207"/>
      <c r="F172" s="189">
        <f t="shared" ref="F172:F173" si="220">D172+E172</f>
        <v>0</v>
      </c>
      <c r="G172" s="206"/>
      <c r="H172" s="207"/>
      <c r="I172" s="189">
        <f t="shared" ref="I172:I173" si="221">G172+H172</f>
        <v>0</v>
      </c>
      <c r="J172" s="208"/>
      <c r="K172" s="207"/>
      <c r="L172" s="189">
        <f t="shared" ref="L172:L173" si="222">J172+K172</f>
        <v>0</v>
      </c>
      <c r="M172" s="206"/>
      <c r="N172" s="207"/>
      <c r="O172" s="189">
        <f t="shared" ref="O172:O173" si="223">M172+N172</f>
        <v>0</v>
      </c>
      <c r="P172" s="901"/>
    </row>
    <row r="173" spans="1:16" ht="48.75" hidden="1" customHeight="1" x14ac:dyDescent="0.25">
      <c r="A173" s="45">
        <v>3320</v>
      </c>
      <c r="B173" s="82" t="s">
        <v>191</v>
      </c>
      <c r="C173" s="535">
        <f t="shared" si="189"/>
        <v>0</v>
      </c>
      <c r="D173" s="192"/>
      <c r="E173" s="193"/>
      <c r="F173" s="194">
        <f t="shared" si="220"/>
        <v>0</v>
      </c>
      <c r="G173" s="192"/>
      <c r="H173" s="193"/>
      <c r="I173" s="194">
        <f t="shared" si="221"/>
        <v>0</v>
      </c>
      <c r="J173" s="195"/>
      <c r="K173" s="193"/>
      <c r="L173" s="194">
        <f t="shared" si="222"/>
        <v>0</v>
      </c>
      <c r="M173" s="192"/>
      <c r="N173" s="193"/>
      <c r="O173" s="194">
        <f t="shared" si="223"/>
        <v>0</v>
      </c>
      <c r="P173" s="886"/>
    </row>
    <row r="174" spans="1:16" hidden="1" x14ac:dyDescent="0.25">
      <c r="A174" s="240">
        <v>4000</v>
      </c>
      <c r="B174" s="176" t="s">
        <v>192</v>
      </c>
      <c r="C174" s="547">
        <f t="shared" si="189"/>
        <v>0</v>
      </c>
      <c r="D174" s="177">
        <f t="shared" ref="D174:E174" si="224">SUM(D175,D178)</f>
        <v>0</v>
      </c>
      <c r="E174" s="178">
        <f t="shared" si="224"/>
        <v>0</v>
      </c>
      <c r="F174" s="179">
        <f>SUM(F175,F178)</f>
        <v>0</v>
      </c>
      <c r="G174" s="177">
        <f t="shared" ref="G174:H174" si="225">SUM(G175,G178)</f>
        <v>0</v>
      </c>
      <c r="H174" s="178">
        <f t="shared" si="225"/>
        <v>0</v>
      </c>
      <c r="I174" s="179">
        <f>SUM(I175,I178)</f>
        <v>0</v>
      </c>
      <c r="J174" s="180">
        <f t="shared" ref="J174:K174" si="226">SUM(J175,J178)</f>
        <v>0</v>
      </c>
      <c r="K174" s="178">
        <f t="shared" si="226"/>
        <v>0</v>
      </c>
      <c r="L174" s="179">
        <f>SUM(L175,L178)</f>
        <v>0</v>
      </c>
      <c r="M174" s="177">
        <f t="shared" ref="M174:O174" si="227">SUM(M175,M178)</f>
        <v>0</v>
      </c>
      <c r="N174" s="178">
        <f t="shared" si="227"/>
        <v>0</v>
      </c>
      <c r="O174" s="179">
        <f t="shared" si="227"/>
        <v>0</v>
      </c>
      <c r="P174" s="906"/>
    </row>
    <row r="175" spans="1:16" ht="24" hidden="1" x14ac:dyDescent="0.25">
      <c r="A175" s="241">
        <v>4200</v>
      </c>
      <c r="B175" s="182" t="s">
        <v>193</v>
      </c>
      <c r="C175" s="534">
        <f t="shared" si="189"/>
        <v>0</v>
      </c>
      <c r="D175" s="183">
        <f t="shared" ref="D175:E175" si="228">SUM(D176,D177)</f>
        <v>0</v>
      </c>
      <c r="E175" s="184">
        <f t="shared" si="228"/>
        <v>0</v>
      </c>
      <c r="F175" s="185">
        <f>SUM(F176,F177)</f>
        <v>0</v>
      </c>
      <c r="G175" s="183">
        <f t="shared" ref="G175:H175" si="229">SUM(G176,G177)</f>
        <v>0</v>
      </c>
      <c r="H175" s="184">
        <f t="shared" si="229"/>
        <v>0</v>
      </c>
      <c r="I175" s="185">
        <f>SUM(I176,I177)</f>
        <v>0</v>
      </c>
      <c r="J175" s="186">
        <f t="shared" ref="J175:K175" si="230">SUM(J176,J177)</f>
        <v>0</v>
      </c>
      <c r="K175" s="184">
        <f t="shared" si="230"/>
        <v>0</v>
      </c>
      <c r="L175" s="185">
        <f>SUM(L176,L177)</f>
        <v>0</v>
      </c>
      <c r="M175" s="183">
        <f t="shared" ref="M175:O175" si="231">SUM(M176,M177)</f>
        <v>0</v>
      </c>
      <c r="N175" s="184">
        <f t="shared" si="231"/>
        <v>0</v>
      </c>
      <c r="O175" s="185">
        <f t="shared" si="231"/>
        <v>0</v>
      </c>
      <c r="P175" s="898"/>
    </row>
    <row r="176" spans="1:16" ht="36" hidden="1" x14ac:dyDescent="0.25">
      <c r="A176" s="872">
        <v>4240</v>
      </c>
      <c r="B176" s="82" t="s">
        <v>194</v>
      </c>
      <c r="C176" s="535">
        <f t="shared" si="189"/>
        <v>0</v>
      </c>
      <c r="D176" s="192"/>
      <c r="E176" s="193"/>
      <c r="F176" s="194">
        <f t="shared" ref="F176:F177" si="232">D176+E176</f>
        <v>0</v>
      </c>
      <c r="G176" s="192"/>
      <c r="H176" s="193"/>
      <c r="I176" s="194">
        <f t="shared" ref="I176:I177" si="233">G176+H176</f>
        <v>0</v>
      </c>
      <c r="J176" s="195"/>
      <c r="K176" s="193"/>
      <c r="L176" s="194">
        <f t="shared" ref="L176:L177" si="234">J176+K176</f>
        <v>0</v>
      </c>
      <c r="M176" s="192"/>
      <c r="N176" s="193"/>
      <c r="O176" s="194">
        <f t="shared" ref="O176:O177" si="235">M176+N176</f>
        <v>0</v>
      </c>
      <c r="P176" s="886"/>
    </row>
    <row r="177" spans="1:16" ht="24" hidden="1" x14ac:dyDescent="0.25">
      <c r="A177" s="202">
        <v>4250</v>
      </c>
      <c r="B177" s="90" t="s">
        <v>195</v>
      </c>
      <c r="C177" s="536">
        <f t="shared" si="189"/>
        <v>0</v>
      </c>
      <c r="D177" s="197"/>
      <c r="E177" s="198"/>
      <c r="F177" s="199">
        <f t="shared" si="232"/>
        <v>0</v>
      </c>
      <c r="G177" s="197"/>
      <c r="H177" s="198"/>
      <c r="I177" s="199">
        <f t="shared" si="233"/>
        <v>0</v>
      </c>
      <c r="J177" s="200"/>
      <c r="K177" s="198"/>
      <c r="L177" s="199">
        <f t="shared" si="234"/>
        <v>0</v>
      </c>
      <c r="M177" s="197"/>
      <c r="N177" s="198"/>
      <c r="O177" s="199">
        <f t="shared" si="235"/>
        <v>0</v>
      </c>
      <c r="P177" s="887"/>
    </row>
    <row r="178" spans="1:16" hidden="1" x14ac:dyDescent="0.25">
      <c r="A178" s="70">
        <v>4300</v>
      </c>
      <c r="B178" s="182" t="s">
        <v>196</v>
      </c>
      <c r="C178" s="534">
        <f t="shared" si="189"/>
        <v>0</v>
      </c>
      <c r="D178" s="183">
        <f t="shared" ref="D178:E178" si="236">SUM(D179)</f>
        <v>0</v>
      </c>
      <c r="E178" s="184">
        <f t="shared" si="236"/>
        <v>0</v>
      </c>
      <c r="F178" s="185">
        <f>SUM(F179)</f>
        <v>0</v>
      </c>
      <c r="G178" s="183">
        <f t="shared" ref="G178:H178" si="237">SUM(G179)</f>
        <v>0</v>
      </c>
      <c r="H178" s="184">
        <f t="shared" si="237"/>
        <v>0</v>
      </c>
      <c r="I178" s="185">
        <f>SUM(I179)</f>
        <v>0</v>
      </c>
      <c r="J178" s="186">
        <f t="shared" ref="J178:K178" si="238">SUM(J179)</f>
        <v>0</v>
      </c>
      <c r="K178" s="184">
        <f t="shared" si="238"/>
        <v>0</v>
      </c>
      <c r="L178" s="185">
        <f>SUM(L179)</f>
        <v>0</v>
      </c>
      <c r="M178" s="183">
        <f t="shared" ref="M178:O178" si="239">SUM(M179)</f>
        <v>0</v>
      </c>
      <c r="N178" s="184">
        <f t="shared" si="239"/>
        <v>0</v>
      </c>
      <c r="O178" s="185">
        <f t="shared" si="239"/>
        <v>0</v>
      </c>
      <c r="P178" s="898"/>
    </row>
    <row r="179" spans="1:16" ht="24" hidden="1" x14ac:dyDescent="0.25">
      <c r="A179" s="872">
        <v>4310</v>
      </c>
      <c r="B179" s="82" t="s">
        <v>197</v>
      </c>
      <c r="C179" s="535">
        <f t="shared" si="189"/>
        <v>0</v>
      </c>
      <c r="D179" s="212">
        <f t="shared" ref="D179:E179" si="240">SUM(D180:D180)</f>
        <v>0</v>
      </c>
      <c r="E179" s="213">
        <f t="shared" si="240"/>
        <v>0</v>
      </c>
      <c r="F179" s="194">
        <f>SUM(F180:F180)</f>
        <v>0</v>
      </c>
      <c r="G179" s="212">
        <f t="shared" ref="G179:H179" si="241">SUM(G180:G180)</f>
        <v>0</v>
      </c>
      <c r="H179" s="213">
        <f t="shared" si="241"/>
        <v>0</v>
      </c>
      <c r="I179" s="194">
        <f>SUM(I180:I180)</f>
        <v>0</v>
      </c>
      <c r="J179" s="214">
        <f t="shared" ref="J179:K179" si="242">SUM(J180:J180)</f>
        <v>0</v>
      </c>
      <c r="K179" s="213">
        <f t="shared" si="242"/>
        <v>0</v>
      </c>
      <c r="L179" s="194">
        <f>SUM(L180:L180)</f>
        <v>0</v>
      </c>
      <c r="M179" s="212">
        <f t="shared" ref="M179:O179" si="243">SUM(M180:M180)</f>
        <v>0</v>
      </c>
      <c r="N179" s="213">
        <f t="shared" si="243"/>
        <v>0</v>
      </c>
      <c r="O179" s="194">
        <f t="shared" si="243"/>
        <v>0</v>
      </c>
      <c r="P179" s="886"/>
    </row>
    <row r="180" spans="1:16" ht="36" hidden="1" x14ac:dyDescent="0.25">
      <c r="A180" s="52">
        <v>4311</v>
      </c>
      <c r="B180" s="90" t="s">
        <v>198</v>
      </c>
      <c r="C180" s="536">
        <f t="shared" si="189"/>
        <v>0</v>
      </c>
      <c r="D180" s="197"/>
      <c r="E180" s="198"/>
      <c r="F180" s="199">
        <f>D180+E180</f>
        <v>0</v>
      </c>
      <c r="G180" s="197"/>
      <c r="H180" s="198"/>
      <c r="I180" s="199">
        <f>G180+H180</f>
        <v>0</v>
      </c>
      <c r="J180" s="200"/>
      <c r="K180" s="198"/>
      <c r="L180" s="199">
        <f>J180+K180</f>
        <v>0</v>
      </c>
      <c r="M180" s="197"/>
      <c r="N180" s="198"/>
      <c r="O180" s="199">
        <f t="shared" ref="O180" si="244">M180+N180</f>
        <v>0</v>
      </c>
      <c r="P180" s="887"/>
    </row>
    <row r="181" spans="1:16" s="29" customFormat="1" ht="24" x14ac:dyDescent="0.25">
      <c r="A181" s="242"/>
      <c r="B181" s="21" t="s">
        <v>199</v>
      </c>
      <c r="C181" s="546">
        <f t="shared" si="189"/>
        <v>1836726</v>
      </c>
      <c r="D181" s="171">
        <f t="shared" ref="D181:O181" si="245">SUM(D182,D211,D252,D265)</f>
        <v>0</v>
      </c>
      <c r="E181" s="172">
        <f t="shared" si="245"/>
        <v>1836726</v>
      </c>
      <c r="F181" s="173">
        <f t="shared" si="245"/>
        <v>1836726</v>
      </c>
      <c r="G181" s="171">
        <f t="shared" si="245"/>
        <v>0</v>
      </c>
      <c r="H181" s="172">
        <f t="shared" si="245"/>
        <v>0</v>
      </c>
      <c r="I181" s="173">
        <f t="shared" si="245"/>
        <v>0</v>
      </c>
      <c r="J181" s="174">
        <f t="shared" si="245"/>
        <v>0</v>
      </c>
      <c r="K181" s="172">
        <f t="shared" si="245"/>
        <v>0</v>
      </c>
      <c r="L181" s="173">
        <f t="shared" si="245"/>
        <v>0</v>
      </c>
      <c r="M181" s="171">
        <f t="shared" si="245"/>
        <v>0</v>
      </c>
      <c r="N181" s="172">
        <f t="shared" si="245"/>
        <v>0</v>
      </c>
      <c r="O181" s="173">
        <f t="shared" si="245"/>
        <v>0</v>
      </c>
      <c r="P181" s="909"/>
    </row>
    <row r="182" spans="1:16" x14ac:dyDescent="0.25">
      <c r="A182" s="176">
        <v>5000</v>
      </c>
      <c r="B182" s="176" t="s">
        <v>200</v>
      </c>
      <c r="C182" s="547">
        <f t="shared" si="189"/>
        <v>1836726</v>
      </c>
      <c r="D182" s="177">
        <f t="shared" ref="D182:E182" si="246">D183+D187</f>
        <v>0</v>
      </c>
      <c r="E182" s="178">
        <f t="shared" si="246"/>
        <v>1836726</v>
      </c>
      <c r="F182" s="179">
        <f>F183+F187</f>
        <v>1836726</v>
      </c>
      <c r="G182" s="177">
        <f t="shared" ref="G182:H182" si="247">G183+G187</f>
        <v>0</v>
      </c>
      <c r="H182" s="178">
        <f t="shared" si="247"/>
        <v>0</v>
      </c>
      <c r="I182" s="179">
        <f>I183+I187</f>
        <v>0</v>
      </c>
      <c r="J182" s="180">
        <f t="shared" ref="J182:K182" si="248">J183+J187</f>
        <v>0</v>
      </c>
      <c r="K182" s="178">
        <f t="shared" si="248"/>
        <v>0</v>
      </c>
      <c r="L182" s="179">
        <f>L183+L187</f>
        <v>0</v>
      </c>
      <c r="M182" s="177">
        <f t="shared" ref="M182:O182" si="249">M183+M187</f>
        <v>0</v>
      </c>
      <c r="N182" s="178">
        <f t="shared" si="249"/>
        <v>0</v>
      </c>
      <c r="O182" s="179">
        <f t="shared" si="249"/>
        <v>0</v>
      </c>
      <c r="P182" s="906"/>
    </row>
    <row r="183" spans="1:16" hidden="1" x14ac:dyDescent="0.25">
      <c r="A183" s="70">
        <v>5100</v>
      </c>
      <c r="B183" s="182" t="s">
        <v>201</v>
      </c>
      <c r="C183" s="534">
        <f t="shared" si="189"/>
        <v>0</v>
      </c>
      <c r="D183" s="183">
        <f t="shared" ref="D183:E183" si="250">SUM(D184:D186)</f>
        <v>0</v>
      </c>
      <c r="E183" s="184">
        <f t="shared" si="250"/>
        <v>0</v>
      </c>
      <c r="F183" s="185">
        <f>SUM(F184:F186)</f>
        <v>0</v>
      </c>
      <c r="G183" s="183">
        <f t="shared" ref="G183:H183" si="251">SUM(G184:G186)</f>
        <v>0</v>
      </c>
      <c r="H183" s="184">
        <f t="shared" si="251"/>
        <v>0</v>
      </c>
      <c r="I183" s="185">
        <f>SUM(I184:I186)</f>
        <v>0</v>
      </c>
      <c r="J183" s="186">
        <f t="shared" ref="J183:K183" si="252">SUM(J184:J186)</f>
        <v>0</v>
      </c>
      <c r="K183" s="184">
        <f t="shared" si="252"/>
        <v>0</v>
      </c>
      <c r="L183" s="185">
        <f>SUM(L184:L186)</f>
        <v>0</v>
      </c>
      <c r="M183" s="183">
        <f t="shared" ref="M183:O183" si="253">SUM(M184:M186)</f>
        <v>0</v>
      </c>
      <c r="N183" s="184">
        <f t="shared" si="253"/>
        <v>0</v>
      </c>
      <c r="O183" s="185">
        <f t="shared" si="253"/>
        <v>0</v>
      </c>
      <c r="P183" s="898"/>
    </row>
    <row r="184" spans="1:16" hidden="1" x14ac:dyDescent="0.25">
      <c r="A184" s="872">
        <v>5110</v>
      </c>
      <c r="B184" s="82" t="s">
        <v>202</v>
      </c>
      <c r="C184" s="535">
        <f t="shared" si="189"/>
        <v>0</v>
      </c>
      <c r="D184" s="192"/>
      <c r="E184" s="193"/>
      <c r="F184" s="194">
        <f t="shared" ref="F184:F186" si="254">D184+E184</f>
        <v>0</v>
      </c>
      <c r="G184" s="192"/>
      <c r="H184" s="193"/>
      <c r="I184" s="194">
        <f t="shared" ref="I184:I186" si="255">G184+H184</f>
        <v>0</v>
      </c>
      <c r="J184" s="195"/>
      <c r="K184" s="193"/>
      <c r="L184" s="194">
        <f t="shared" ref="L184:L186" si="256">J184+K184</f>
        <v>0</v>
      </c>
      <c r="M184" s="192"/>
      <c r="N184" s="193"/>
      <c r="O184" s="194">
        <f t="shared" ref="O184:O186" si="257">M184+N184</f>
        <v>0</v>
      </c>
      <c r="P184" s="886"/>
    </row>
    <row r="185" spans="1:16" ht="24" hidden="1" x14ac:dyDescent="0.25">
      <c r="A185" s="202">
        <v>5120</v>
      </c>
      <c r="B185" s="90" t="s">
        <v>203</v>
      </c>
      <c r="C185" s="536">
        <f t="shared" si="189"/>
        <v>0</v>
      </c>
      <c r="D185" s="197"/>
      <c r="E185" s="198"/>
      <c r="F185" s="199">
        <f t="shared" si="254"/>
        <v>0</v>
      </c>
      <c r="G185" s="197"/>
      <c r="H185" s="198"/>
      <c r="I185" s="199">
        <f t="shared" si="255"/>
        <v>0</v>
      </c>
      <c r="J185" s="200"/>
      <c r="K185" s="198"/>
      <c r="L185" s="199">
        <f t="shared" si="256"/>
        <v>0</v>
      </c>
      <c r="M185" s="197"/>
      <c r="N185" s="198"/>
      <c r="O185" s="199">
        <f t="shared" si="257"/>
        <v>0</v>
      </c>
      <c r="P185" s="887"/>
    </row>
    <row r="186" spans="1:16" hidden="1" x14ac:dyDescent="0.25">
      <c r="A186" s="202">
        <v>5140</v>
      </c>
      <c r="B186" s="90" t="s">
        <v>204</v>
      </c>
      <c r="C186" s="536">
        <f t="shared" si="189"/>
        <v>0</v>
      </c>
      <c r="D186" s="197"/>
      <c r="E186" s="198"/>
      <c r="F186" s="199">
        <f t="shared" si="254"/>
        <v>0</v>
      </c>
      <c r="G186" s="197"/>
      <c r="H186" s="198"/>
      <c r="I186" s="199">
        <f t="shared" si="255"/>
        <v>0</v>
      </c>
      <c r="J186" s="200"/>
      <c r="K186" s="198"/>
      <c r="L186" s="199">
        <f t="shared" si="256"/>
        <v>0</v>
      </c>
      <c r="M186" s="197"/>
      <c r="N186" s="198"/>
      <c r="O186" s="199">
        <f t="shared" si="257"/>
        <v>0</v>
      </c>
      <c r="P186" s="887"/>
    </row>
    <row r="187" spans="1:16" ht="24" x14ac:dyDescent="0.25">
      <c r="A187" s="70">
        <v>5200</v>
      </c>
      <c r="B187" s="182" t="s">
        <v>205</v>
      </c>
      <c r="C187" s="534">
        <f t="shared" si="189"/>
        <v>1836726</v>
      </c>
      <c r="D187" s="183">
        <f t="shared" ref="D187:E187" si="258">D188+D198+D199+D206+D207+D208+D210</f>
        <v>0</v>
      </c>
      <c r="E187" s="184">
        <f t="shared" si="258"/>
        <v>1836726</v>
      </c>
      <c r="F187" s="185">
        <f>F188+F198+F199+F206+F207+F208+F210</f>
        <v>1836726</v>
      </c>
      <c r="G187" s="183">
        <f t="shared" ref="G187:H187" si="259">G188+G198+G199+G206+G207+G208+G210</f>
        <v>0</v>
      </c>
      <c r="H187" s="184">
        <f t="shared" si="259"/>
        <v>0</v>
      </c>
      <c r="I187" s="185">
        <f>I188+I198+I199+I206+I207+I208+I210</f>
        <v>0</v>
      </c>
      <c r="J187" s="186">
        <f t="shared" ref="J187:K187" si="260">J188+J198+J199+J206+J207+J208+J210</f>
        <v>0</v>
      </c>
      <c r="K187" s="184">
        <f t="shared" si="260"/>
        <v>0</v>
      </c>
      <c r="L187" s="185">
        <f>L188+L198+L199+L206+L207+L208+L210</f>
        <v>0</v>
      </c>
      <c r="M187" s="183">
        <f t="shared" ref="M187:O187" si="261">M188+M198+M199+M206+M207+M208+M210</f>
        <v>0</v>
      </c>
      <c r="N187" s="184">
        <f t="shared" si="261"/>
        <v>0</v>
      </c>
      <c r="O187" s="185">
        <f t="shared" si="261"/>
        <v>0</v>
      </c>
      <c r="P187" s="898"/>
    </row>
    <row r="188" spans="1:16" hidden="1" x14ac:dyDescent="0.25">
      <c r="A188" s="188">
        <v>5210</v>
      </c>
      <c r="B188" s="143" t="s">
        <v>206</v>
      </c>
      <c r="C188" s="542">
        <f t="shared" si="189"/>
        <v>0</v>
      </c>
      <c r="D188" s="148">
        <f t="shared" ref="D188:E188" si="262">SUM(D189:D197)</f>
        <v>0</v>
      </c>
      <c r="E188" s="149">
        <f t="shared" si="262"/>
        <v>0</v>
      </c>
      <c r="F188" s="189">
        <f>SUM(F189:F197)</f>
        <v>0</v>
      </c>
      <c r="G188" s="148">
        <f t="shared" ref="G188:H188" si="263">SUM(G189:G197)</f>
        <v>0</v>
      </c>
      <c r="H188" s="149">
        <f t="shared" si="263"/>
        <v>0</v>
      </c>
      <c r="I188" s="189">
        <f>SUM(I189:I197)</f>
        <v>0</v>
      </c>
      <c r="J188" s="190">
        <f t="shared" ref="J188:K188" si="264">SUM(J189:J197)</f>
        <v>0</v>
      </c>
      <c r="K188" s="149">
        <f t="shared" si="264"/>
        <v>0</v>
      </c>
      <c r="L188" s="189">
        <f>SUM(L189:L197)</f>
        <v>0</v>
      </c>
      <c r="M188" s="148">
        <f t="shared" ref="M188:O188" si="265">SUM(M189:M197)</f>
        <v>0</v>
      </c>
      <c r="N188" s="149">
        <f t="shared" si="265"/>
        <v>0</v>
      </c>
      <c r="O188" s="189">
        <f t="shared" si="265"/>
        <v>0</v>
      </c>
      <c r="P188" s="901"/>
    </row>
    <row r="189" spans="1:16" hidden="1" x14ac:dyDescent="0.25">
      <c r="A189" s="45">
        <v>5211</v>
      </c>
      <c r="B189" s="82" t="s">
        <v>207</v>
      </c>
      <c r="C189" s="535">
        <f t="shared" si="189"/>
        <v>0</v>
      </c>
      <c r="D189" s="192"/>
      <c r="E189" s="193"/>
      <c r="F189" s="194">
        <f t="shared" ref="F189:F198" si="266">D189+E189</f>
        <v>0</v>
      </c>
      <c r="G189" s="192"/>
      <c r="H189" s="193"/>
      <c r="I189" s="194">
        <f t="shared" ref="I189:I198" si="267">G189+H189</f>
        <v>0</v>
      </c>
      <c r="J189" s="195"/>
      <c r="K189" s="193"/>
      <c r="L189" s="194">
        <f t="shared" ref="L189:L198" si="268">J189+K189</f>
        <v>0</v>
      </c>
      <c r="M189" s="192"/>
      <c r="N189" s="193"/>
      <c r="O189" s="194">
        <f t="shared" ref="O189:O198" si="269">M189+N189</f>
        <v>0</v>
      </c>
      <c r="P189" s="886"/>
    </row>
    <row r="190" spans="1:16" hidden="1" x14ac:dyDescent="0.25">
      <c r="A190" s="52">
        <v>5212</v>
      </c>
      <c r="B190" s="90" t="s">
        <v>208</v>
      </c>
      <c r="C190" s="536">
        <f t="shared" si="189"/>
        <v>0</v>
      </c>
      <c r="D190" s="197"/>
      <c r="E190" s="198"/>
      <c r="F190" s="199">
        <f t="shared" si="266"/>
        <v>0</v>
      </c>
      <c r="G190" s="197"/>
      <c r="H190" s="198"/>
      <c r="I190" s="199">
        <f t="shared" si="267"/>
        <v>0</v>
      </c>
      <c r="J190" s="200"/>
      <c r="K190" s="198"/>
      <c r="L190" s="199">
        <f t="shared" si="268"/>
        <v>0</v>
      </c>
      <c r="M190" s="197"/>
      <c r="N190" s="198"/>
      <c r="O190" s="199">
        <f t="shared" si="269"/>
        <v>0</v>
      </c>
      <c r="P190" s="887"/>
    </row>
    <row r="191" spans="1:16" hidden="1" x14ac:dyDescent="0.25">
      <c r="A191" s="52">
        <v>5213</v>
      </c>
      <c r="B191" s="90" t="s">
        <v>209</v>
      </c>
      <c r="C191" s="536">
        <f t="shared" si="189"/>
        <v>0</v>
      </c>
      <c r="D191" s="197"/>
      <c r="E191" s="198"/>
      <c r="F191" s="199">
        <f t="shared" si="266"/>
        <v>0</v>
      </c>
      <c r="G191" s="197"/>
      <c r="H191" s="198"/>
      <c r="I191" s="199">
        <f t="shared" si="267"/>
        <v>0</v>
      </c>
      <c r="J191" s="200"/>
      <c r="K191" s="198"/>
      <c r="L191" s="199">
        <f t="shared" si="268"/>
        <v>0</v>
      </c>
      <c r="M191" s="197"/>
      <c r="N191" s="198"/>
      <c r="O191" s="199">
        <f t="shared" si="269"/>
        <v>0</v>
      </c>
      <c r="P191" s="887"/>
    </row>
    <row r="192" spans="1:16" hidden="1" x14ac:dyDescent="0.25">
      <c r="A192" s="52">
        <v>5214</v>
      </c>
      <c r="B192" s="90" t="s">
        <v>210</v>
      </c>
      <c r="C192" s="536">
        <f t="shared" si="189"/>
        <v>0</v>
      </c>
      <c r="D192" s="197"/>
      <c r="E192" s="198"/>
      <c r="F192" s="199">
        <f t="shared" si="266"/>
        <v>0</v>
      </c>
      <c r="G192" s="197"/>
      <c r="H192" s="198"/>
      <c r="I192" s="199">
        <f t="shared" si="267"/>
        <v>0</v>
      </c>
      <c r="J192" s="200"/>
      <c r="K192" s="198"/>
      <c r="L192" s="199">
        <f t="shared" si="268"/>
        <v>0</v>
      </c>
      <c r="M192" s="197"/>
      <c r="N192" s="198"/>
      <c r="O192" s="199">
        <f t="shared" si="269"/>
        <v>0</v>
      </c>
      <c r="P192" s="887"/>
    </row>
    <row r="193" spans="1:16" hidden="1" x14ac:dyDescent="0.25">
      <c r="A193" s="52">
        <v>5215</v>
      </c>
      <c r="B193" s="90" t="s">
        <v>211</v>
      </c>
      <c r="C193" s="536">
        <f t="shared" si="189"/>
        <v>0</v>
      </c>
      <c r="D193" s="197"/>
      <c r="E193" s="198"/>
      <c r="F193" s="199">
        <f t="shared" si="266"/>
        <v>0</v>
      </c>
      <c r="G193" s="197"/>
      <c r="H193" s="198"/>
      <c r="I193" s="199">
        <f t="shared" si="267"/>
        <v>0</v>
      </c>
      <c r="J193" s="200"/>
      <c r="K193" s="198"/>
      <c r="L193" s="199">
        <f t="shared" si="268"/>
        <v>0</v>
      </c>
      <c r="M193" s="197"/>
      <c r="N193" s="198"/>
      <c r="O193" s="199">
        <f t="shared" si="269"/>
        <v>0</v>
      </c>
      <c r="P193" s="887"/>
    </row>
    <row r="194" spans="1:16" ht="14.25" hidden="1" customHeight="1" x14ac:dyDescent="0.25">
      <c r="A194" s="52">
        <v>5216</v>
      </c>
      <c r="B194" s="90" t="s">
        <v>212</v>
      </c>
      <c r="C194" s="536">
        <f t="shared" si="189"/>
        <v>0</v>
      </c>
      <c r="D194" s="197"/>
      <c r="E194" s="198"/>
      <c r="F194" s="199">
        <f t="shared" si="266"/>
        <v>0</v>
      </c>
      <c r="G194" s="197"/>
      <c r="H194" s="198"/>
      <c r="I194" s="199">
        <f t="shared" si="267"/>
        <v>0</v>
      </c>
      <c r="J194" s="200"/>
      <c r="K194" s="198"/>
      <c r="L194" s="199">
        <f t="shared" si="268"/>
        <v>0</v>
      </c>
      <c r="M194" s="197"/>
      <c r="N194" s="198"/>
      <c r="O194" s="199">
        <f t="shared" si="269"/>
        <v>0</v>
      </c>
      <c r="P194" s="887"/>
    </row>
    <row r="195" spans="1:16" hidden="1" x14ac:dyDescent="0.25">
      <c r="A195" s="52">
        <v>5217</v>
      </c>
      <c r="B195" s="90" t="s">
        <v>213</v>
      </c>
      <c r="C195" s="536">
        <f t="shared" si="189"/>
        <v>0</v>
      </c>
      <c r="D195" s="197"/>
      <c r="E195" s="198"/>
      <c r="F195" s="199">
        <f t="shared" si="266"/>
        <v>0</v>
      </c>
      <c r="G195" s="197"/>
      <c r="H195" s="198"/>
      <c r="I195" s="199">
        <f t="shared" si="267"/>
        <v>0</v>
      </c>
      <c r="J195" s="200"/>
      <c r="K195" s="198"/>
      <c r="L195" s="199">
        <f t="shared" si="268"/>
        <v>0</v>
      </c>
      <c r="M195" s="197"/>
      <c r="N195" s="198"/>
      <c r="O195" s="199">
        <f t="shared" si="269"/>
        <v>0</v>
      </c>
      <c r="P195" s="887"/>
    </row>
    <row r="196" spans="1:16" hidden="1" x14ac:dyDescent="0.25">
      <c r="A196" s="52">
        <v>5218</v>
      </c>
      <c r="B196" s="90" t="s">
        <v>214</v>
      </c>
      <c r="C196" s="536">
        <f t="shared" si="189"/>
        <v>0</v>
      </c>
      <c r="D196" s="197"/>
      <c r="E196" s="198"/>
      <c r="F196" s="199">
        <f t="shared" si="266"/>
        <v>0</v>
      </c>
      <c r="G196" s="197"/>
      <c r="H196" s="198"/>
      <c r="I196" s="199">
        <f t="shared" si="267"/>
        <v>0</v>
      </c>
      <c r="J196" s="200"/>
      <c r="K196" s="198"/>
      <c r="L196" s="199">
        <f t="shared" si="268"/>
        <v>0</v>
      </c>
      <c r="M196" s="197"/>
      <c r="N196" s="198"/>
      <c r="O196" s="199">
        <f t="shared" si="269"/>
        <v>0</v>
      </c>
      <c r="P196" s="887"/>
    </row>
    <row r="197" spans="1:16" hidden="1" x14ac:dyDescent="0.25">
      <c r="A197" s="52">
        <v>5219</v>
      </c>
      <c r="B197" s="90" t="s">
        <v>215</v>
      </c>
      <c r="C197" s="536">
        <f t="shared" si="189"/>
        <v>0</v>
      </c>
      <c r="D197" s="197"/>
      <c r="E197" s="198"/>
      <c r="F197" s="199">
        <f t="shared" si="266"/>
        <v>0</v>
      </c>
      <c r="G197" s="197"/>
      <c r="H197" s="198"/>
      <c r="I197" s="199">
        <f t="shared" si="267"/>
        <v>0</v>
      </c>
      <c r="J197" s="200"/>
      <c r="K197" s="198"/>
      <c r="L197" s="199">
        <f t="shared" si="268"/>
        <v>0</v>
      </c>
      <c r="M197" s="197"/>
      <c r="N197" s="198"/>
      <c r="O197" s="199">
        <f t="shared" si="269"/>
        <v>0</v>
      </c>
      <c r="P197" s="887"/>
    </row>
    <row r="198" spans="1:16" ht="13.5" hidden="1" customHeight="1" x14ac:dyDescent="0.25">
      <c r="A198" s="202">
        <v>5220</v>
      </c>
      <c r="B198" s="90" t="s">
        <v>216</v>
      </c>
      <c r="C198" s="536">
        <f t="shared" si="189"/>
        <v>0</v>
      </c>
      <c r="D198" s="197"/>
      <c r="E198" s="198"/>
      <c r="F198" s="199">
        <f t="shared" si="266"/>
        <v>0</v>
      </c>
      <c r="G198" s="197"/>
      <c r="H198" s="198"/>
      <c r="I198" s="199">
        <f t="shared" si="267"/>
        <v>0</v>
      </c>
      <c r="J198" s="200"/>
      <c r="K198" s="198"/>
      <c r="L198" s="199">
        <f t="shared" si="268"/>
        <v>0</v>
      </c>
      <c r="M198" s="197"/>
      <c r="N198" s="198"/>
      <c r="O198" s="199">
        <f t="shared" si="269"/>
        <v>0</v>
      </c>
      <c r="P198" s="887"/>
    </row>
    <row r="199" spans="1:16" hidden="1" x14ac:dyDescent="0.25">
      <c r="A199" s="202">
        <v>5230</v>
      </c>
      <c r="B199" s="90" t="s">
        <v>217</v>
      </c>
      <c r="C199" s="536">
        <f t="shared" si="189"/>
        <v>0</v>
      </c>
      <c r="D199" s="203">
        <f t="shared" ref="D199:E199" si="270">SUM(D200:D205)</f>
        <v>0</v>
      </c>
      <c r="E199" s="204">
        <f t="shared" si="270"/>
        <v>0</v>
      </c>
      <c r="F199" s="199">
        <f>SUM(F200:F205)</f>
        <v>0</v>
      </c>
      <c r="G199" s="203">
        <f t="shared" ref="G199:H199" si="271">SUM(G200:G205)</f>
        <v>0</v>
      </c>
      <c r="H199" s="204">
        <f t="shared" si="271"/>
        <v>0</v>
      </c>
      <c r="I199" s="199">
        <f>SUM(I200:I205)</f>
        <v>0</v>
      </c>
      <c r="J199" s="205">
        <f t="shared" ref="J199:K199" si="272">SUM(J200:J205)</f>
        <v>0</v>
      </c>
      <c r="K199" s="204">
        <f t="shared" si="272"/>
        <v>0</v>
      </c>
      <c r="L199" s="199">
        <f>SUM(L200:L205)</f>
        <v>0</v>
      </c>
      <c r="M199" s="203">
        <f t="shared" ref="M199:O199" si="273">SUM(M200:M205)</f>
        <v>0</v>
      </c>
      <c r="N199" s="204">
        <f t="shared" si="273"/>
        <v>0</v>
      </c>
      <c r="O199" s="199">
        <f t="shared" si="273"/>
        <v>0</v>
      </c>
      <c r="P199" s="887"/>
    </row>
    <row r="200" spans="1:16" hidden="1" x14ac:dyDescent="0.25">
      <c r="A200" s="52">
        <v>5231</v>
      </c>
      <c r="B200" s="90" t="s">
        <v>218</v>
      </c>
      <c r="C200" s="536">
        <f t="shared" si="189"/>
        <v>0</v>
      </c>
      <c r="D200" s="197"/>
      <c r="E200" s="198"/>
      <c r="F200" s="199">
        <f t="shared" ref="F200:F207" si="274">D200+E200</f>
        <v>0</v>
      </c>
      <c r="G200" s="197"/>
      <c r="H200" s="198"/>
      <c r="I200" s="199">
        <f t="shared" ref="I200:I207" si="275">G200+H200</f>
        <v>0</v>
      </c>
      <c r="J200" s="200"/>
      <c r="K200" s="198"/>
      <c r="L200" s="199">
        <f t="shared" ref="L200:L207" si="276">J200+K200</f>
        <v>0</v>
      </c>
      <c r="M200" s="197"/>
      <c r="N200" s="198"/>
      <c r="O200" s="199">
        <f t="shared" ref="O200:O207" si="277">M200+N200</f>
        <v>0</v>
      </c>
      <c r="P200" s="887"/>
    </row>
    <row r="201" spans="1:16" hidden="1" x14ac:dyDescent="0.25">
      <c r="A201" s="52">
        <v>5233</v>
      </c>
      <c r="B201" s="90" t="s">
        <v>219</v>
      </c>
      <c r="C201" s="536">
        <f t="shared" si="189"/>
        <v>0</v>
      </c>
      <c r="D201" s="197"/>
      <c r="E201" s="198"/>
      <c r="F201" s="199">
        <f t="shared" si="274"/>
        <v>0</v>
      </c>
      <c r="G201" s="197"/>
      <c r="H201" s="198"/>
      <c r="I201" s="199">
        <f t="shared" si="275"/>
        <v>0</v>
      </c>
      <c r="J201" s="200"/>
      <c r="K201" s="198"/>
      <c r="L201" s="199">
        <f t="shared" si="276"/>
        <v>0</v>
      </c>
      <c r="M201" s="197"/>
      <c r="N201" s="198"/>
      <c r="O201" s="199">
        <f t="shared" si="277"/>
        <v>0</v>
      </c>
      <c r="P201" s="887"/>
    </row>
    <row r="202" spans="1:16" ht="24" hidden="1" x14ac:dyDescent="0.25">
      <c r="A202" s="52">
        <v>5234</v>
      </c>
      <c r="B202" s="90" t="s">
        <v>220</v>
      </c>
      <c r="C202" s="536">
        <f t="shared" si="189"/>
        <v>0</v>
      </c>
      <c r="D202" s="197"/>
      <c r="E202" s="198"/>
      <c r="F202" s="199">
        <f t="shared" si="274"/>
        <v>0</v>
      </c>
      <c r="G202" s="197"/>
      <c r="H202" s="198"/>
      <c r="I202" s="199">
        <f t="shared" si="275"/>
        <v>0</v>
      </c>
      <c r="J202" s="200"/>
      <c r="K202" s="198"/>
      <c r="L202" s="199">
        <f t="shared" si="276"/>
        <v>0</v>
      </c>
      <c r="M202" s="197"/>
      <c r="N202" s="198"/>
      <c r="O202" s="199">
        <f t="shared" si="277"/>
        <v>0</v>
      </c>
      <c r="P202" s="887"/>
    </row>
    <row r="203" spans="1:16" ht="14.25" hidden="1" customHeight="1" x14ac:dyDescent="0.25">
      <c r="A203" s="52">
        <v>5236</v>
      </c>
      <c r="B203" s="90" t="s">
        <v>221</v>
      </c>
      <c r="C203" s="536">
        <f t="shared" si="189"/>
        <v>0</v>
      </c>
      <c r="D203" s="197"/>
      <c r="E203" s="198"/>
      <c r="F203" s="199">
        <f t="shared" si="274"/>
        <v>0</v>
      </c>
      <c r="G203" s="197"/>
      <c r="H203" s="198"/>
      <c r="I203" s="199">
        <f t="shared" si="275"/>
        <v>0</v>
      </c>
      <c r="J203" s="200"/>
      <c r="K203" s="198"/>
      <c r="L203" s="199">
        <f t="shared" si="276"/>
        <v>0</v>
      </c>
      <c r="M203" s="197"/>
      <c r="N203" s="198"/>
      <c r="O203" s="199">
        <f t="shared" si="277"/>
        <v>0</v>
      </c>
      <c r="P203" s="887"/>
    </row>
    <row r="204" spans="1:16" ht="24" hidden="1" x14ac:dyDescent="0.25">
      <c r="A204" s="52">
        <v>5238</v>
      </c>
      <c r="B204" s="90" t="s">
        <v>222</v>
      </c>
      <c r="C204" s="536">
        <f t="shared" si="189"/>
        <v>0</v>
      </c>
      <c r="D204" s="197"/>
      <c r="E204" s="198"/>
      <c r="F204" s="199">
        <f t="shared" si="274"/>
        <v>0</v>
      </c>
      <c r="G204" s="197"/>
      <c r="H204" s="198"/>
      <c r="I204" s="199">
        <f t="shared" si="275"/>
        <v>0</v>
      </c>
      <c r="J204" s="200"/>
      <c r="K204" s="198"/>
      <c r="L204" s="199">
        <f t="shared" si="276"/>
        <v>0</v>
      </c>
      <c r="M204" s="197"/>
      <c r="N204" s="198"/>
      <c r="O204" s="199">
        <f t="shared" si="277"/>
        <v>0</v>
      </c>
      <c r="P204" s="887"/>
    </row>
    <row r="205" spans="1:16" ht="24" hidden="1" x14ac:dyDescent="0.25">
      <c r="A205" s="52">
        <v>5239</v>
      </c>
      <c r="B205" s="90" t="s">
        <v>223</v>
      </c>
      <c r="C205" s="536">
        <f t="shared" si="189"/>
        <v>0</v>
      </c>
      <c r="D205" s="197"/>
      <c r="E205" s="198"/>
      <c r="F205" s="199">
        <f t="shared" si="274"/>
        <v>0</v>
      </c>
      <c r="G205" s="197"/>
      <c r="H205" s="198"/>
      <c r="I205" s="199">
        <f t="shared" si="275"/>
        <v>0</v>
      </c>
      <c r="J205" s="200"/>
      <c r="K205" s="198"/>
      <c r="L205" s="199">
        <f t="shared" si="276"/>
        <v>0</v>
      </c>
      <c r="M205" s="197"/>
      <c r="N205" s="198"/>
      <c r="O205" s="199">
        <f t="shared" si="277"/>
        <v>0</v>
      </c>
      <c r="P205" s="887"/>
    </row>
    <row r="206" spans="1:16" ht="37.5" customHeight="1" x14ac:dyDescent="0.25">
      <c r="A206" s="202">
        <v>5240</v>
      </c>
      <c r="B206" s="90" t="s">
        <v>224</v>
      </c>
      <c r="C206" s="536">
        <f t="shared" si="189"/>
        <v>1836726</v>
      </c>
      <c r="D206" s="197">
        <v>0</v>
      </c>
      <c r="E206" s="198">
        <v>1836726</v>
      </c>
      <c r="F206" s="199">
        <f t="shared" si="274"/>
        <v>1836726</v>
      </c>
      <c r="G206" s="197"/>
      <c r="H206" s="198"/>
      <c r="I206" s="199">
        <f t="shared" si="275"/>
        <v>0</v>
      </c>
      <c r="J206" s="200"/>
      <c r="K206" s="198"/>
      <c r="L206" s="199">
        <f t="shared" si="276"/>
        <v>0</v>
      </c>
      <c r="M206" s="197"/>
      <c r="N206" s="198"/>
      <c r="O206" s="199">
        <f t="shared" si="277"/>
        <v>0</v>
      </c>
      <c r="P206" s="887" t="s">
        <v>1246</v>
      </c>
    </row>
    <row r="207" spans="1:16" hidden="1" x14ac:dyDescent="0.25">
      <c r="A207" s="202">
        <v>5250</v>
      </c>
      <c r="B207" s="90" t="s">
        <v>225</v>
      </c>
      <c r="C207" s="536">
        <v>0</v>
      </c>
      <c r="D207" s="197">
        <v>0</v>
      </c>
      <c r="E207" s="198"/>
      <c r="F207" s="199">
        <f t="shared" si="274"/>
        <v>0</v>
      </c>
      <c r="G207" s="197"/>
      <c r="H207" s="198"/>
      <c r="I207" s="199">
        <f t="shared" si="275"/>
        <v>0</v>
      </c>
      <c r="J207" s="200"/>
      <c r="K207" s="198"/>
      <c r="L207" s="199">
        <f t="shared" si="276"/>
        <v>0</v>
      </c>
      <c r="M207" s="197"/>
      <c r="N207" s="198"/>
      <c r="O207" s="199">
        <f t="shared" si="277"/>
        <v>0</v>
      </c>
      <c r="P207" s="887"/>
    </row>
    <row r="208" spans="1:16" hidden="1" x14ac:dyDescent="0.25">
      <c r="A208" s="202">
        <v>5260</v>
      </c>
      <c r="B208" s="90" t="s">
        <v>226</v>
      </c>
      <c r="C208" s="536">
        <f t="shared" si="189"/>
        <v>0</v>
      </c>
      <c r="D208" s="203">
        <f t="shared" ref="D208:E208" si="278">SUM(D209)</f>
        <v>0</v>
      </c>
      <c r="E208" s="204">
        <f t="shared" si="278"/>
        <v>0</v>
      </c>
      <c r="F208" s="199">
        <f>SUM(F209)</f>
        <v>0</v>
      </c>
      <c r="G208" s="203">
        <f t="shared" ref="G208:H208" si="279">SUM(G209)</f>
        <v>0</v>
      </c>
      <c r="H208" s="204">
        <f t="shared" si="279"/>
        <v>0</v>
      </c>
      <c r="I208" s="199">
        <f>SUM(I209)</f>
        <v>0</v>
      </c>
      <c r="J208" s="205">
        <f t="shared" ref="J208:K208" si="280">SUM(J209)</f>
        <v>0</v>
      </c>
      <c r="K208" s="204">
        <f t="shared" si="280"/>
        <v>0</v>
      </c>
      <c r="L208" s="199">
        <f>SUM(L209)</f>
        <v>0</v>
      </c>
      <c r="M208" s="203">
        <f t="shared" ref="M208:O208" si="281">SUM(M209)</f>
        <v>0</v>
      </c>
      <c r="N208" s="204">
        <f t="shared" si="281"/>
        <v>0</v>
      </c>
      <c r="O208" s="199">
        <f t="shared" si="281"/>
        <v>0</v>
      </c>
      <c r="P208" s="887"/>
    </row>
    <row r="209" spans="1:16" ht="24" hidden="1" x14ac:dyDescent="0.25">
      <c r="A209" s="52">
        <v>5269</v>
      </c>
      <c r="B209" s="90" t="s">
        <v>227</v>
      </c>
      <c r="C209" s="536">
        <f t="shared" si="189"/>
        <v>0</v>
      </c>
      <c r="D209" s="197"/>
      <c r="E209" s="198"/>
      <c r="F209" s="199">
        <f t="shared" ref="F209:F210" si="282">D209+E209</f>
        <v>0</v>
      </c>
      <c r="G209" s="197"/>
      <c r="H209" s="198"/>
      <c r="I209" s="199">
        <f t="shared" ref="I209:I210" si="283">G209+H209</f>
        <v>0</v>
      </c>
      <c r="J209" s="200"/>
      <c r="K209" s="198"/>
      <c r="L209" s="199">
        <f t="shared" ref="L209:L210" si="284">J209+K209</f>
        <v>0</v>
      </c>
      <c r="M209" s="197"/>
      <c r="N209" s="198"/>
      <c r="O209" s="199">
        <f t="shared" ref="O209:O210" si="285">M209+N209</f>
        <v>0</v>
      </c>
      <c r="P209" s="887"/>
    </row>
    <row r="210" spans="1:16" ht="24" hidden="1" x14ac:dyDescent="0.25">
      <c r="A210" s="188">
        <v>5270</v>
      </c>
      <c r="B210" s="143" t="s">
        <v>228</v>
      </c>
      <c r="C210" s="542">
        <f t="shared" si="189"/>
        <v>0</v>
      </c>
      <c r="D210" s="206"/>
      <c r="E210" s="207"/>
      <c r="F210" s="189">
        <f t="shared" si="282"/>
        <v>0</v>
      </c>
      <c r="G210" s="206"/>
      <c r="H210" s="207"/>
      <c r="I210" s="189">
        <f t="shared" si="283"/>
        <v>0</v>
      </c>
      <c r="J210" s="208"/>
      <c r="K210" s="207"/>
      <c r="L210" s="189">
        <f t="shared" si="284"/>
        <v>0</v>
      </c>
      <c r="M210" s="206"/>
      <c r="N210" s="207"/>
      <c r="O210" s="189">
        <f t="shared" si="285"/>
        <v>0</v>
      </c>
      <c r="P210" s="901"/>
    </row>
    <row r="211" spans="1:16" ht="24" hidden="1" x14ac:dyDescent="0.25">
      <c r="A211" s="176">
        <v>6000</v>
      </c>
      <c r="B211" s="176" t="s">
        <v>229</v>
      </c>
      <c r="C211" s="547">
        <f t="shared" si="189"/>
        <v>0</v>
      </c>
      <c r="D211" s="177">
        <f t="shared" ref="D211:O211" si="286">D212+D232+D240+D250</f>
        <v>0</v>
      </c>
      <c r="E211" s="178">
        <f t="shared" si="286"/>
        <v>0</v>
      </c>
      <c r="F211" s="179">
        <f t="shared" si="286"/>
        <v>0</v>
      </c>
      <c r="G211" s="177">
        <f t="shared" si="286"/>
        <v>0</v>
      </c>
      <c r="H211" s="178">
        <f t="shared" si="286"/>
        <v>0</v>
      </c>
      <c r="I211" s="179">
        <f t="shared" si="286"/>
        <v>0</v>
      </c>
      <c r="J211" s="180">
        <f t="shared" si="286"/>
        <v>0</v>
      </c>
      <c r="K211" s="178">
        <f t="shared" si="286"/>
        <v>0</v>
      </c>
      <c r="L211" s="179">
        <f t="shared" si="286"/>
        <v>0</v>
      </c>
      <c r="M211" s="177">
        <f t="shared" si="286"/>
        <v>0</v>
      </c>
      <c r="N211" s="178">
        <f t="shared" si="286"/>
        <v>0</v>
      </c>
      <c r="O211" s="179">
        <f t="shared" si="286"/>
        <v>0</v>
      </c>
      <c r="P211" s="906"/>
    </row>
    <row r="212" spans="1:16" ht="14.25" hidden="1" customHeight="1" x14ac:dyDescent="0.25">
      <c r="A212" s="235">
        <v>6200</v>
      </c>
      <c r="B212" s="228" t="s">
        <v>230</v>
      </c>
      <c r="C212" s="549">
        <f t="shared" si="189"/>
        <v>0</v>
      </c>
      <c r="D212" s="236">
        <f t="shared" ref="D212:E212" si="287">SUM(D213,D214,D216,D219,D225,D226,D227)</f>
        <v>0</v>
      </c>
      <c r="E212" s="237">
        <f t="shared" si="287"/>
        <v>0</v>
      </c>
      <c r="F212" s="238">
        <f>SUM(F213,F214,F216,F219,F225,F226,F227)</f>
        <v>0</v>
      </c>
      <c r="G212" s="236">
        <f t="shared" ref="G212:H212" si="288">SUM(G213,G214,G216,G219,G225,G226,G227)</f>
        <v>0</v>
      </c>
      <c r="H212" s="237">
        <f t="shared" si="288"/>
        <v>0</v>
      </c>
      <c r="I212" s="238">
        <f>SUM(I213,I214,I216,I219,I225,I226,I227)</f>
        <v>0</v>
      </c>
      <c r="J212" s="239">
        <f t="shared" ref="J212:K212" si="289">SUM(J213,J214,J216,J219,J225,J226,J227)</f>
        <v>0</v>
      </c>
      <c r="K212" s="237">
        <f t="shared" si="289"/>
        <v>0</v>
      </c>
      <c r="L212" s="238">
        <f>SUM(L213,L214,L216,L219,L225,L226,L227)</f>
        <v>0</v>
      </c>
      <c r="M212" s="236">
        <f t="shared" ref="M212:O212" si="290">SUM(M213,M214,M216,M219,M225,M226,M227)</f>
        <v>0</v>
      </c>
      <c r="N212" s="237">
        <f t="shared" si="290"/>
        <v>0</v>
      </c>
      <c r="O212" s="238">
        <f t="shared" si="290"/>
        <v>0</v>
      </c>
      <c r="P212" s="907"/>
    </row>
    <row r="213" spans="1:16" ht="24" hidden="1" x14ac:dyDescent="0.25">
      <c r="A213" s="872">
        <v>6220</v>
      </c>
      <c r="B213" s="82" t="s">
        <v>231</v>
      </c>
      <c r="C213" s="535">
        <f t="shared" ref="C213:C276" si="291">F213+I213+L213+O213</f>
        <v>0</v>
      </c>
      <c r="D213" s="192"/>
      <c r="E213" s="193"/>
      <c r="F213" s="194">
        <f>D213+E213</f>
        <v>0</v>
      </c>
      <c r="G213" s="192"/>
      <c r="H213" s="193"/>
      <c r="I213" s="194">
        <f>G213+H213</f>
        <v>0</v>
      </c>
      <c r="J213" s="195"/>
      <c r="K213" s="193"/>
      <c r="L213" s="194">
        <f>J213+K213</f>
        <v>0</v>
      </c>
      <c r="M213" s="192"/>
      <c r="N213" s="193"/>
      <c r="O213" s="194">
        <f t="shared" ref="O213" si="292">M213+N213</f>
        <v>0</v>
      </c>
      <c r="P213" s="886"/>
    </row>
    <row r="214" spans="1:16" hidden="1" x14ac:dyDescent="0.25">
      <c r="A214" s="202">
        <v>6230</v>
      </c>
      <c r="B214" s="90" t="s">
        <v>232</v>
      </c>
      <c r="C214" s="536">
        <f t="shared" si="291"/>
        <v>0</v>
      </c>
      <c r="D214" s="203">
        <f t="shared" ref="D214:O214" si="293">SUM(D215)</f>
        <v>0</v>
      </c>
      <c r="E214" s="204">
        <f t="shared" si="293"/>
        <v>0</v>
      </c>
      <c r="F214" s="199">
        <f t="shared" si="293"/>
        <v>0</v>
      </c>
      <c r="G214" s="203">
        <f t="shared" si="293"/>
        <v>0</v>
      </c>
      <c r="H214" s="204">
        <f t="shared" si="293"/>
        <v>0</v>
      </c>
      <c r="I214" s="199">
        <f t="shared" si="293"/>
        <v>0</v>
      </c>
      <c r="J214" s="205">
        <f t="shared" si="293"/>
        <v>0</v>
      </c>
      <c r="K214" s="204">
        <f t="shared" si="293"/>
        <v>0</v>
      </c>
      <c r="L214" s="199">
        <f t="shared" si="293"/>
        <v>0</v>
      </c>
      <c r="M214" s="203">
        <f t="shared" si="293"/>
        <v>0</v>
      </c>
      <c r="N214" s="204">
        <f t="shared" si="293"/>
        <v>0</v>
      </c>
      <c r="O214" s="199">
        <f t="shared" si="293"/>
        <v>0</v>
      </c>
      <c r="P214" s="887"/>
    </row>
    <row r="215" spans="1:16" ht="24" hidden="1" x14ac:dyDescent="0.25">
      <c r="A215" s="52">
        <v>6239</v>
      </c>
      <c r="B215" s="82" t="s">
        <v>233</v>
      </c>
      <c r="C215" s="536">
        <f t="shared" si="291"/>
        <v>0</v>
      </c>
      <c r="D215" s="192"/>
      <c r="E215" s="193"/>
      <c r="F215" s="194">
        <f>D215+E215</f>
        <v>0</v>
      </c>
      <c r="G215" s="192"/>
      <c r="H215" s="193"/>
      <c r="I215" s="194">
        <f>G215+H215</f>
        <v>0</v>
      </c>
      <c r="J215" s="195"/>
      <c r="K215" s="193"/>
      <c r="L215" s="194">
        <f>J215+K215</f>
        <v>0</v>
      </c>
      <c r="M215" s="192"/>
      <c r="N215" s="193"/>
      <c r="O215" s="194">
        <f t="shared" ref="O215" si="294">M215+N215</f>
        <v>0</v>
      </c>
      <c r="P215" s="886"/>
    </row>
    <row r="216" spans="1:16" ht="24" hidden="1" x14ac:dyDescent="0.25">
      <c r="A216" s="202">
        <v>6240</v>
      </c>
      <c r="B216" s="90" t="s">
        <v>234</v>
      </c>
      <c r="C216" s="536">
        <f t="shared" si="291"/>
        <v>0</v>
      </c>
      <c r="D216" s="203">
        <f t="shared" ref="D216:E216" si="295">SUM(D217:D218)</f>
        <v>0</v>
      </c>
      <c r="E216" s="204">
        <f t="shared" si="295"/>
        <v>0</v>
      </c>
      <c r="F216" s="199">
        <f>SUM(F217:F218)</f>
        <v>0</v>
      </c>
      <c r="G216" s="203">
        <f t="shared" ref="G216:H216" si="296">SUM(G217:G218)</f>
        <v>0</v>
      </c>
      <c r="H216" s="204">
        <f t="shared" si="296"/>
        <v>0</v>
      </c>
      <c r="I216" s="199">
        <f>SUM(I217:I218)</f>
        <v>0</v>
      </c>
      <c r="J216" s="205">
        <f t="shared" ref="J216:K216" si="297">SUM(J217:J218)</f>
        <v>0</v>
      </c>
      <c r="K216" s="204">
        <f t="shared" si="297"/>
        <v>0</v>
      </c>
      <c r="L216" s="199">
        <f>SUM(L217:L218)</f>
        <v>0</v>
      </c>
      <c r="M216" s="203">
        <f t="shared" ref="M216:O216" si="298">SUM(M217:M218)</f>
        <v>0</v>
      </c>
      <c r="N216" s="204">
        <f t="shared" si="298"/>
        <v>0</v>
      </c>
      <c r="O216" s="199">
        <f t="shared" si="298"/>
        <v>0</v>
      </c>
      <c r="P216" s="887"/>
    </row>
    <row r="217" spans="1:16" hidden="1" x14ac:dyDescent="0.25">
      <c r="A217" s="52">
        <v>6241</v>
      </c>
      <c r="B217" s="90" t="s">
        <v>235</v>
      </c>
      <c r="C217" s="536">
        <f t="shared" si="291"/>
        <v>0</v>
      </c>
      <c r="D217" s="197"/>
      <c r="E217" s="198"/>
      <c r="F217" s="199">
        <f t="shared" ref="F217:F218" si="299">D217+E217</f>
        <v>0</v>
      </c>
      <c r="G217" s="197"/>
      <c r="H217" s="198"/>
      <c r="I217" s="199">
        <f t="shared" ref="I217:I218" si="300">G217+H217</f>
        <v>0</v>
      </c>
      <c r="J217" s="200"/>
      <c r="K217" s="198"/>
      <c r="L217" s="199">
        <f t="shared" ref="L217:L218" si="301">J217+K217</f>
        <v>0</v>
      </c>
      <c r="M217" s="197"/>
      <c r="N217" s="198"/>
      <c r="O217" s="199">
        <f t="shared" ref="O217:O218" si="302">M217+N217</f>
        <v>0</v>
      </c>
      <c r="P217" s="887"/>
    </row>
    <row r="218" spans="1:16" hidden="1" x14ac:dyDescent="0.25">
      <c r="A218" s="52">
        <v>6242</v>
      </c>
      <c r="B218" s="90" t="s">
        <v>236</v>
      </c>
      <c r="C218" s="536">
        <f t="shared" si="291"/>
        <v>0</v>
      </c>
      <c r="D218" s="197"/>
      <c r="E218" s="198"/>
      <c r="F218" s="199">
        <f t="shared" si="299"/>
        <v>0</v>
      </c>
      <c r="G218" s="197"/>
      <c r="H218" s="198"/>
      <c r="I218" s="199">
        <f t="shared" si="300"/>
        <v>0</v>
      </c>
      <c r="J218" s="200"/>
      <c r="K218" s="198"/>
      <c r="L218" s="199">
        <f t="shared" si="301"/>
        <v>0</v>
      </c>
      <c r="M218" s="197"/>
      <c r="N218" s="198"/>
      <c r="O218" s="199">
        <f t="shared" si="302"/>
        <v>0</v>
      </c>
      <c r="P218" s="887"/>
    </row>
    <row r="219" spans="1:16" ht="25.5" hidden="1" customHeight="1" x14ac:dyDescent="0.25">
      <c r="A219" s="202">
        <v>6250</v>
      </c>
      <c r="B219" s="90" t="s">
        <v>237</v>
      </c>
      <c r="C219" s="536">
        <f t="shared" si="291"/>
        <v>0</v>
      </c>
      <c r="D219" s="203">
        <f t="shared" ref="D219:E219" si="303">SUM(D220:D224)</f>
        <v>0</v>
      </c>
      <c r="E219" s="204">
        <f t="shared" si="303"/>
        <v>0</v>
      </c>
      <c r="F219" s="199">
        <f>SUM(F220:F224)</f>
        <v>0</v>
      </c>
      <c r="G219" s="203">
        <f t="shared" ref="G219:H219" si="304">SUM(G220:G224)</f>
        <v>0</v>
      </c>
      <c r="H219" s="204">
        <f t="shared" si="304"/>
        <v>0</v>
      </c>
      <c r="I219" s="199">
        <f>SUM(I220:I224)</f>
        <v>0</v>
      </c>
      <c r="J219" s="205">
        <f t="shared" ref="J219:K219" si="305">SUM(J220:J224)</f>
        <v>0</v>
      </c>
      <c r="K219" s="204">
        <f t="shared" si="305"/>
        <v>0</v>
      </c>
      <c r="L219" s="199">
        <f>SUM(L220:L224)</f>
        <v>0</v>
      </c>
      <c r="M219" s="203">
        <f t="shared" ref="M219:O219" si="306">SUM(M220:M224)</f>
        <v>0</v>
      </c>
      <c r="N219" s="204">
        <f t="shared" si="306"/>
        <v>0</v>
      </c>
      <c r="O219" s="199">
        <f t="shared" si="306"/>
        <v>0</v>
      </c>
      <c r="P219" s="887"/>
    </row>
    <row r="220" spans="1:16" ht="14.25" hidden="1" customHeight="1" x14ac:dyDescent="0.25">
      <c r="A220" s="52">
        <v>6252</v>
      </c>
      <c r="B220" s="90" t="s">
        <v>238</v>
      </c>
      <c r="C220" s="536">
        <f t="shared" si="291"/>
        <v>0</v>
      </c>
      <c r="D220" s="197"/>
      <c r="E220" s="198"/>
      <c r="F220" s="199">
        <f t="shared" ref="F220:F226" si="307">D220+E220</f>
        <v>0</v>
      </c>
      <c r="G220" s="197"/>
      <c r="H220" s="198"/>
      <c r="I220" s="199">
        <f t="shared" ref="I220:I226" si="308">G220+H220</f>
        <v>0</v>
      </c>
      <c r="J220" s="200"/>
      <c r="K220" s="198"/>
      <c r="L220" s="199">
        <f t="shared" ref="L220:L226" si="309">J220+K220</f>
        <v>0</v>
      </c>
      <c r="M220" s="197"/>
      <c r="N220" s="198"/>
      <c r="O220" s="199">
        <f t="shared" ref="O220:O226" si="310">M220+N220</f>
        <v>0</v>
      </c>
      <c r="P220" s="887"/>
    </row>
    <row r="221" spans="1:16" ht="14.25" hidden="1" customHeight="1" x14ac:dyDescent="0.25">
      <c r="A221" s="52">
        <v>6253</v>
      </c>
      <c r="B221" s="90" t="s">
        <v>239</v>
      </c>
      <c r="C221" s="536">
        <f t="shared" si="291"/>
        <v>0</v>
      </c>
      <c r="D221" s="197"/>
      <c r="E221" s="198"/>
      <c r="F221" s="199">
        <f t="shared" si="307"/>
        <v>0</v>
      </c>
      <c r="G221" s="197"/>
      <c r="H221" s="198"/>
      <c r="I221" s="199">
        <f t="shared" si="308"/>
        <v>0</v>
      </c>
      <c r="J221" s="200"/>
      <c r="K221" s="198"/>
      <c r="L221" s="199">
        <f t="shared" si="309"/>
        <v>0</v>
      </c>
      <c r="M221" s="197"/>
      <c r="N221" s="198"/>
      <c r="O221" s="199">
        <f t="shared" si="310"/>
        <v>0</v>
      </c>
      <c r="P221" s="887"/>
    </row>
    <row r="222" spans="1:16" ht="24" hidden="1" x14ac:dyDescent="0.25">
      <c r="A222" s="52">
        <v>6254</v>
      </c>
      <c r="B222" s="90" t="s">
        <v>240</v>
      </c>
      <c r="C222" s="536">
        <f t="shared" si="291"/>
        <v>0</v>
      </c>
      <c r="D222" s="197"/>
      <c r="E222" s="198"/>
      <c r="F222" s="199">
        <f t="shared" si="307"/>
        <v>0</v>
      </c>
      <c r="G222" s="197"/>
      <c r="H222" s="198"/>
      <c r="I222" s="199">
        <f t="shared" si="308"/>
        <v>0</v>
      </c>
      <c r="J222" s="200"/>
      <c r="K222" s="198"/>
      <c r="L222" s="199">
        <f t="shared" si="309"/>
        <v>0</v>
      </c>
      <c r="M222" s="197"/>
      <c r="N222" s="198"/>
      <c r="O222" s="199">
        <f t="shared" si="310"/>
        <v>0</v>
      </c>
      <c r="P222" s="887"/>
    </row>
    <row r="223" spans="1:16" ht="24" hidden="1" x14ac:dyDescent="0.25">
      <c r="A223" s="52">
        <v>6255</v>
      </c>
      <c r="B223" s="90" t="s">
        <v>241</v>
      </c>
      <c r="C223" s="536">
        <f t="shared" si="291"/>
        <v>0</v>
      </c>
      <c r="D223" s="197"/>
      <c r="E223" s="198"/>
      <c r="F223" s="199">
        <f t="shared" si="307"/>
        <v>0</v>
      </c>
      <c r="G223" s="197"/>
      <c r="H223" s="198"/>
      <c r="I223" s="199">
        <f t="shared" si="308"/>
        <v>0</v>
      </c>
      <c r="J223" s="200"/>
      <c r="K223" s="198"/>
      <c r="L223" s="199">
        <f t="shared" si="309"/>
        <v>0</v>
      </c>
      <c r="M223" s="197"/>
      <c r="N223" s="198"/>
      <c r="O223" s="199">
        <f t="shared" si="310"/>
        <v>0</v>
      </c>
      <c r="P223" s="887"/>
    </row>
    <row r="224" spans="1:16" hidden="1" x14ac:dyDescent="0.25">
      <c r="A224" s="52">
        <v>6259</v>
      </c>
      <c r="B224" s="90" t="s">
        <v>242</v>
      </c>
      <c r="C224" s="536">
        <f t="shared" si="291"/>
        <v>0</v>
      </c>
      <c r="D224" s="197"/>
      <c r="E224" s="198"/>
      <c r="F224" s="199">
        <f t="shared" si="307"/>
        <v>0</v>
      </c>
      <c r="G224" s="197"/>
      <c r="H224" s="198"/>
      <c r="I224" s="199">
        <f t="shared" si="308"/>
        <v>0</v>
      </c>
      <c r="J224" s="200"/>
      <c r="K224" s="198"/>
      <c r="L224" s="199">
        <f t="shared" si="309"/>
        <v>0</v>
      </c>
      <c r="M224" s="197"/>
      <c r="N224" s="198"/>
      <c r="O224" s="199">
        <f t="shared" si="310"/>
        <v>0</v>
      </c>
      <c r="P224" s="887"/>
    </row>
    <row r="225" spans="1:16" ht="24" hidden="1" x14ac:dyDescent="0.25">
      <c r="A225" s="202">
        <v>6260</v>
      </c>
      <c r="B225" s="90" t="s">
        <v>243</v>
      </c>
      <c r="C225" s="536">
        <f t="shared" si="291"/>
        <v>0</v>
      </c>
      <c r="D225" s="197"/>
      <c r="E225" s="198"/>
      <c r="F225" s="199">
        <f t="shared" si="307"/>
        <v>0</v>
      </c>
      <c r="G225" s="197"/>
      <c r="H225" s="198"/>
      <c r="I225" s="199">
        <f t="shared" si="308"/>
        <v>0</v>
      </c>
      <c r="J225" s="200"/>
      <c r="K225" s="198"/>
      <c r="L225" s="199">
        <f t="shared" si="309"/>
        <v>0</v>
      </c>
      <c r="M225" s="197"/>
      <c r="N225" s="198"/>
      <c r="O225" s="199">
        <f t="shared" si="310"/>
        <v>0</v>
      </c>
      <c r="P225" s="887"/>
    </row>
    <row r="226" spans="1:16" hidden="1" x14ac:dyDescent="0.25">
      <c r="A226" s="202">
        <v>6270</v>
      </c>
      <c r="B226" s="90" t="s">
        <v>244</v>
      </c>
      <c r="C226" s="536">
        <f t="shared" si="291"/>
        <v>0</v>
      </c>
      <c r="D226" s="197"/>
      <c r="E226" s="198"/>
      <c r="F226" s="199">
        <f t="shared" si="307"/>
        <v>0</v>
      </c>
      <c r="G226" s="197"/>
      <c r="H226" s="198"/>
      <c r="I226" s="199">
        <f t="shared" si="308"/>
        <v>0</v>
      </c>
      <c r="J226" s="200"/>
      <c r="K226" s="198"/>
      <c r="L226" s="199">
        <f t="shared" si="309"/>
        <v>0</v>
      </c>
      <c r="M226" s="197"/>
      <c r="N226" s="198"/>
      <c r="O226" s="199">
        <f t="shared" si="310"/>
        <v>0</v>
      </c>
      <c r="P226" s="887"/>
    </row>
    <row r="227" spans="1:16" ht="24" hidden="1" x14ac:dyDescent="0.25">
      <c r="A227" s="872">
        <v>6290</v>
      </c>
      <c r="B227" s="82" t="s">
        <v>245</v>
      </c>
      <c r="C227" s="548">
        <f t="shared" si="291"/>
        <v>0</v>
      </c>
      <c r="D227" s="212">
        <f t="shared" ref="D227:E227" si="311">SUM(D228:D231)</f>
        <v>0</v>
      </c>
      <c r="E227" s="213">
        <f t="shared" si="311"/>
        <v>0</v>
      </c>
      <c r="F227" s="194">
        <f>SUM(F228:F231)</f>
        <v>0</v>
      </c>
      <c r="G227" s="212">
        <f t="shared" ref="G227:O227" si="312">SUM(G228:G231)</f>
        <v>0</v>
      </c>
      <c r="H227" s="213">
        <f t="shared" si="312"/>
        <v>0</v>
      </c>
      <c r="I227" s="194">
        <f t="shared" si="312"/>
        <v>0</v>
      </c>
      <c r="J227" s="214">
        <f t="shared" si="312"/>
        <v>0</v>
      </c>
      <c r="K227" s="213">
        <f t="shared" si="312"/>
        <v>0</v>
      </c>
      <c r="L227" s="194">
        <f t="shared" si="312"/>
        <v>0</v>
      </c>
      <c r="M227" s="212">
        <f t="shared" si="312"/>
        <v>0</v>
      </c>
      <c r="N227" s="213">
        <f t="shared" si="312"/>
        <v>0</v>
      </c>
      <c r="O227" s="194">
        <f t="shared" si="312"/>
        <v>0</v>
      </c>
      <c r="P227" s="908"/>
    </row>
    <row r="228" spans="1:16" hidden="1" x14ac:dyDescent="0.25">
      <c r="A228" s="52">
        <v>6291</v>
      </c>
      <c r="B228" s="90" t="s">
        <v>246</v>
      </c>
      <c r="C228" s="536">
        <f t="shared" si="291"/>
        <v>0</v>
      </c>
      <c r="D228" s="197"/>
      <c r="E228" s="198"/>
      <c r="F228" s="199">
        <f t="shared" ref="F228:F231" si="313">D228+E228</f>
        <v>0</v>
      </c>
      <c r="G228" s="197"/>
      <c r="H228" s="198"/>
      <c r="I228" s="199">
        <f t="shared" ref="I228:I231" si="314">G228+H228</f>
        <v>0</v>
      </c>
      <c r="J228" s="200"/>
      <c r="K228" s="198"/>
      <c r="L228" s="199">
        <f t="shared" ref="L228:L231" si="315">J228+K228</f>
        <v>0</v>
      </c>
      <c r="M228" s="197"/>
      <c r="N228" s="198"/>
      <c r="O228" s="199">
        <f t="shared" ref="O228:O231" si="316">M228+N228</f>
        <v>0</v>
      </c>
      <c r="P228" s="887"/>
    </row>
    <row r="229" spans="1:16" hidden="1" x14ac:dyDescent="0.25">
      <c r="A229" s="52">
        <v>6292</v>
      </c>
      <c r="B229" s="90" t="s">
        <v>247</v>
      </c>
      <c r="C229" s="536">
        <f t="shared" si="291"/>
        <v>0</v>
      </c>
      <c r="D229" s="197"/>
      <c r="E229" s="198"/>
      <c r="F229" s="199">
        <f t="shared" si="313"/>
        <v>0</v>
      </c>
      <c r="G229" s="197"/>
      <c r="H229" s="198"/>
      <c r="I229" s="199">
        <f t="shared" si="314"/>
        <v>0</v>
      </c>
      <c r="J229" s="200"/>
      <c r="K229" s="198"/>
      <c r="L229" s="199">
        <f t="shared" si="315"/>
        <v>0</v>
      </c>
      <c r="M229" s="197"/>
      <c r="N229" s="198"/>
      <c r="O229" s="199">
        <f t="shared" si="316"/>
        <v>0</v>
      </c>
      <c r="P229" s="887"/>
    </row>
    <row r="230" spans="1:16" ht="72" hidden="1" x14ac:dyDescent="0.25">
      <c r="A230" s="52">
        <v>6296</v>
      </c>
      <c r="B230" s="90" t="s">
        <v>248</v>
      </c>
      <c r="C230" s="536">
        <f t="shared" si="291"/>
        <v>0</v>
      </c>
      <c r="D230" s="197"/>
      <c r="E230" s="198"/>
      <c r="F230" s="199">
        <f t="shared" si="313"/>
        <v>0</v>
      </c>
      <c r="G230" s="197"/>
      <c r="H230" s="198"/>
      <c r="I230" s="199">
        <f t="shared" si="314"/>
        <v>0</v>
      </c>
      <c r="J230" s="200"/>
      <c r="K230" s="198"/>
      <c r="L230" s="199">
        <f t="shared" si="315"/>
        <v>0</v>
      </c>
      <c r="M230" s="197"/>
      <c r="N230" s="198"/>
      <c r="O230" s="199">
        <f t="shared" si="316"/>
        <v>0</v>
      </c>
      <c r="P230" s="887"/>
    </row>
    <row r="231" spans="1:16" ht="39.75" hidden="1" customHeight="1" x14ac:dyDescent="0.25">
      <c r="A231" s="52">
        <v>6299</v>
      </c>
      <c r="B231" s="90" t="s">
        <v>249</v>
      </c>
      <c r="C231" s="536">
        <f t="shared" si="291"/>
        <v>0</v>
      </c>
      <c r="D231" s="197"/>
      <c r="E231" s="198"/>
      <c r="F231" s="199">
        <f t="shared" si="313"/>
        <v>0</v>
      </c>
      <c r="G231" s="197"/>
      <c r="H231" s="198"/>
      <c r="I231" s="199">
        <f t="shared" si="314"/>
        <v>0</v>
      </c>
      <c r="J231" s="200"/>
      <c r="K231" s="198"/>
      <c r="L231" s="199">
        <f t="shared" si="315"/>
        <v>0</v>
      </c>
      <c r="M231" s="197"/>
      <c r="N231" s="198"/>
      <c r="O231" s="199">
        <f t="shared" si="316"/>
        <v>0</v>
      </c>
      <c r="P231" s="887"/>
    </row>
    <row r="232" spans="1:16" hidden="1" x14ac:dyDescent="0.25">
      <c r="A232" s="70">
        <v>6300</v>
      </c>
      <c r="B232" s="182" t="s">
        <v>250</v>
      </c>
      <c r="C232" s="534">
        <f t="shared" si="291"/>
        <v>0</v>
      </c>
      <c r="D232" s="183">
        <f t="shared" ref="D232:E232" si="317">SUM(D233,D238,D239)</f>
        <v>0</v>
      </c>
      <c r="E232" s="184">
        <f t="shared" si="317"/>
        <v>0</v>
      </c>
      <c r="F232" s="185">
        <f>SUM(F233,F238,F239)</f>
        <v>0</v>
      </c>
      <c r="G232" s="183">
        <f t="shared" ref="G232:O232" si="318">SUM(G233,G238,G239)</f>
        <v>0</v>
      </c>
      <c r="H232" s="184">
        <f t="shared" si="318"/>
        <v>0</v>
      </c>
      <c r="I232" s="185">
        <f t="shared" si="318"/>
        <v>0</v>
      </c>
      <c r="J232" s="186">
        <f t="shared" si="318"/>
        <v>0</v>
      </c>
      <c r="K232" s="184">
        <f t="shared" si="318"/>
        <v>0</v>
      </c>
      <c r="L232" s="185">
        <f t="shared" si="318"/>
        <v>0</v>
      </c>
      <c r="M232" s="183">
        <f t="shared" si="318"/>
        <v>0</v>
      </c>
      <c r="N232" s="184">
        <f t="shared" si="318"/>
        <v>0</v>
      </c>
      <c r="O232" s="185">
        <f t="shared" si="318"/>
        <v>0</v>
      </c>
      <c r="P232" s="900"/>
    </row>
    <row r="233" spans="1:16" ht="24" hidden="1" x14ac:dyDescent="0.25">
      <c r="A233" s="872">
        <v>6320</v>
      </c>
      <c r="B233" s="82" t="s">
        <v>251</v>
      </c>
      <c r="C233" s="548">
        <f t="shared" si="291"/>
        <v>0</v>
      </c>
      <c r="D233" s="212">
        <f t="shared" ref="D233:E233" si="319">SUM(D234:D237)</f>
        <v>0</v>
      </c>
      <c r="E233" s="213">
        <f t="shared" si="319"/>
        <v>0</v>
      </c>
      <c r="F233" s="194">
        <f>SUM(F234:F237)</f>
        <v>0</v>
      </c>
      <c r="G233" s="212">
        <f t="shared" ref="G233:O233" si="320">SUM(G234:G237)</f>
        <v>0</v>
      </c>
      <c r="H233" s="213">
        <f t="shared" si="320"/>
        <v>0</v>
      </c>
      <c r="I233" s="194">
        <f t="shared" si="320"/>
        <v>0</v>
      </c>
      <c r="J233" s="214">
        <f t="shared" si="320"/>
        <v>0</v>
      </c>
      <c r="K233" s="213">
        <f t="shared" si="320"/>
        <v>0</v>
      </c>
      <c r="L233" s="194">
        <f t="shared" si="320"/>
        <v>0</v>
      </c>
      <c r="M233" s="212">
        <f t="shared" si="320"/>
        <v>0</v>
      </c>
      <c r="N233" s="213">
        <f t="shared" si="320"/>
        <v>0</v>
      </c>
      <c r="O233" s="194">
        <f t="shared" si="320"/>
        <v>0</v>
      </c>
      <c r="P233" s="886"/>
    </row>
    <row r="234" spans="1:16" hidden="1" x14ac:dyDescent="0.25">
      <c r="A234" s="52">
        <v>6322</v>
      </c>
      <c r="B234" s="90" t="s">
        <v>252</v>
      </c>
      <c r="C234" s="536">
        <f t="shared" si="291"/>
        <v>0</v>
      </c>
      <c r="D234" s="197"/>
      <c r="E234" s="198"/>
      <c r="F234" s="199">
        <f t="shared" ref="F234:F239" si="321">D234+E234</f>
        <v>0</v>
      </c>
      <c r="G234" s="197"/>
      <c r="H234" s="198"/>
      <c r="I234" s="199">
        <f t="shared" ref="I234:I239" si="322">G234+H234</f>
        <v>0</v>
      </c>
      <c r="J234" s="200"/>
      <c r="K234" s="198"/>
      <c r="L234" s="199">
        <f t="shared" ref="L234:L239" si="323">J234+K234</f>
        <v>0</v>
      </c>
      <c r="M234" s="197"/>
      <c r="N234" s="198"/>
      <c r="O234" s="199">
        <f t="shared" ref="O234:O239" si="324">M234+N234</f>
        <v>0</v>
      </c>
      <c r="P234" s="887"/>
    </row>
    <row r="235" spans="1:16" ht="24" hidden="1" x14ac:dyDescent="0.25">
      <c r="A235" s="52">
        <v>6323</v>
      </c>
      <c r="B235" s="90" t="s">
        <v>253</v>
      </c>
      <c r="C235" s="536">
        <f t="shared" si="291"/>
        <v>0</v>
      </c>
      <c r="D235" s="197"/>
      <c r="E235" s="198"/>
      <c r="F235" s="199">
        <f t="shared" si="321"/>
        <v>0</v>
      </c>
      <c r="G235" s="197"/>
      <c r="H235" s="198"/>
      <c r="I235" s="199">
        <f t="shared" si="322"/>
        <v>0</v>
      </c>
      <c r="J235" s="200"/>
      <c r="K235" s="198"/>
      <c r="L235" s="199">
        <f t="shared" si="323"/>
        <v>0</v>
      </c>
      <c r="M235" s="197"/>
      <c r="N235" s="198"/>
      <c r="O235" s="199">
        <f t="shared" si="324"/>
        <v>0</v>
      </c>
      <c r="P235" s="887"/>
    </row>
    <row r="236" spans="1:16" ht="24" hidden="1" x14ac:dyDescent="0.25">
      <c r="A236" s="52">
        <v>6324</v>
      </c>
      <c r="B236" s="90" t="s">
        <v>254</v>
      </c>
      <c r="C236" s="536">
        <f t="shared" si="291"/>
        <v>0</v>
      </c>
      <c r="D236" s="197"/>
      <c r="E236" s="198"/>
      <c r="F236" s="199">
        <f t="shared" si="321"/>
        <v>0</v>
      </c>
      <c r="G236" s="197"/>
      <c r="H236" s="198"/>
      <c r="I236" s="199">
        <f t="shared" si="322"/>
        <v>0</v>
      </c>
      <c r="J236" s="200"/>
      <c r="K236" s="198"/>
      <c r="L236" s="199">
        <f t="shared" si="323"/>
        <v>0</v>
      </c>
      <c r="M236" s="197"/>
      <c r="N236" s="198"/>
      <c r="O236" s="199">
        <f t="shared" si="324"/>
        <v>0</v>
      </c>
      <c r="P236" s="887"/>
    </row>
    <row r="237" spans="1:16" hidden="1" x14ac:dyDescent="0.25">
      <c r="A237" s="45">
        <v>6329</v>
      </c>
      <c r="B237" s="82" t="s">
        <v>255</v>
      </c>
      <c r="C237" s="535">
        <f t="shared" si="291"/>
        <v>0</v>
      </c>
      <c r="D237" s="192"/>
      <c r="E237" s="193"/>
      <c r="F237" s="194">
        <f t="shared" si="321"/>
        <v>0</v>
      </c>
      <c r="G237" s="192"/>
      <c r="H237" s="193"/>
      <c r="I237" s="194">
        <f t="shared" si="322"/>
        <v>0</v>
      </c>
      <c r="J237" s="195"/>
      <c r="K237" s="193"/>
      <c r="L237" s="194">
        <f t="shared" si="323"/>
        <v>0</v>
      </c>
      <c r="M237" s="192"/>
      <c r="N237" s="193"/>
      <c r="O237" s="194">
        <f t="shared" si="324"/>
        <v>0</v>
      </c>
      <c r="P237" s="886"/>
    </row>
    <row r="238" spans="1:16" ht="24" hidden="1" x14ac:dyDescent="0.25">
      <c r="A238" s="873">
        <v>6330</v>
      </c>
      <c r="B238" s="245" t="s">
        <v>256</v>
      </c>
      <c r="C238" s="548">
        <f t="shared" si="291"/>
        <v>0</v>
      </c>
      <c r="D238" s="231"/>
      <c r="E238" s="232"/>
      <c r="F238" s="233">
        <f t="shared" si="321"/>
        <v>0</v>
      </c>
      <c r="G238" s="231"/>
      <c r="H238" s="232"/>
      <c r="I238" s="233">
        <f t="shared" si="322"/>
        <v>0</v>
      </c>
      <c r="J238" s="234"/>
      <c r="K238" s="232"/>
      <c r="L238" s="233">
        <f t="shared" si="323"/>
        <v>0</v>
      </c>
      <c r="M238" s="231"/>
      <c r="N238" s="232"/>
      <c r="O238" s="233">
        <f t="shared" si="324"/>
        <v>0</v>
      </c>
      <c r="P238" s="908"/>
    </row>
    <row r="239" spans="1:16" hidden="1" x14ac:dyDescent="0.25">
      <c r="A239" s="202">
        <v>6360</v>
      </c>
      <c r="B239" s="90" t="s">
        <v>257</v>
      </c>
      <c r="C239" s="536">
        <f t="shared" si="291"/>
        <v>0</v>
      </c>
      <c r="D239" s="197"/>
      <c r="E239" s="198"/>
      <c r="F239" s="199">
        <f t="shared" si="321"/>
        <v>0</v>
      </c>
      <c r="G239" s="197"/>
      <c r="H239" s="198"/>
      <c r="I239" s="199">
        <f t="shared" si="322"/>
        <v>0</v>
      </c>
      <c r="J239" s="200"/>
      <c r="K239" s="198"/>
      <c r="L239" s="199">
        <f t="shared" si="323"/>
        <v>0</v>
      </c>
      <c r="M239" s="197"/>
      <c r="N239" s="198"/>
      <c r="O239" s="199">
        <f t="shared" si="324"/>
        <v>0</v>
      </c>
      <c r="P239" s="887"/>
    </row>
    <row r="240" spans="1:16" ht="36" hidden="1" x14ac:dyDescent="0.25">
      <c r="A240" s="70">
        <v>6400</v>
      </c>
      <c r="B240" s="182" t="s">
        <v>258</v>
      </c>
      <c r="C240" s="534">
        <f t="shared" si="291"/>
        <v>0</v>
      </c>
      <c r="D240" s="183">
        <f t="shared" ref="D240:E240" si="325">SUM(D241,D245)</f>
        <v>0</v>
      </c>
      <c r="E240" s="184">
        <f t="shared" si="325"/>
        <v>0</v>
      </c>
      <c r="F240" s="185">
        <f>SUM(F241,F245)</f>
        <v>0</v>
      </c>
      <c r="G240" s="183">
        <f t="shared" ref="G240:O240" si="326">SUM(G241,G245)</f>
        <v>0</v>
      </c>
      <c r="H240" s="184">
        <f t="shared" si="326"/>
        <v>0</v>
      </c>
      <c r="I240" s="185">
        <f t="shared" si="326"/>
        <v>0</v>
      </c>
      <c r="J240" s="186">
        <f t="shared" si="326"/>
        <v>0</v>
      </c>
      <c r="K240" s="184">
        <f t="shared" si="326"/>
        <v>0</v>
      </c>
      <c r="L240" s="185">
        <f t="shared" si="326"/>
        <v>0</v>
      </c>
      <c r="M240" s="183">
        <f t="shared" si="326"/>
        <v>0</v>
      </c>
      <c r="N240" s="184">
        <f t="shared" si="326"/>
        <v>0</v>
      </c>
      <c r="O240" s="185">
        <f t="shared" si="326"/>
        <v>0</v>
      </c>
      <c r="P240" s="900"/>
    </row>
    <row r="241" spans="1:17" ht="24" hidden="1" x14ac:dyDescent="0.25">
      <c r="A241" s="872">
        <v>6410</v>
      </c>
      <c r="B241" s="82" t="s">
        <v>259</v>
      </c>
      <c r="C241" s="535">
        <f t="shared" si="291"/>
        <v>0</v>
      </c>
      <c r="D241" s="212">
        <f t="shared" ref="D241:E241" si="327">SUM(D242:D244)</f>
        <v>0</v>
      </c>
      <c r="E241" s="213">
        <f t="shared" si="327"/>
        <v>0</v>
      </c>
      <c r="F241" s="194">
        <f>SUM(F242:F244)</f>
        <v>0</v>
      </c>
      <c r="G241" s="212">
        <f t="shared" ref="G241:O241" si="328">SUM(G242:G244)</f>
        <v>0</v>
      </c>
      <c r="H241" s="213">
        <f t="shared" si="328"/>
        <v>0</v>
      </c>
      <c r="I241" s="194">
        <f t="shared" si="328"/>
        <v>0</v>
      </c>
      <c r="J241" s="214">
        <f t="shared" si="328"/>
        <v>0</v>
      </c>
      <c r="K241" s="213">
        <f t="shared" si="328"/>
        <v>0</v>
      </c>
      <c r="L241" s="194">
        <f t="shared" si="328"/>
        <v>0</v>
      </c>
      <c r="M241" s="212">
        <f t="shared" si="328"/>
        <v>0</v>
      </c>
      <c r="N241" s="213">
        <f t="shared" si="328"/>
        <v>0</v>
      </c>
      <c r="O241" s="194">
        <f t="shared" si="328"/>
        <v>0</v>
      </c>
      <c r="P241" s="899"/>
    </row>
    <row r="242" spans="1:17" hidden="1" x14ac:dyDescent="0.25">
      <c r="A242" s="52">
        <v>6411</v>
      </c>
      <c r="B242" s="218" t="s">
        <v>260</v>
      </c>
      <c r="C242" s="536">
        <f t="shared" si="291"/>
        <v>0</v>
      </c>
      <c r="D242" s="197"/>
      <c r="E242" s="198"/>
      <c r="F242" s="199">
        <f t="shared" ref="F242:F244" si="329">D242+E242</f>
        <v>0</v>
      </c>
      <c r="G242" s="197"/>
      <c r="H242" s="198"/>
      <c r="I242" s="199">
        <f t="shared" ref="I242:I244" si="330">G242+H242</f>
        <v>0</v>
      </c>
      <c r="J242" s="200"/>
      <c r="K242" s="198"/>
      <c r="L242" s="199">
        <f t="shared" ref="L242:L244" si="331">J242+K242</f>
        <v>0</v>
      </c>
      <c r="M242" s="197"/>
      <c r="N242" s="198"/>
      <c r="O242" s="199">
        <f t="shared" ref="O242:O244" si="332">M242+N242</f>
        <v>0</v>
      </c>
      <c r="P242" s="887"/>
    </row>
    <row r="243" spans="1:17" ht="36" hidden="1" x14ac:dyDescent="0.25">
      <c r="A243" s="52">
        <v>6412</v>
      </c>
      <c r="B243" s="90" t="s">
        <v>261</v>
      </c>
      <c r="C243" s="536">
        <f t="shared" si="291"/>
        <v>0</v>
      </c>
      <c r="D243" s="197"/>
      <c r="E243" s="198"/>
      <c r="F243" s="199">
        <f t="shared" si="329"/>
        <v>0</v>
      </c>
      <c r="G243" s="197"/>
      <c r="H243" s="198"/>
      <c r="I243" s="199">
        <f t="shared" si="330"/>
        <v>0</v>
      </c>
      <c r="J243" s="200"/>
      <c r="K243" s="198"/>
      <c r="L243" s="199">
        <f t="shared" si="331"/>
        <v>0</v>
      </c>
      <c r="M243" s="197"/>
      <c r="N243" s="198"/>
      <c r="O243" s="199">
        <f t="shared" si="332"/>
        <v>0</v>
      </c>
      <c r="P243" s="887"/>
    </row>
    <row r="244" spans="1:17" ht="36" hidden="1" x14ac:dyDescent="0.25">
      <c r="A244" s="52">
        <v>6419</v>
      </c>
      <c r="B244" s="90" t="s">
        <v>262</v>
      </c>
      <c r="C244" s="536">
        <f t="shared" si="291"/>
        <v>0</v>
      </c>
      <c r="D244" s="197"/>
      <c r="E244" s="198"/>
      <c r="F244" s="199">
        <f t="shared" si="329"/>
        <v>0</v>
      </c>
      <c r="G244" s="197"/>
      <c r="H244" s="198"/>
      <c r="I244" s="199">
        <f t="shared" si="330"/>
        <v>0</v>
      </c>
      <c r="J244" s="200"/>
      <c r="K244" s="198"/>
      <c r="L244" s="199">
        <f t="shared" si="331"/>
        <v>0</v>
      </c>
      <c r="M244" s="197"/>
      <c r="N244" s="198"/>
      <c r="O244" s="199">
        <f t="shared" si="332"/>
        <v>0</v>
      </c>
      <c r="P244" s="887"/>
    </row>
    <row r="245" spans="1:17" ht="48" hidden="1" x14ac:dyDescent="0.25">
      <c r="A245" s="202">
        <v>6420</v>
      </c>
      <c r="B245" s="90" t="s">
        <v>263</v>
      </c>
      <c r="C245" s="536">
        <f t="shared" si="291"/>
        <v>0</v>
      </c>
      <c r="D245" s="203">
        <f t="shared" ref="D245:E245" si="333">SUM(D246:D249)</f>
        <v>0</v>
      </c>
      <c r="E245" s="204">
        <f t="shared" si="333"/>
        <v>0</v>
      </c>
      <c r="F245" s="199">
        <f>SUM(F246:F249)</f>
        <v>0</v>
      </c>
      <c r="G245" s="203">
        <f t="shared" ref="G245:H245" si="334">SUM(G246:G249)</f>
        <v>0</v>
      </c>
      <c r="H245" s="204">
        <f t="shared" si="334"/>
        <v>0</v>
      </c>
      <c r="I245" s="199">
        <f>SUM(I246:I249)</f>
        <v>0</v>
      </c>
      <c r="J245" s="205">
        <f t="shared" ref="J245:K245" si="335">SUM(J246:J249)</f>
        <v>0</v>
      </c>
      <c r="K245" s="204">
        <f t="shared" si="335"/>
        <v>0</v>
      </c>
      <c r="L245" s="199">
        <f>SUM(L246:L249)</f>
        <v>0</v>
      </c>
      <c r="M245" s="203">
        <f t="shared" ref="M245:O245" si="336">SUM(M246:M249)</f>
        <v>0</v>
      </c>
      <c r="N245" s="204">
        <f t="shared" si="336"/>
        <v>0</v>
      </c>
      <c r="O245" s="199">
        <f t="shared" si="336"/>
        <v>0</v>
      </c>
      <c r="P245" s="887"/>
    </row>
    <row r="246" spans="1:17" ht="36" hidden="1" x14ac:dyDescent="0.25">
      <c r="A246" s="52">
        <v>6421</v>
      </c>
      <c r="B246" s="90" t="s">
        <v>264</v>
      </c>
      <c r="C246" s="536">
        <f t="shared" si="291"/>
        <v>0</v>
      </c>
      <c r="D246" s="197"/>
      <c r="E246" s="198"/>
      <c r="F246" s="199">
        <f t="shared" ref="F246:F249" si="337">D246+E246</f>
        <v>0</v>
      </c>
      <c r="G246" s="197"/>
      <c r="H246" s="198"/>
      <c r="I246" s="199">
        <f t="shared" ref="I246:I249" si="338">G246+H246</f>
        <v>0</v>
      </c>
      <c r="J246" s="200"/>
      <c r="K246" s="198"/>
      <c r="L246" s="199">
        <f t="shared" ref="L246:L249" si="339">J246+K246</f>
        <v>0</v>
      </c>
      <c r="M246" s="197"/>
      <c r="N246" s="198"/>
      <c r="O246" s="199">
        <f t="shared" ref="O246:O249" si="340">M246+N246</f>
        <v>0</v>
      </c>
      <c r="P246" s="887"/>
    </row>
    <row r="247" spans="1:17" hidden="1" x14ac:dyDescent="0.25">
      <c r="A247" s="52">
        <v>6422</v>
      </c>
      <c r="B247" s="90" t="s">
        <v>265</v>
      </c>
      <c r="C247" s="536">
        <f t="shared" si="291"/>
        <v>0</v>
      </c>
      <c r="D247" s="197"/>
      <c r="E247" s="198"/>
      <c r="F247" s="199">
        <f t="shared" si="337"/>
        <v>0</v>
      </c>
      <c r="G247" s="197"/>
      <c r="H247" s="198"/>
      <c r="I247" s="199">
        <f t="shared" si="338"/>
        <v>0</v>
      </c>
      <c r="J247" s="200"/>
      <c r="K247" s="198"/>
      <c r="L247" s="199">
        <f t="shared" si="339"/>
        <v>0</v>
      </c>
      <c r="M247" s="197"/>
      <c r="N247" s="198"/>
      <c r="O247" s="199">
        <f t="shared" si="340"/>
        <v>0</v>
      </c>
      <c r="P247" s="887"/>
    </row>
    <row r="248" spans="1:17" ht="13.5" hidden="1" customHeight="1" x14ac:dyDescent="0.25">
      <c r="A248" s="52">
        <v>6423</v>
      </c>
      <c r="B248" s="90" t="s">
        <v>266</v>
      </c>
      <c r="C248" s="536">
        <f t="shared" si="291"/>
        <v>0</v>
      </c>
      <c r="D248" s="197"/>
      <c r="E248" s="198"/>
      <c r="F248" s="199">
        <f t="shared" si="337"/>
        <v>0</v>
      </c>
      <c r="G248" s="197"/>
      <c r="H248" s="198"/>
      <c r="I248" s="199">
        <f t="shared" si="338"/>
        <v>0</v>
      </c>
      <c r="J248" s="200"/>
      <c r="K248" s="198"/>
      <c r="L248" s="199">
        <f t="shared" si="339"/>
        <v>0</v>
      </c>
      <c r="M248" s="197"/>
      <c r="N248" s="198"/>
      <c r="O248" s="199">
        <f t="shared" si="340"/>
        <v>0</v>
      </c>
      <c r="P248" s="887"/>
    </row>
    <row r="249" spans="1:17" ht="36" hidden="1" x14ac:dyDescent="0.25">
      <c r="A249" s="52">
        <v>6424</v>
      </c>
      <c r="B249" s="90" t="s">
        <v>267</v>
      </c>
      <c r="C249" s="536">
        <f t="shared" si="291"/>
        <v>0</v>
      </c>
      <c r="D249" s="197"/>
      <c r="E249" s="198"/>
      <c r="F249" s="199">
        <f t="shared" si="337"/>
        <v>0</v>
      </c>
      <c r="G249" s="197"/>
      <c r="H249" s="198"/>
      <c r="I249" s="199">
        <f t="shared" si="338"/>
        <v>0</v>
      </c>
      <c r="J249" s="200"/>
      <c r="K249" s="198"/>
      <c r="L249" s="199">
        <f t="shared" si="339"/>
        <v>0</v>
      </c>
      <c r="M249" s="197"/>
      <c r="N249" s="198"/>
      <c r="O249" s="199">
        <f t="shared" si="340"/>
        <v>0</v>
      </c>
      <c r="P249" s="887"/>
      <c r="Q249" s="246"/>
    </row>
    <row r="250" spans="1:17" ht="60" hidden="1" x14ac:dyDescent="0.25">
      <c r="A250" s="70">
        <v>6500</v>
      </c>
      <c r="B250" s="182" t="s">
        <v>268</v>
      </c>
      <c r="C250" s="538">
        <f t="shared" si="291"/>
        <v>0</v>
      </c>
      <c r="D250" s="220">
        <f t="shared" ref="D250:O250" si="341">SUM(D251)</f>
        <v>0</v>
      </c>
      <c r="E250" s="221">
        <f t="shared" si="341"/>
        <v>0</v>
      </c>
      <c r="F250" s="222">
        <f t="shared" si="341"/>
        <v>0</v>
      </c>
      <c r="G250" s="126">
        <f t="shared" si="341"/>
        <v>0</v>
      </c>
      <c r="H250" s="127">
        <f t="shared" si="341"/>
        <v>0</v>
      </c>
      <c r="I250" s="222">
        <f t="shared" si="341"/>
        <v>0</v>
      </c>
      <c r="J250" s="247">
        <f t="shared" si="341"/>
        <v>0</v>
      </c>
      <c r="K250" s="127">
        <f t="shared" si="341"/>
        <v>0</v>
      </c>
      <c r="L250" s="222">
        <f t="shared" si="341"/>
        <v>0</v>
      </c>
      <c r="M250" s="126">
        <f t="shared" si="341"/>
        <v>0</v>
      </c>
      <c r="N250" s="127">
        <f t="shared" si="341"/>
        <v>0</v>
      </c>
      <c r="O250" s="222">
        <f t="shared" si="341"/>
        <v>0</v>
      </c>
      <c r="P250" s="900"/>
      <c r="Q250" s="246"/>
    </row>
    <row r="251" spans="1:17" ht="48" hidden="1" x14ac:dyDescent="0.25">
      <c r="A251" s="52">
        <v>6510</v>
      </c>
      <c r="B251" s="90" t="s">
        <v>269</v>
      </c>
      <c r="C251" s="536">
        <f t="shared" si="291"/>
        <v>0</v>
      </c>
      <c r="D251" s="206"/>
      <c r="E251" s="207"/>
      <c r="F251" s="248">
        <f>D251+E251</f>
        <v>0</v>
      </c>
      <c r="G251" s="249"/>
      <c r="H251" s="250"/>
      <c r="I251" s="248">
        <f>G251+H251</f>
        <v>0</v>
      </c>
      <c r="J251" s="251"/>
      <c r="K251" s="250"/>
      <c r="L251" s="248">
        <f>J251+K251</f>
        <v>0</v>
      </c>
      <c r="M251" s="249"/>
      <c r="N251" s="250"/>
      <c r="O251" s="248">
        <f t="shared" ref="O251" si="342">M251+N251</f>
        <v>0</v>
      </c>
      <c r="P251" s="899"/>
      <c r="Q251" s="246"/>
    </row>
    <row r="252" spans="1:17" ht="48" hidden="1" x14ac:dyDescent="0.25">
      <c r="A252" s="252">
        <v>7000</v>
      </c>
      <c r="B252" s="252" t="s">
        <v>270</v>
      </c>
      <c r="C252" s="550">
        <f t="shared" si="291"/>
        <v>0</v>
      </c>
      <c r="D252" s="253">
        <f t="shared" ref="D252:E252" si="343">SUM(D253,D263)</f>
        <v>0</v>
      </c>
      <c r="E252" s="254">
        <f t="shared" si="343"/>
        <v>0</v>
      </c>
      <c r="F252" s="255">
        <f>SUM(F253,F263)</f>
        <v>0</v>
      </c>
      <c r="G252" s="253">
        <f t="shared" ref="G252:H252" si="344">SUM(G253,G263)</f>
        <v>0</v>
      </c>
      <c r="H252" s="254">
        <f t="shared" si="344"/>
        <v>0</v>
      </c>
      <c r="I252" s="255">
        <f>SUM(I253,I263)</f>
        <v>0</v>
      </c>
      <c r="J252" s="256">
        <f t="shared" ref="J252:K252" si="345">SUM(J253,J263)</f>
        <v>0</v>
      </c>
      <c r="K252" s="254">
        <f t="shared" si="345"/>
        <v>0</v>
      </c>
      <c r="L252" s="255">
        <f>SUM(L253,L263)</f>
        <v>0</v>
      </c>
      <c r="M252" s="253">
        <f t="shared" ref="M252:O252" si="346">SUM(M253,M263)</f>
        <v>0</v>
      </c>
      <c r="N252" s="254">
        <f t="shared" si="346"/>
        <v>0</v>
      </c>
      <c r="O252" s="255">
        <f t="shared" si="346"/>
        <v>0</v>
      </c>
      <c r="P252" s="910"/>
    </row>
    <row r="253" spans="1:17" ht="24" hidden="1" x14ac:dyDescent="0.25">
      <c r="A253" s="70">
        <v>7200</v>
      </c>
      <c r="B253" s="182" t="s">
        <v>271</v>
      </c>
      <c r="C253" s="534">
        <f t="shared" si="291"/>
        <v>0</v>
      </c>
      <c r="D253" s="183">
        <f t="shared" ref="D253:O253" si="347">SUM(D254,D255,D256,D257,D261,D262)</f>
        <v>0</v>
      </c>
      <c r="E253" s="184">
        <f t="shared" si="347"/>
        <v>0</v>
      </c>
      <c r="F253" s="185">
        <f t="shared" si="347"/>
        <v>0</v>
      </c>
      <c r="G253" s="183">
        <f t="shared" si="347"/>
        <v>0</v>
      </c>
      <c r="H253" s="184">
        <f t="shared" si="347"/>
        <v>0</v>
      </c>
      <c r="I253" s="185">
        <f t="shared" si="347"/>
        <v>0</v>
      </c>
      <c r="J253" s="186">
        <f t="shared" si="347"/>
        <v>0</v>
      </c>
      <c r="K253" s="184">
        <f t="shared" si="347"/>
        <v>0</v>
      </c>
      <c r="L253" s="185">
        <f t="shared" si="347"/>
        <v>0</v>
      </c>
      <c r="M253" s="183">
        <f t="shared" si="347"/>
        <v>0</v>
      </c>
      <c r="N253" s="184">
        <f t="shared" si="347"/>
        <v>0</v>
      </c>
      <c r="O253" s="185">
        <f t="shared" si="347"/>
        <v>0</v>
      </c>
      <c r="P253" s="907"/>
    </row>
    <row r="254" spans="1:17" ht="24" hidden="1" x14ac:dyDescent="0.25">
      <c r="A254" s="872">
        <v>7210</v>
      </c>
      <c r="B254" s="82" t="s">
        <v>272</v>
      </c>
      <c r="C254" s="535">
        <f t="shared" si="291"/>
        <v>0</v>
      </c>
      <c r="D254" s="192"/>
      <c r="E254" s="193"/>
      <c r="F254" s="194">
        <f t="shared" ref="F254:F256" si="348">D254+E254</f>
        <v>0</v>
      </c>
      <c r="G254" s="192"/>
      <c r="H254" s="193"/>
      <c r="I254" s="194">
        <f t="shared" ref="I254:I256" si="349">G254+H254</f>
        <v>0</v>
      </c>
      <c r="J254" s="195"/>
      <c r="K254" s="193"/>
      <c r="L254" s="194">
        <f t="shared" ref="L254:L256" si="350">J254+K254</f>
        <v>0</v>
      </c>
      <c r="M254" s="192"/>
      <c r="N254" s="193"/>
      <c r="O254" s="194">
        <f t="shared" ref="O254:O256" si="351">M254+N254</f>
        <v>0</v>
      </c>
      <c r="P254" s="886"/>
    </row>
    <row r="255" spans="1:17" s="246" customFormat="1" ht="36" hidden="1" x14ac:dyDescent="0.25">
      <c r="A255" s="202">
        <v>7220</v>
      </c>
      <c r="B255" s="90" t="s">
        <v>273</v>
      </c>
      <c r="C255" s="536">
        <f t="shared" si="291"/>
        <v>0</v>
      </c>
      <c r="D255" s="197"/>
      <c r="E255" s="198"/>
      <c r="F255" s="199">
        <f t="shared" si="348"/>
        <v>0</v>
      </c>
      <c r="G255" s="197"/>
      <c r="H255" s="198"/>
      <c r="I255" s="199">
        <f t="shared" si="349"/>
        <v>0</v>
      </c>
      <c r="J255" s="200"/>
      <c r="K255" s="198"/>
      <c r="L255" s="199">
        <f t="shared" si="350"/>
        <v>0</v>
      </c>
      <c r="M255" s="197"/>
      <c r="N255" s="198"/>
      <c r="O255" s="199">
        <f t="shared" si="351"/>
        <v>0</v>
      </c>
      <c r="P255" s="887"/>
    </row>
    <row r="256" spans="1:17" ht="24" hidden="1" x14ac:dyDescent="0.25">
      <c r="A256" s="202">
        <v>7230</v>
      </c>
      <c r="B256" s="90" t="s">
        <v>43</v>
      </c>
      <c r="C256" s="536">
        <f t="shared" si="291"/>
        <v>0</v>
      </c>
      <c r="D256" s="197"/>
      <c r="E256" s="198"/>
      <c r="F256" s="199">
        <f t="shared" si="348"/>
        <v>0</v>
      </c>
      <c r="G256" s="197"/>
      <c r="H256" s="198"/>
      <c r="I256" s="199">
        <f t="shared" si="349"/>
        <v>0</v>
      </c>
      <c r="J256" s="200"/>
      <c r="K256" s="198"/>
      <c r="L256" s="199">
        <f t="shared" si="350"/>
        <v>0</v>
      </c>
      <c r="M256" s="197"/>
      <c r="N256" s="198"/>
      <c r="O256" s="199">
        <f t="shared" si="351"/>
        <v>0</v>
      </c>
      <c r="P256" s="887"/>
    </row>
    <row r="257" spans="1:16" ht="24" hidden="1" x14ac:dyDescent="0.25">
      <c r="A257" s="202">
        <v>7240</v>
      </c>
      <c r="B257" s="90" t="s">
        <v>274</v>
      </c>
      <c r="C257" s="536">
        <f t="shared" si="291"/>
        <v>0</v>
      </c>
      <c r="D257" s="203">
        <f t="shared" ref="D257:K257" si="352">SUM(D258:D260)</f>
        <v>0</v>
      </c>
      <c r="E257" s="204">
        <f t="shared" si="352"/>
        <v>0</v>
      </c>
      <c r="F257" s="199">
        <f t="shared" si="352"/>
        <v>0</v>
      </c>
      <c r="G257" s="203">
        <f t="shared" si="352"/>
        <v>0</v>
      </c>
      <c r="H257" s="204">
        <f t="shared" si="352"/>
        <v>0</v>
      </c>
      <c r="I257" s="199">
        <f t="shared" si="352"/>
        <v>0</v>
      </c>
      <c r="J257" s="205">
        <f t="shared" si="352"/>
        <v>0</v>
      </c>
      <c r="K257" s="204">
        <f t="shared" si="352"/>
        <v>0</v>
      </c>
      <c r="L257" s="199">
        <f>SUM(L258:L260)</f>
        <v>0</v>
      </c>
      <c r="M257" s="203">
        <f t="shared" ref="M257:O257" si="353">SUM(M258:M260)</f>
        <v>0</v>
      </c>
      <c r="N257" s="204">
        <f t="shared" si="353"/>
        <v>0</v>
      </c>
      <c r="O257" s="199">
        <f t="shared" si="353"/>
        <v>0</v>
      </c>
      <c r="P257" s="887"/>
    </row>
    <row r="258" spans="1:16" ht="48" hidden="1" x14ac:dyDescent="0.25">
      <c r="A258" s="52">
        <v>7245</v>
      </c>
      <c r="B258" s="90" t="s">
        <v>275</v>
      </c>
      <c r="C258" s="536">
        <f t="shared" si="291"/>
        <v>0</v>
      </c>
      <c r="D258" s="197"/>
      <c r="E258" s="198"/>
      <c r="F258" s="199">
        <f t="shared" ref="F258:F262" si="354">D258+E258</f>
        <v>0</v>
      </c>
      <c r="G258" s="197"/>
      <c r="H258" s="198"/>
      <c r="I258" s="199">
        <f t="shared" ref="I258:I262" si="355">G258+H258</f>
        <v>0</v>
      </c>
      <c r="J258" s="200"/>
      <c r="K258" s="198"/>
      <c r="L258" s="199">
        <f t="shared" ref="L258:L262" si="356">J258+K258</f>
        <v>0</v>
      </c>
      <c r="M258" s="197"/>
      <c r="N258" s="198"/>
      <c r="O258" s="199">
        <f t="shared" ref="O258:O262" si="357">M258+N258</f>
        <v>0</v>
      </c>
      <c r="P258" s="887"/>
    </row>
    <row r="259" spans="1:16" ht="84.75" hidden="1" customHeight="1" x14ac:dyDescent="0.25">
      <c r="A259" s="52">
        <v>7246</v>
      </c>
      <c r="B259" s="90" t="s">
        <v>276</v>
      </c>
      <c r="C259" s="536">
        <f t="shared" si="291"/>
        <v>0</v>
      </c>
      <c r="D259" s="197"/>
      <c r="E259" s="198"/>
      <c r="F259" s="199">
        <f t="shared" si="354"/>
        <v>0</v>
      </c>
      <c r="G259" s="197"/>
      <c r="H259" s="198"/>
      <c r="I259" s="199">
        <f t="shared" si="355"/>
        <v>0</v>
      </c>
      <c r="J259" s="200"/>
      <c r="K259" s="198"/>
      <c r="L259" s="199">
        <f t="shared" si="356"/>
        <v>0</v>
      </c>
      <c r="M259" s="197"/>
      <c r="N259" s="198"/>
      <c r="O259" s="199">
        <f t="shared" si="357"/>
        <v>0</v>
      </c>
      <c r="P259" s="887"/>
    </row>
    <row r="260" spans="1:16" ht="36" hidden="1" x14ac:dyDescent="0.25">
      <c r="A260" s="52">
        <v>7247</v>
      </c>
      <c r="B260" s="90" t="s">
        <v>277</v>
      </c>
      <c r="C260" s="536">
        <f t="shared" si="291"/>
        <v>0</v>
      </c>
      <c r="D260" s="197"/>
      <c r="E260" s="198"/>
      <c r="F260" s="199">
        <f t="shared" si="354"/>
        <v>0</v>
      </c>
      <c r="G260" s="197"/>
      <c r="H260" s="198"/>
      <c r="I260" s="199">
        <f t="shared" si="355"/>
        <v>0</v>
      </c>
      <c r="J260" s="200"/>
      <c r="K260" s="198"/>
      <c r="L260" s="199">
        <f t="shared" si="356"/>
        <v>0</v>
      </c>
      <c r="M260" s="197"/>
      <c r="N260" s="198"/>
      <c r="O260" s="199">
        <f t="shared" si="357"/>
        <v>0</v>
      </c>
      <c r="P260" s="887"/>
    </row>
    <row r="261" spans="1:16" ht="24" hidden="1" x14ac:dyDescent="0.25">
      <c r="A261" s="202">
        <v>7260</v>
      </c>
      <c r="B261" s="90" t="s">
        <v>278</v>
      </c>
      <c r="C261" s="536">
        <f t="shared" si="291"/>
        <v>0</v>
      </c>
      <c r="D261" s="197"/>
      <c r="E261" s="198"/>
      <c r="F261" s="199">
        <f t="shared" si="354"/>
        <v>0</v>
      </c>
      <c r="G261" s="197"/>
      <c r="H261" s="198"/>
      <c r="I261" s="199">
        <f t="shared" si="355"/>
        <v>0</v>
      </c>
      <c r="J261" s="200"/>
      <c r="K261" s="198"/>
      <c r="L261" s="199">
        <f t="shared" si="356"/>
        <v>0</v>
      </c>
      <c r="M261" s="197"/>
      <c r="N261" s="198"/>
      <c r="O261" s="199">
        <f t="shared" si="357"/>
        <v>0</v>
      </c>
      <c r="P261" s="887"/>
    </row>
    <row r="262" spans="1:16" ht="60" hidden="1" x14ac:dyDescent="0.25">
      <c r="A262" s="202">
        <v>7270</v>
      </c>
      <c r="B262" s="90" t="s">
        <v>279</v>
      </c>
      <c r="C262" s="536">
        <f t="shared" si="291"/>
        <v>0</v>
      </c>
      <c r="D262" s="197"/>
      <c r="E262" s="198"/>
      <c r="F262" s="199">
        <f t="shared" si="354"/>
        <v>0</v>
      </c>
      <c r="G262" s="197"/>
      <c r="H262" s="198"/>
      <c r="I262" s="199">
        <f t="shared" si="355"/>
        <v>0</v>
      </c>
      <c r="J262" s="200"/>
      <c r="K262" s="198"/>
      <c r="L262" s="199">
        <f t="shared" si="356"/>
        <v>0</v>
      </c>
      <c r="M262" s="197"/>
      <c r="N262" s="198"/>
      <c r="O262" s="199">
        <f t="shared" si="357"/>
        <v>0</v>
      </c>
      <c r="P262" s="887"/>
    </row>
    <row r="263" spans="1:16" hidden="1" x14ac:dyDescent="0.25">
      <c r="A263" s="138">
        <v>7700</v>
      </c>
      <c r="B263" s="108" t="s">
        <v>280</v>
      </c>
      <c r="C263" s="538">
        <f t="shared" si="291"/>
        <v>0</v>
      </c>
      <c r="D263" s="220">
        <f t="shared" ref="D263:O263" si="358">D264</f>
        <v>0</v>
      </c>
      <c r="E263" s="221">
        <f t="shared" si="358"/>
        <v>0</v>
      </c>
      <c r="F263" s="222">
        <f t="shared" si="358"/>
        <v>0</v>
      </c>
      <c r="G263" s="220">
        <f t="shared" si="358"/>
        <v>0</v>
      </c>
      <c r="H263" s="221">
        <f t="shared" si="358"/>
        <v>0</v>
      </c>
      <c r="I263" s="222">
        <f t="shared" si="358"/>
        <v>0</v>
      </c>
      <c r="J263" s="223">
        <f t="shared" si="358"/>
        <v>0</v>
      </c>
      <c r="K263" s="221">
        <f t="shared" si="358"/>
        <v>0</v>
      </c>
      <c r="L263" s="222">
        <f t="shared" si="358"/>
        <v>0</v>
      </c>
      <c r="M263" s="220">
        <f t="shared" si="358"/>
        <v>0</v>
      </c>
      <c r="N263" s="221">
        <f t="shared" si="358"/>
        <v>0</v>
      </c>
      <c r="O263" s="222">
        <f t="shared" si="358"/>
        <v>0</v>
      </c>
      <c r="P263" s="900"/>
    </row>
    <row r="264" spans="1:16" hidden="1" x14ac:dyDescent="0.25">
      <c r="A264" s="188">
        <v>7720</v>
      </c>
      <c r="B264" s="82" t="s">
        <v>281</v>
      </c>
      <c r="C264" s="537">
        <f t="shared" si="291"/>
        <v>0</v>
      </c>
      <c r="D264" s="249"/>
      <c r="E264" s="250"/>
      <c r="F264" s="248">
        <f>D264+E264</f>
        <v>0</v>
      </c>
      <c r="G264" s="249"/>
      <c r="H264" s="250"/>
      <c r="I264" s="248">
        <f>G264+H264</f>
        <v>0</v>
      </c>
      <c r="J264" s="251"/>
      <c r="K264" s="250"/>
      <c r="L264" s="248">
        <f>J264+K264</f>
        <v>0</v>
      </c>
      <c r="M264" s="249"/>
      <c r="N264" s="250"/>
      <c r="O264" s="248">
        <f t="shared" ref="O264" si="359">M264+N264</f>
        <v>0</v>
      </c>
      <c r="P264" s="899"/>
    </row>
    <row r="265" spans="1:16" hidden="1" x14ac:dyDescent="0.25">
      <c r="A265" s="258">
        <v>9000</v>
      </c>
      <c r="B265" s="259" t="s">
        <v>282</v>
      </c>
      <c r="C265" s="551">
        <f t="shared" si="291"/>
        <v>0</v>
      </c>
      <c r="D265" s="260">
        <f t="shared" ref="D265:O266" si="360">D266</f>
        <v>0</v>
      </c>
      <c r="E265" s="261">
        <f t="shared" si="360"/>
        <v>0</v>
      </c>
      <c r="F265" s="262">
        <f t="shared" si="360"/>
        <v>0</v>
      </c>
      <c r="G265" s="260">
        <f t="shared" si="360"/>
        <v>0</v>
      </c>
      <c r="H265" s="261">
        <f t="shared" si="360"/>
        <v>0</v>
      </c>
      <c r="I265" s="262">
        <f>I266</f>
        <v>0</v>
      </c>
      <c r="J265" s="263">
        <f t="shared" si="360"/>
        <v>0</v>
      </c>
      <c r="K265" s="261">
        <f t="shared" si="360"/>
        <v>0</v>
      </c>
      <c r="L265" s="262">
        <f t="shared" si="360"/>
        <v>0</v>
      </c>
      <c r="M265" s="260">
        <f t="shared" si="360"/>
        <v>0</v>
      </c>
      <c r="N265" s="261">
        <f t="shared" si="360"/>
        <v>0</v>
      </c>
      <c r="O265" s="262">
        <f t="shared" si="360"/>
        <v>0</v>
      </c>
      <c r="P265" s="911"/>
    </row>
    <row r="266" spans="1:16" ht="24" hidden="1" x14ac:dyDescent="0.25">
      <c r="A266" s="265">
        <v>9200</v>
      </c>
      <c r="B266" s="90" t="s">
        <v>283</v>
      </c>
      <c r="C266" s="542">
        <f t="shared" si="291"/>
        <v>0</v>
      </c>
      <c r="D266" s="148">
        <f t="shared" si="360"/>
        <v>0</v>
      </c>
      <c r="E266" s="149">
        <f t="shared" si="360"/>
        <v>0</v>
      </c>
      <c r="F266" s="189">
        <f t="shared" si="360"/>
        <v>0</v>
      </c>
      <c r="G266" s="148">
        <f t="shared" si="360"/>
        <v>0</v>
      </c>
      <c r="H266" s="149">
        <f t="shared" si="360"/>
        <v>0</v>
      </c>
      <c r="I266" s="189">
        <f t="shared" si="360"/>
        <v>0</v>
      </c>
      <c r="J266" s="190">
        <f t="shared" si="360"/>
        <v>0</v>
      </c>
      <c r="K266" s="149">
        <f t="shared" si="360"/>
        <v>0</v>
      </c>
      <c r="L266" s="189">
        <f t="shared" si="360"/>
        <v>0</v>
      </c>
      <c r="M266" s="148">
        <f t="shared" si="360"/>
        <v>0</v>
      </c>
      <c r="N266" s="149">
        <f t="shared" si="360"/>
        <v>0</v>
      </c>
      <c r="O266" s="189">
        <f t="shared" si="360"/>
        <v>0</v>
      </c>
      <c r="P266" s="901"/>
    </row>
    <row r="267" spans="1:16" ht="24" hidden="1" x14ac:dyDescent="0.25">
      <c r="A267" s="266">
        <v>9260</v>
      </c>
      <c r="B267" s="90" t="s">
        <v>284</v>
      </c>
      <c r="C267" s="542">
        <f t="shared" si="291"/>
        <v>0</v>
      </c>
      <c r="D267" s="148">
        <f t="shared" ref="D267:O267" si="361">SUM(D268)</f>
        <v>0</v>
      </c>
      <c r="E267" s="149">
        <f t="shared" si="361"/>
        <v>0</v>
      </c>
      <c r="F267" s="189">
        <f t="shared" si="361"/>
        <v>0</v>
      </c>
      <c r="G267" s="148">
        <f t="shared" si="361"/>
        <v>0</v>
      </c>
      <c r="H267" s="149">
        <f t="shared" si="361"/>
        <v>0</v>
      </c>
      <c r="I267" s="189">
        <f t="shared" si="361"/>
        <v>0</v>
      </c>
      <c r="J267" s="190">
        <f t="shared" si="361"/>
        <v>0</v>
      </c>
      <c r="K267" s="149">
        <f t="shared" si="361"/>
        <v>0</v>
      </c>
      <c r="L267" s="189">
        <f t="shared" si="361"/>
        <v>0</v>
      </c>
      <c r="M267" s="148">
        <f t="shared" si="361"/>
        <v>0</v>
      </c>
      <c r="N267" s="149">
        <f t="shared" si="361"/>
        <v>0</v>
      </c>
      <c r="O267" s="189">
        <f t="shared" si="361"/>
        <v>0</v>
      </c>
      <c r="P267" s="901"/>
    </row>
    <row r="268" spans="1:16" ht="87" hidden="1" customHeight="1" x14ac:dyDescent="0.25">
      <c r="A268" s="267">
        <v>9263</v>
      </c>
      <c r="B268" s="90" t="s">
        <v>285</v>
      </c>
      <c r="C268" s="542">
        <f t="shared" si="291"/>
        <v>0</v>
      </c>
      <c r="D268" s="206"/>
      <c r="E268" s="207"/>
      <c r="F268" s="189">
        <f>D268+E268</f>
        <v>0</v>
      </c>
      <c r="G268" s="206"/>
      <c r="H268" s="207"/>
      <c r="I268" s="189">
        <f>G268+H268</f>
        <v>0</v>
      </c>
      <c r="J268" s="208"/>
      <c r="K268" s="207"/>
      <c r="L268" s="189">
        <f>J268+K268</f>
        <v>0</v>
      </c>
      <c r="M268" s="206"/>
      <c r="N268" s="207"/>
      <c r="O268" s="189">
        <f t="shared" ref="O268" si="362">M268+N268</f>
        <v>0</v>
      </c>
      <c r="P268" s="901"/>
    </row>
    <row r="269" spans="1:16" hidden="1" x14ac:dyDescent="0.25">
      <c r="A269" s="218"/>
      <c r="B269" s="90" t="s">
        <v>286</v>
      </c>
      <c r="C269" s="536">
        <f t="shared" si="291"/>
        <v>0</v>
      </c>
      <c r="D269" s="203">
        <f t="shared" ref="D269" si="363">SUM(D270:D271)</f>
        <v>0</v>
      </c>
      <c r="E269" s="204">
        <v>0</v>
      </c>
      <c r="F269" s="199">
        <f>SUM(F270:F271)</f>
        <v>0</v>
      </c>
      <c r="G269" s="203">
        <f t="shared" ref="G269:H269" si="364">SUM(G270:G271)</f>
        <v>0</v>
      </c>
      <c r="H269" s="204">
        <f t="shared" si="364"/>
        <v>0</v>
      </c>
      <c r="I269" s="199">
        <f>SUM(I270:I271)</f>
        <v>0</v>
      </c>
      <c r="J269" s="205">
        <f t="shared" ref="J269:K269" si="365">SUM(J270:J271)</f>
        <v>0</v>
      </c>
      <c r="K269" s="204">
        <f t="shared" si="365"/>
        <v>0</v>
      </c>
      <c r="L269" s="199">
        <f>SUM(L270:L271)</f>
        <v>0</v>
      </c>
      <c r="M269" s="203">
        <f t="shared" ref="M269:O269" si="366">SUM(M270:M271)</f>
        <v>0</v>
      </c>
      <c r="N269" s="204">
        <f t="shared" si="366"/>
        <v>0</v>
      </c>
      <c r="O269" s="199">
        <f t="shared" si="366"/>
        <v>0</v>
      </c>
      <c r="P269" s="887"/>
    </row>
    <row r="270" spans="1:16" hidden="1" x14ac:dyDescent="0.25">
      <c r="A270" s="218" t="s">
        <v>287</v>
      </c>
      <c r="B270" s="52" t="s">
        <v>288</v>
      </c>
      <c r="C270" s="536">
        <f t="shared" si="291"/>
        <v>0</v>
      </c>
      <c r="D270" s="197">
        <v>0</v>
      </c>
      <c r="E270" s="198">
        <f>E24+E25-E206</f>
        <v>0</v>
      </c>
      <c r="F270" s="199">
        <f t="shared" ref="F270:F271" si="367">D270+E270</f>
        <v>0</v>
      </c>
      <c r="G270" s="197"/>
      <c r="H270" s="198"/>
      <c r="I270" s="199">
        <f t="shared" ref="I270:I271" si="368">G270+H270</f>
        <v>0</v>
      </c>
      <c r="J270" s="200"/>
      <c r="K270" s="198"/>
      <c r="L270" s="199">
        <f t="shared" ref="L270:L271" si="369">J270+K270</f>
        <v>0</v>
      </c>
      <c r="M270" s="197"/>
      <c r="N270" s="198"/>
      <c r="O270" s="199">
        <f t="shared" ref="O270:O271" si="370">M270+N270</f>
        <v>0</v>
      </c>
      <c r="P270" s="887"/>
    </row>
    <row r="271" spans="1:16" ht="24" hidden="1" x14ac:dyDescent="0.25">
      <c r="A271" s="218" t="s">
        <v>289</v>
      </c>
      <c r="B271" s="268" t="s">
        <v>290</v>
      </c>
      <c r="C271" s="535">
        <f t="shared" si="291"/>
        <v>0</v>
      </c>
      <c r="D271" s="192">
        <v>0</v>
      </c>
      <c r="E271" s="193">
        <v>0</v>
      </c>
      <c r="F271" s="194">
        <f t="shared" si="367"/>
        <v>0</v>
      </c>
      <c r="G271" s="192"/>
      <c r="H271" s="193"/>
      <c r="I271" s="194">
        <f t="shared" si="368"/>
        <v>0</v>
      </c>
      <c r="J271" s="195"/>
      <c r="K271" s="193"/>
      <c r="L271" s="194">
        <f t="shared" si="369"/>
        <v>0</v>
      </c>
      <c r="M271" s="192"/>
      <c r="N271" s="193"/>
      <c r="O271" s="194">
        <f t="shared" si="370"/>
        <v>0</v>
      </c>
      <c r="P271" s="886"/>
    </row>
    <row r="272" spans="1:16" ht="12.75" thickBot="1" x14ac:dyDescent="0.3">
      <c r="A272" s="269"/>
      <c r="B272" s="269" t="s">
        <v>291</v>
      </c>
      <c r="C272" s="552">
        <f t="shared" si="291"/>
        <v>1836726</v>
      </c>
      <c r="D272" s="270">
        <f>SUM(D269,D265,D252,D211,D182,D174,D160,D75,D53)</f>
        <v>0</v>
      </c>
      <c r="E272" s="271">
        <f t="shared" ref="E272:O272" si="371">SUM(E269,E265,E252,E211,E182,E174,E160,E75,E53)</f>
        <v>1836726</v>
      </c>
      <c r="F272" s="272">
        <f t="shared" si="371"/>
        <v>1836726</v>
      </c>
      <c r="G272" s="270">
        <f t="shared" si="371"/>
        <v>0</v>
      </c>
      <c r="H272" s="271">
        <f t="shared" si="371"/>
        <v>0</v>
      </c>
      <c r="I272" s="272">
        <f t="shared" si="371"/>
        <v>0</v>
      </c>
      <c r="J272" s="273">
        <f t="shared" si="371"/>
        <v>0</v>
      </c>
      <c r="K272" s="271">
        <f t="shared" si="371"/>
        <v>0</v>
      </c>
      <c r="L272" s="272">
        <f t="shared" si="371"/>
        <v>0</v>
      </c>
      <c r="M272" s="270">
        <f t="shared" si="371"/>
        <v>0</v>
      </c>
      <c r="N272" s="271">
        <f t="shared" si="371"/>
        <v>0</v>
      </c>
      <c r="O272" s="272">
        <f t="shared" si="371"/>
        <v>0</v>
      </c>
      <c r="P272" s="912"/>
    </row>
    <row r="273" spans="1:16" s="29" customFormat="1" ht="13.5" hidden="1" thickTop="1" thickBot="1" x14ac:dyDescent="0.3">
      <c r="A273" s="1008" t="s">
        <v>292</v>
      </c>
      <c r="B273" s="1009"/>
      <c r="C273" s="553">
        <f t="shared" si="291"/>
        <v>0</v>
      </c>
      <c r="D273" s="275">
        <f>SUM(D24,D25,D41,D43)-D51</f>
        <v>0</v>
      </c>
      <c r="E273" s="276">
        <f t="shared" ref="E273:F273" si="372">SUM(E24,E25,E41,E43)-E51</f>
        <v>0</v>
      </c>
      <c r="F273" s="277">
        <f t="shared" si="372"/>
        <v>0</v>
      </c>
      <c r="G273" s="275">
        <f>SUM(G24,G25,G43)-G51</f>
        <v>0</v>
      </c>
      <c r="H273" s="276">
        <f t="shared" ref="H273:I273" si="373">SUM(H24,H25,H43)-H51</f>
        <v>0</v>
      </c>
      <c r="I273" s="277">
        <f t="shared" si="373"/>
        <v>0</v>
      </c>
      <c r="J273" s="278">
        <f t="shared" ref="J273:K273" si="374">(J26+J43)-J51</f>
        <v>0</v>
      </c>
      <c r="K273" s="276">
        <f t="shared" si="374"/>
        <v>0</v>
      </c>
      <c r="L273" s="277">
        <f>(L26+L43)-L51</f>
        <v>0</v>
      </c>
      <c r="M273" s="275">
        <f t="shared" ref="M273:O273" si="375">M45-M51</f>
        <v>0</v>
      </c>
      <c r="N273" s="276">
        <f t="shared" si="375"/>
        <v>0</v>
      </c>
      <c r="O273" s="277">
        <f t="shared" si="375"/>
        <v>0</v>
      </c>
      <c r="P273" s="913"/>
    </row>
    <row r="274" spans="1:16" s="29" customFormat="1" ht="12.75" hidden="1" thickTop="1" x14ac:dyDescent="0.25">
      <c r="A274" s="1010" t="s">
        <v>293</v>
      </c>
      <c r="B274" s="1011"/>
      <c r="C274" s="554">
        <f t="shared" si="291"/>
        <v>0</v>
      </c>
      <c r="D274" s="280">
        <f t="shared" ref="D274:O274" si="376">SUM(D275,D276)-D283+D284</f>
        <v>0</v>
      </c>
      <c r="E274" s="281">
        <f t="shared" si="376"/>
        <v>0</v>
      </c>
      <c r="F274" s="282">
        <f t="shared" si="376"/>
        <v>0</v>
      </c>
      <c r="G274" s="280">
        <f t="shared" si="376"/>
        <v>0</v>
      </c>
      <c r="H274" s="281">
        <f t="shared" si="376"/>
        <v>0</v>
      </c>
      <c r="I274" s="282">
        <f t="shared" si="376"/>
        <v>0</v>
      </c>
      <c r="J274" s="283">
        <f t="shared" si="376"/>
        <v>0</v>
      </c>
      <c r="K274" s="281">
        <f t="shared" si="376"/>
        <v>0</v>
      </c>
      <c r="L274" s="282">
        <f t="shared" si="376"/>
        <v>0</v>
      </c>
      <c r="M274" s="280">
        <f t="shared" si="376"/>
        <v>0</v>
      </c>
      <c r="N274" s="281">
        <f t="shared" si="376"/>
        <v>0</v>
      </c>
      <c r="O274" s="282">
        <f t="shared" si="376"/>
        <v>0</v>
      </c>
      <c r="P274" s="914"/>
    </row>
    <row r="275" spans="1:16" s="29" customFormat="1" ht="13.5" hidden="1" thickTop="1" thickBot="1" x14ac:dyDescent="0.3">
      <c r="A275" s="157" t="s">
        <v>294</v>
      </c>
      <c r="B275" s="157" t="s">
        <v>295</v>
      </c>
      <c r="C275" s="544">
        <f t="shared" si="291"/>
        <v>0</v>
      </c>
      <c r="D275" s="158">
        <f>D21-D269</f>
        <v>0</v>
      </c>
      <c r="E275" s="158">
        <f t="shared" ref="E275:O275" si="377">E21-E269</f>
        <v>0</v>
      </c>
      <c r="F275" s="158">
        <f t="shared" si="377"/>
        <v>0</v>
      </c>
      <c r="G275" s="158">
        <f t="shared" si="377"/>
        <v>0</v>
      </c>
      <c r="H275" s="158">
        <f t="shared" si="377"/>
        <v>0</v>
      </c>
      <c r="I275" s="158">
        <f t="shared" si="377"/>
        <v>0</v>
      </c>
      <c r="J275" s="158">
        <f t="shared" si="377"/>
        <v>0</v>
      </c>
      <c r="K275" s="158">
        <f t="shared" si="377"/>
        <v>0</v>
      </c>
      <c r="L275" s="544">
        <f t="shared" si="377"/>
        <v>0</v>
      </c>
      <c r="M275" s="158">
        <f t="shared" si="377"/>
        <v>0</v>
      </c>
      <c r="N275" s="158">
        <f t="shared" si="377"/>
        <v>0</v>
      </c>
      <c r="O275" s="544">
        <f t="shared" si="377"/>
        <v>0</v>
      </c>
      <c r="P275" s="919"/>
    </row>
    <row r="276" spans="1:16" s="29" customFormat="1" ht="12.75" hidden="1" thickTop="1" x14ac:dyDescent="0.25">
      <c r="A276" s="285" t="s">
        <v>296</v>
      </c>
      <c r="B276" s="285" t="s">
        <v>297</v>
      </c>
      <c r="C276" s="554">
        <f t="shared" si="291"/>
        <v>0</v>
      </c>
      <c r="D276" s="280">
        <f t="shared" ref="D276:O276" si="378">SUM(D277,D279,D281)-SUM(D278,D280,D282)</f>
        <v>0</v>
      </c>
      <c r="E276" s="281">
        <f t="shared" si="378"/>
        <v>0</v>
      </c>
      <c r="F276" s="282">
        <f t="shared" si="378"/>
        <v>0</v>
      </c>
      <c r="G276" s="280">
        <f t="shared" si="378"/>
        <v>0</v>
      </c>
      <c r="H276" s="281">
        <f t="shared" si="378"/>
        <v>0</v>
      </c>
      <c r="I276" s="282">
        <f t="shared" si="378"/>
        <v>0</v>
      </c>
      <c r="J276" s="283">
        <f t="shared" si="378"/>
        <v>0</v>
      </c>
      <c r="K276" s="281">
        <f t="shared" si="378"/>
        <v>0</v>
      </c>
      <c r="L276" s="282">
        <f t="shared" si="378"/>
        <v>0</v>
      </c>
      <c r="M276" s="280">
        <f t="shared" si="378"/>
        <v>0</v>
      </c>
      <c r="N276" s="281">
        <f t="shared" si="378"/>
        <v>0</v>
      </c>
      <c r="O276" s="282">
        <f t="shared" si="378"/>
        <v>0</v>
      </c>
      <c r="P276" s="914"/>
    </row>
    <row r="277" spans="1:16" ht="12.75" hidden="1" thickTop="1" x14ac:dyDescent="0.25">
      <c r="A277" s="286" t="s">
        <v>298</v>
      </c>
      <c r="B277" s="147" t="s">
        <v>299</v>
      </c>
      <c r="C277" s="537">
        <f t="shared" ref="C277:C284" si="379">F277+I277+L277+O277</f>
        <v>0</v>
      </c>
      <c r="D277" s="249"/>
      <c r="E277" s="250"/>
      <c r="F277" s="248">
        <f t="shared" ref="F277:F284" si="380">D277+E277</f>
        <v>0</v>
      </c>
      <c r="G277" s="249"/>
      <c r="H277" s="250"/>
      <c r="I277" s="248">
        <f t="shared" ref="I277:I284" si="381">G277+H277</f>
        <v>0</v>
      </c>
      <c r="J277" s="251"/>
      <c r="K277" s="250"/>
      <c r="L277" s="248">
        <f t="shared" ref="L277:L284" si="382">J277+K277</f>
        <v>0</v>
      </c>
      <c r="M277" s="249"/>
      <c r="N277" s="250"/>
      <c r="O277" s="248">
        <f t="shared" ref="O277:O284" si="383">M277+N277</f>
        <v>0</v>
      </c>
      <c r="P277" s="899"/>
    </row>
    <row r="278" spans="1:16" ht="24.75" hidden="1" thickTop="1" x14ac:dyDescent="0.25">
      <c r="A278" s="218" t="s">
        <v>300</v>
      </c>
      <c r="B278" s="51" t="s">
        <v>301</v>
      </c>
      <c r="C278" s="536">
        <f t="shared" si="379"/>
        <v>0</v>
      </c>
      <c r="D278" s="197"/>
      <c r="E278" s="198"/>
      <c r="F278" s="199">
        <f t="shared" si="380"/>
        <v>0</v>
      </c>
      <c r="G278" s="197"/>
      <c r="H278" s="198"/>
      <c r="I278" s="199">
        <f t="shared" si="381"/>
        <v>0</v>
      </c>
      <c r="J278" s="200"/>
      <c r="K278" s="198"/>
      <c r="L278" s="199">
        <f t="shared" si="382"/>
        <v>0</v>
      </c>
      <c r="M278" s="197"/>
      <c r="N278" s="198"/>
      <c r="O278" s="199">
        <f t="shared" si="383"/>
        <v>0</v>
      </c>
      <c r="P278" s="887"/>
    </row>
    <row r="279" spans="1:16" ht="12.75" hidden="1" thickTop="1" x14ac:dyDescent="0.25">
      <c r="A279" s="218" t="s">
        <v>302</v>
      </c>
      <c r="B279" s="51" t="s">
        <v>303</v>
      </c>
      <c r="C279" s="536">
        <f t="shared" si="379"/>
        <v>0</v>
      </c>
      <c r="D279" s="197"/>
      <c r="E279" s="198"/>
      <c r="F279" s="199">
        <f t="shared" si="380"/>
        <v>0</v>
      </c>
      <c r="G279" s="197"/>
      <c r="H279" s="198"/>
      <c r="I279" s="199">
        <f t="shared" si="381"/>
        <v>0</v>
      </c>
      <c r="J279" s="200"/>
      <c r="K279" s="198"/>
      <c r="L279" s="199">
        <f t="shared" si="382"/>
        <v>0</v>
      </c>
      <c r="M279" s="197"/>
      <c r="N279" s="198"/>
      <c r="O279" s="199">
        <f t="shared" si="383"/>
        <v>0</v>
      </c>
      <c r="P279" s="887"/>
    </row>
    <row r="280" spans="1:16" ht="24.75" hidden="1" thickTop="1" x14ac:dyDescent="0.25">
      <c r="A280" s="218" t="s">
        <v>304</v>
      </c>
      <c r="B280" s="51" t="s">
        <v>305</v>
      </c>
      <c r="C280" s="536">
        <f t="shared" si="379"/>
        <v>0</v>
      </c>
      <c r="D280" s="197"/>
      <c r="E280" s="198"/>
      <c r="F280" s="199">
        <f t="shared" si="380"/>
        <v>0</v>
      </c>
      <c r="G280" s="197"/>
      <c r="H280" s="198"/>
      <c r="I280" s="199">
        <f t="shared" si="381"/>
        <v>0</v>
      </c>
      <c r="J280" s="200"/>
      <c r="K280" s="198"/>
      <c r="L280" s="199">
        <f t="shared" si="382"/>
        <v>0</v>
      </c>
      <c r="M280" s="197"/>
      <c r="N280" s="198"/>
      <c r="O280" s="199">
        <f t="shared" si="383"/>
        <v>0</v>
      </c>
      <c r="P280" s="887"/>
    </row>
    <row r="281" spans="1:16" ht="12.75" hidden="1" thickTop="1" x14ac:dyDescent="0.25">
      <c r="A281" s="218" t="s">
        <v>306</v>
      </c>
      <c r="B281" s="51" t="s">
        <v>307</v>
      </c>
      <c r="C281" s="536">
        <f t="shared" si="379"/>
        <v>0</v>
      </c>
      <c r="D281" s="197"/>
      <c r="E281" s="198"/>
      <c r="F281" s="199">
        <f t="shared" si="380"/>
        <v>0</v>
      </c>
      <c r="G281" s="197"/>
      <c r="H281" s="198"/>
      <c r="I281" s="199">
        <f t="shared" si="381"/>
        <v>0</v>
      </c>
      <c r="J281" s="200"/>
      <c r="K281" s="198"/>
      <c r="L281" s="199">
        <f t="shared" si="382"/>
        <v>0</v>
      </c>
      <c r="M281" s="197"/>
      <c r="N281" s="198"/>
      <c r="O281" s="199">
        <f t="shared" si="383"/>
        <v>0</v>
      </c>
      <c r="P281" s="887"/>
    </row>
    <row r="282" spans="1:16" ht="24.75" hidden="1" thickTop="1" x14ac:dyDescent="0.25">
      <c r="A282" s="287" t="s">
        <v>308</v>
      </c>
      <c r="B282" s="288" t="s">
        <v>309</v>
      </c>
      <c r="C282" s="548">
        <f t="shared" si="379"/>
        <v>0</v>
      </c>
      <c r="D282" s="231"/>
      <c r="E282" s="232"/>
      <c r="F282" s="233">
        <f t="shared" si="380"/>
        <v>0</v>
      </c>
      <c r="G282" s="231"/>
      <c r="H282" s="232"/>
      <c r="I282" s="233">
        <f t="shared" si="381"/>
        <v>0</v>
      </c>
      <c r="J282" s="234"/>
      <c r="K282" s="232"/>
      <c r="L282" s="233">
        <f t="shared" si="382"/>
        <v>0</v>
      </c>
      <c r="M282" s="231"/>
      <c r="N282" s="232"/>
      <c r="O282" s="233">
        <f t="shared" si="383"/>
        <v>0</v>
      </c>
      <c r="P282" s="908"/>
    </row>
    <row r="283" spans="1:16" s="29" customFormat="1" ht="13.5" hidden="1" thickTop="1" thickBot="1" x14ac:dyDescent="0.3">
      <c r="A283" s="289" t="s">
        <v>310</v>
      </c>
      <c r="B283" s="289" t="s">
        <v>311</v>
      </c>
      <c r="C283" s="553">
        <f t="shared" si="379"/>
        <v>0</v>
      </c>
      <c r="D283" s="290"/>
      <c r="E283" s="291"/>
      <c r="F283" s="277">
        <f t="shared" si="380"/>
        <v>0</v>
      </c>
      <c r="G283" s="290"/>
      <c r="H283" s="291"/>
      <c r="I283" s="277">
        <f t="shared" si="381"/>
        <v>0</v>
      </c>
      <c r="J283" s="292"/>
      <c r="K283" s="291"/>
      <c r="L283" s="277">
        <f t="shared" si="382"/>
        <v>0</v>
      </c>
      <c r="M283" s="290"/>
      <c r="N283" s="291"/>
      <c r="O283" s="277">
        <f t="shared" si="383"/>
        <v>0</v>
      </c>
      <c r="P283" s="279"/>
    </row>
    <row r="284" spans="1:16" s="29" customFormat="1" ht="48.75" hidden="1" thickTop="1" x14ac:dyDescent="0.25">
      <c r="A284" s="285" t="s">
        <v>312</v>
      </c>
      <c r="B284" s="293" t="s">
        <v>313</v>
      </c>
      <c r="C284" s="554">
        <f t="shared" si="379"/>
        <v>0</v>
      </c>
      <c r="D284" s="294"/>
      <c r="E284" s="295"/>
      <c r="F284" s="185">
        <f t="shared" si="380"/>
        <v>0</v>
      </c>
      <c r="G284" s="224"/>
      <c r="H284" s="225"/>
      <c r="I284" s="185">
        <f t="shared" si="381"/>
        <v>0</v>
      </c>
      <c r="J284" s="226"/>
      <c r="K284" s="225"/>
      <c r="L284" s="185">
        <f t="shared" si="382"/>
        <v>0</v>
      </c>
      <c r="M284" s="224"/>
      <c r="N284" s="225"/>
      <c r="O284" s="185">
        <f t="shared" si="383"/>
        <v>0</v>
      </c>
      <c r="P284" s="209"/>
    </row>
    <row r="285" spans="1:16" ht="12.75" thickTop="1" x14ac:dyDescent="0.25">
      <c r="A285" s="2"/>
      <c r="B285" s="2"/>
      <c r="C285" s="2"/>
      <c r="D285" s="2"/>
      <c r="E285" s="2"/>
      <c r="F285" s="2"/>
      <c r="G285" s="2"/>
      <c r="H285" s="2"/>
      <c r="I285" s="2"/>
      <c r="J285" s="2"/>
      <c r="K285" s="2"/>
      <c r="L285" s="2"/>
      <c r="M285" s="2"/>
      <c r="N285" s="2"/>
      <c r="O285" s="2"/>
      <c r="P285" s="2"/>
    </row>
    <row r="286" spans="1:16" x14ac:dyDescent="0.25">
      <c r="A286" s="2"/>
      <c r="B286" s="2"/>
      <c r="C286" s="2"/>
      <c r="D286" s="2"/>
      <c r="E286" s="2"/>
      <c r="F286" s="2"/>
      <c r="G286" s="2"/>
      <c r="H286" s="2"/>
      <c r="I286" s="2"/>
      <c r="J286" s="2"/>
      <c r="K286" s="2"/>
      <c r="L286" s="2"/>
      <c r="M286" s="2"/>
      <c r="N286" s="2"/>
      <c r="O286" s="2"/>
      <c r="P286" s="2"/>
    </row>
    <row r="287" spans="1:16" x14ac:dyDescent="0.25">
      <c r="A287" s="2"/>
      <c r="B287" s="2"/>
      <c r="C287" s="2"/>
      <c r="D287" s="2"/>
      <c r="E287" s="2"/>
      <c r="F287" s="2"/>
      <c r="G287" s="2"/>
      <c r="H287" s="2"/>
      <c r="I287" s="2"/>
      <c r="J287" s="2"/>
      <c r="K287" s="2"/>
      <c r="L287" s="2"/>
      <c r="M287" s="2"/>
      <c r="N287" s="2"/>
      <c r="O287" s="2"/>
      <c r="P287" s="2"/>
    </row>
    <row r="288" spans="1:16" x14ac:dyDescent="0.25">
      <c r="A288" s="2"/>
      <c r="B288" s="2"/>
      <c r="C288" s="2"/>
      <c r="D288" s="2"/>
      <c r="E288" s="2"/>
      <c r="F288" s="2"/>
      <c r="G288" s="2"/>
      <c r="H288" s="2"/>
      <c r="I288" s="2"/>
      <c r="J288" s="2"/>
      <c r="K288" s="2"/>
      <c r="L288" s="2"/>
      <c r="M288" s="2"/>
      <c r="N288" s="2"/>
      <c r="O288" s="2"/>
      <c r="P288" s="2"/>
    </row>
    <row r="289" spans="1:16" x14ac:dyDescent="0.25">
      <c r="A289" s="2"/>
      <c r="B289" s="2"/>
      <c r="C289" s="2"/>
      <c r="D289" s="2"/>
      <c r="E289" s="2"/>
      <c r="F289" s="2"/>
      <c r="G289" s="2"/>
      <c r="H289" s="2"/>
      <c r="I289" s="2"/>
      <c r="J289" s="2"/>
      <c r="K289" s="2"/>
      <c r="L289" s="2"/>
      <c r="M289" s="2"/>
      <c r="N289" s="2"/>
      <c r="O289" s="2"/>
      <c r="P289" s="2"/>
    </row>
    <row r="290" spans="1:16" x14ac:dyDescent="0.25">
      <c r="A290" s="2"/>
      <c r="B290" s="2"/>
      <c r="C290" s="2"/>
      <c r="D290" s="2"/>
      <c r="E290" s="2"/>
      <c r="F290" s="2"/>
      <c r="G290" s="2"/>
      <c r="H290" s="2"/>
      <c r="I290" s="2"/>
      <c r="J290" s="2"/>
      <c r="K290" s="2"/>
      <c r="L290" s="2"/>
      <c r="M290" s="2"/>
      <c r="N290" s="2"/>
      <c r="O290" s="2"/>
      <c r="P290" s="2"/>
    </row>
    <row r="291" spans="1:16" x14ac:dyDescent="0.25">
      <c r="A291" s="2"/>
      <c r="B291" s="2"/>
      <c r="C291" s="2"/>
      <c r="D291" s="2"/>
      <c r="E291" s="2"/>
      <c r="F291" s="2"/>
      <c r="G291" s="2"/>
      <c r="H291" s="2"/>
      <c r="I291" s="2"/>
      <c r="J291" s="2"/>
      <c r="K291" s="2"/>
      <c r="L291" s="2"/>
      <c r="M291" s="2"/>
      <c r="N291" s="2"/>
      <c r="O291" s="2"/>
      <c r="P291" s="2"/>
    </row>
    <row r="292" spans="1:16" x14ac:dyDescent="0.25">
      <c r="A292" s="2"/>
      <c r="B292" s="2"/>
      <c r="C292" s="2"/>
      <c r="D292" s="2"/>
      <c r="E292" s="2"/>
      <c r="F292" s="2"/>
      <c r="G292" s="2"/>
      <c r="H292" s="2"/>
      <c r="I292" s="2"/>
      <c r="J292" s="2"/>
      <c r="K292" s="2"/>
      <c r="L292" s="2"/>
      <c r="M292" s="2"/>
      <c r="N292" s="2"/>
      <c r="O292" s="2"/>
      <c r="P292" s="2"/>
    </row>
    <row r="293" spans="1:16" x14ac:dyDescent="0.25">
      <c r="A293" s="2"/>
      <c r="B293" s="2"/>
      <c r="C293" s="2"/>
      <c r="D293" s="2"/>
      <c r="E293" s="2"/>
      <c r="F293" s="2"/>
      <c r="G293" s="2"/>
      <c r="H293" s="2"/>
      <c r="I293" s="2"/>
      <c r="J293" s="2"/>
      <c r="K293" s="2"/>
      <c r="L293" s="2"/>
      <c r="M293" s="2"/>
      <c r="N293" s="2"/>
      <c r="O293" s="2"/>
      <c r="P293" s="2"/>
    </row>
    <row r="294" spans="1:16" x14ac:dyDescent="0.25">
      <c r="A294" s="2"/>
      <c r="B294" s="2"/>
      <c r="C294" s="2"/>
      <c r="D294" s="2"/>
      <c r="E294" s="2"/>
      <c r="F294" s="2"/>
      <c r="G294" s="2"/>
      <c r="H294" s="2"/>
      <c r="I294" s="2"/>
      <c r="J294" s="2"/>
      <c r="K294" s="2"/>
      <c r="L294" s="2"/>
      <c r="M294" s="2"/>
      <c r="N294" s="2"/>
      <c r="O294" s="2"/>
      <c r="P294" s="2"/>
    </row>
    <row r="295" spans="1:16" x14ac:dyDescent="0.25">
      <c r="A295" s="2"/>
      <c r="B295" s="2"/>
      <c r="C295" s="2"/>
      <c r="D295" s="2"/>
      <c r="E295" s="2"/>
      <c r="F295" s="2"/>
      <c r="G295" s="2"/>
      <c r="H295" s="2"/>
      <c r="I295" s="2"/>
      <c r="J295" s="2"/>
      <c r="K295" s="2"/>
      <c r="L295" s="2"/>
      <c r="M295" s="2"/>
      <c r="N295" s="2"/>
      <c r="O295" s="2"/>
      <c r="P295" s="2"/>
    </row>
    <row r="296" spans="1:16" x14ac:dyDescent="0.25">
      <c r="A296" s="2"/>
      <c r="B296" s="2"/>
      <c r="C296" s="2"/>
      <c r="D296" s="2"/>
      <c r="E296" s="2"/>
      <c r="F296" s="2"/>
      <c r="G296" s="2"/>
      <c r="H296" s="2"/>
      <c r="I296" s="2"/>
      <c r="J296" s="2"/>
      <c r="K296" s="2"/>
      <c r="L296" s="2"/>
      <c r="M296" s="2"/>
      <c r="N296" s="2"/>
      <c r="O296" s="2"/>
      <c r="P296" s="2"/>
    </row>
    <row r="297" spans="1:16" x14ac:dyDescent="0.25">
      <c r="A297" s="2"/>
      <c r="B297" s="2"/>
      <c r="C297" s="2"/>
      <c r="D297" s="2"/>
      <c r="E297" s="2"/>
      <c r="F297" s="2"/>
      <c r="G297" s="2"/>
      <c r="H297" s="2"/>
      <c r="I297" s="2"/>
      <c r="J297" s="2"/>
      <c r="K297" s="2"/>
      <c r="L297" s="2"/>
      <c r="M297" s="2"/>
      <c r="N297" s="2"/>
      <c r="O297" s="2"/>
      <c r="P297" s="2"/>
    </row>
    <row r="298" spans="1:16" x14ac:dyDescent="0.25">
      <c r="A298" s="2"/>
      <c r="B298" s="2"/>
      <c r="C298" s="2"/>
      <c r="D298" s="2"/>
      <c r="E298" s="2"/>
      <c r="F298" s="2"/>
      <c r="G298" s="2"/>
      <c r="H298" s="2"/>
      <c r="I298" s="2"/>
      <c r="J298" s="2"/>
      <c r="K298" s="2"/>
      <c r="L298" s="2"/>
      <c r="M298" s="2"/>
      <c r="N298" s="2"/>
      <c r="O298" s="2"/>
      <c r="P298" s="2"/>
    </row>
    <row r="299" spans="1:16" x14ac:dyDescent="0.25">
      <c r="A299" s="2"/>
      <c r="B299" s="2"/>
      <c r="C299" s="2"/>
      <c r="D299" s="2"/>
      <c r="E299" s="2"/>
      <c r="F299" s="2"/>
      <c r="G299" s="2"/>
      <c r="H299" s="2"/>
      <c r="I299" s="2"/>
      <c r="J299" s="2"/>
      <c r="K299" s="2"/>
      <c r="L299" s="2"/>
      <c r="M299" s="2"/>
      <c r="N299" s="2"/>
      <c r="O299" s="2"/>
      <c r="P299" s="2"/>
    </row>
    <row r="300" spans="1:16" x14ac:dyDescent="0.25">
      <c r="A300" s="2"/>
      <c r="B300" s="2"/>
      <c r="C300" s="2"/>
      <c r="D300" s="2"/>
      <c r="E300" s="2"/>
      <c r="F300" s="2"/>
      <c r="G300" s="2"/>
      <c r="H300" s="2"/>
      <c r="I300" s="2"/>
      <c r="J300" s="2"/>
      <c r="K300" s="2"/>
      <c r="L300" s="2"/>
      <c r="M300" s="2"/>
      <c r="N300" s="2"/>
      <c r="O300" s="2"/>
      <c r="P300" s="2"/>
    </row>
  </sheetData>
  <sheetProtection algorithmName="SHA-512" hashValue="x2SuFPPvN/CAywFbvrIJuGAz4wkUCeeGJ8kpwl5QqvG4I88V3PRjIjZISyiDs8ePWz/L67MteOXSLg5bkBI7/w==" saltValue="aA+BgJ2MMz0ttR6ekxBjOA==" spinCount="100000" sheet="1" objects="1" scenarios="1"/>
  <autoFilter ref="A18:P284">
    <filterColumn colId="2">
      <filters>
        <filter val="1 537 661"/>
        <filter val="1 836 726"/>
        <filter val="299 065"/>
      </filters>
    </filterColumn>
  </autoFilter>
  <mergeCells count="31">
    <mergeCell ref="A273:B273"/>
    <mergeCell ref="A274:B274"/>
    <mergeCell ref="J16:J17"/>
    <mergeCell ref="K16:K17"/>
    <mergeCell ref="L16:L17"/>
    <mergeCell ref="A15:A17"/>
    <mergeCell ref="B15:B17"/>
    <mergeCell ref="C15:P15"/>
    <mergeCell ref="C16:C17"/>
    <mergeCell ref="D16:D17"/>
    <mergeCell ref="E16:E17"/>
    <mergeCell ref="F16:F17"/>
    <mergeCell ref="G16:G17"/>
    <mergeCell ref="H16:H17"/>
    <mergeCell ref="I16:I17"/>
    <mergeCell ref="C8:P8"/>
    <mergeCell ref="C9:P9"/>
    <mergeCell ref="C10:P10"/>
    <mergeCell ref="C11:P11"/>
    <mergeCell ref="C12:P12"/>
    <mergeCell ref="C13:P13"/>
    <mergeCell ref="P16:P17"/>
    <mergeCell ref="M16:M17"/>
    <mergeCell ref="N16:N17"/>
    <mergeCell ref="O16:O17"/>
    <mergeCell ref="C7:P7"/>
    <mergeCell ref="A2:P2"/>
    <mergeCell ref="C3:P3"/>
    <mergeCell ref="C4:P4"/>
    <mergeCell ref="C5:P5"/>
    <mergeCell ref="C6:P6"/>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34.pielikums Jūrmalas pilsētas domes
2020.gada 23.jūlija saistošajiem noteikumiem Nr.18
(protokols Nr.10, 20.punkts)
 </firstHeader>
    <firstFooter>&amp;L&amp;9&amp;D; &amp;T&amp;R&amp;9&amp;P (&amp;N)</first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300"/>
  <sheetViews>
    <sheetView showGridLines="0" view="pageLayout" zoomScaleNormal="100" workbookViewId="0">
      <selection activeCell="R121" sqref="R121"/>
    </sheetView>
  </sheetViews>
  <sheetFormatPr defaultColWidth="9.140625" defaultRowHeight="12" outlineLevelCol="1" x14ac:dyDescent="0.25"/>
  <cols>
    <col min="1" max="1" width="10.85546875" style="296" customWidth="1"/>
    <col min="2" max="2" width="28" style="296" customWidth="1"/>
    <col min="3" max="3" width="9.85546875" style="296" bestFit="1" customWidth="1"/>
    <col min="4" max="5" width="8.7109375" style="296" hidden="1" customWidth="1" outlineLevel="1"/>
    <col min="6" max="6" width="8.7109375" style="296" customWidth="1" collapsed="1"/>
    <col min="7" max="8" width="8.7109375" style="296" hidden="1" customWidth="1" outlineLevel="1"/>
    <col min="9" max="9" width="8.7109375" style="296" customWidth="1" collapsed="1"/>
    <col min="10" max="11" width="8.28515625" style="296" hidden="1" customWidth="1" outlineLevel="1"/>
    <col min="12" max="12" width="8.28515625" style="296" customWidth="1" collapsed="1"/>
    <col min="13" max="14" width="7.42578125" style="296" hidden="1" customWidth="1" outlineLevel="1"/>
    <col min="15" max="15" width="7.42578125" style="296" customWidth="1" collapsed="1"/>
    <col min="16" max="16" width="26.7109375" style="296" hidden="1" customWidth="1" outlineLevel="1"/>
    <col min="17" max="17" width="9.140625" style="2" collapsed="1"/>
    <col min="18" max="16384" width="9.140625" style="2"/>
  </cols>
  <sheetData>
    <row r="1" spans="1:17" x14ac:dyDescent="0.25">
      <c r="A1" s="1"/>
      <c r="B1" s="1"/>
      <c r="C1" s="1"/>
      <c r="D1" s="1"/>
      <c r="E1" s="1"/>
      <c r="F1" s="1"/>
      <c r="G1" s="1"/>
      <c r="H1" s="1"/>
      <c r="I1" s="1"/>
      <c r="J1" s="1"/>
      <c r="K1" s="1"/>
      <c r="L1" s="1"/>
      <c r="M1" s="1"/>
      <c r="N1" s="1"/>
      <c r="O1" s="528" t="s">
        <v>1258</v>
      </c>
      <c r="P1" s="1"/>
    </row>
    <row r="2" spans="1:17" ht="35.25" customHeight="1" x14ac:dyDescent="0.25">
      <c r="A2" s="993" t="s">
        <v>1</v>
      </c>
      <c r="B2" s="994"/>
      <c r="C2" s="994"/>
      <c r="D2" s="994"/>
      <c r="E2" s="994"/>
      <c r="F2" s="994"/>
      <c r="G2" s="994"/>
      <c r="H2" s="994"/>
      <c r="I2" s="994"/>
      <c r="J2" s="994"/>
      <c r="K2" s="994"/>
      <c r="L2" s="994"/>
      <c r="M2" s="994"/>
      <c r="N2" s="994"/>
      <c r="O2" s="994"/>
      <c r="P2" s="995"/>
      <c r="Q2" s="565"/>
    </row>
    <row r="3" spans="1:17" ht="12.75" customHeight="1" x14ac:dyDescent="0.25">
      <c r="A3" s="3" t="s">
        <v>2</v>
      </c>
      <c r="B3" s="4"/>
      <c r="C3" s="991" t="s">
        <v>669</v>
      </c>
      <c r="D3" s="991"/>
      <c r="E3" s="991"/>
      <c r="F3" s="991"/>
      <c r="G3" s="991"/>
      <c r="H3" s="991"/>
      <c r="I3" s="991"/>
      <c r="J3" s="991"/>
      <c r="K3" s="991"/>
      <c r="L3" s="991"/>
      <c r="M3" s="991"/>
      <c r="N3" s="991"/>
      <c r="O3" s="991"/>
      <c r="P3" s="992"/>
      <c r="Q3" s="565"/>
    </row>
    <row r="4" spans="1:17" ht="12.75" customHeight="1" x14ac:dyDescent="0.25">
      <c r="A4" s="3" t="s">
        <v>4</v>
      </c>
      <c r="B4" s="4"/>
      <c r="C4" s="991" t="s">
        <v>670</v>
      </c>
      <c r="D4" s="991"/>
      <c r="E4" s="991"/>
      <c r="F4" s="991"/>
      <c r="G4" s="991"/>
      <c r="H4" s="991"/>
      <c r="I4" s="991"/>
      <c r="J4" s="991"/>
      <c r="K4" s="991"/>
      <c r="L4" s="991"/>
      <c r="M4" s="991"/>
      <c r="N4" s="991"/>
      <c r="O4" s="991"/>
      <c r="P4" s="992"/>
      <c r="Q4" s="565"/>
    </row>
    <row r="5" spans="1:17" ht="12.75" customHeight="1" x14ac:dyDescent="0.25">
      <c r="A5" s="5" t="s">
        <v>6</v>
      </c>
      <c r="B5" s="6"/>
      <c r="C5" s="996" t="s">
        <v>1252</v>
      </c>
      <c r="D5" s="996"/>
      <c r="E5" s="996"/>
      <c r="F5" s="996"/>
      <c r="G5" s="996"/>
      <c r="H5" s="996"/>
      <c r="I5" s="996"/>
      <c r="J5" s="996"/>
      <c r="K5" s="996"/>
      <c r="L5" s="996"/>
      <c r="M5" s="996"/>
      <c r="N5" s="996"/>
      <c r="O5" s="996"/>
      <c r="P5" s="997"/>
      <c r="Q5" s="565"/>
    </row>
    <row r="6" spans="1:17" ht="12.75" customHeight="1" x14ac:dyDescent="0.25">
      <c r="A6" s="5" t="s">
        <v>8</v>
      </c>
      <c r="B6" s="6"/>
      <c r="C6" s="996" t="s">
        <v>672</v>
      </c>
      <c r="D6" s="996"/>
      <c r="E6" s="996"/>
      <c r="F6" s="996"/>
      <c r="G6" s="996"/>
      <c r="H6" s="996"/>
      <c r="I6" s="996"/>
      <c r="J6" s="996"/>
      <c r="K6" s="996"/>
      <c r="L6" s="996"/>
      <c r="M6" s="996"/>
      <c r="N6" s="996"/>
      <c r="O6" s="996"/>
      <c r="P6" s="997"/>
      <c r="Q6" s="565"/>
    </row>
    <row r="7" spans="1:17" x14ac:dyDescent="0.25">
      <c r="A7" s="5" t="s">
        <v>10</v>
      </c>
      <c r="B7" s="6"/>
      <c r="C7" s="991" t="s">
        <v>1253</v>
      </c>
      <c r="D7" s="991"/>
      <c r="E7" s="991"/>
      <c r="F7" s="991"/>
      <c r="G7" s="991"/>
      <c r="H7" s="991"/>
      <c r="I7" s="991"/>
      <c r="J7" s="991"/>
      <c r="K7" s="991"/>
      <c r="L7" s="991"/>
      <c r="M7" s="991"/>
      <c r="N7" s="991"/>
      <c r="O7" s="991"/>
      <c r="P7" s="992"/>
      <c r="Q7" s="565"/>
    </row>
    <row r="8" spans="1:17" ht="12.75" customHeight="1" x14ac:dyDescent="0.25">
      <c r="A8" s="7" t="s">
        <v>12</v>
      </c>
      <c r="B8" s="6"/>
      <c r="C8" s="1006"/>
      <c r="D8" s="1006"/>
      <c r="E8" s="1006"/>
      <c r="F8" s="1006"/>
      <c r="G8" s="1006"/>
      <c r="H8" s="1006"/>
      <c r="I8" s="1006"/>
      <c r="J8" s="1006"/>
      <c r="K8" s="1006"/>
      <c r="L8" s="1006"/>
      <c r="M8" s="1006"/>
      <c r="N8" s="1006"/>
      <c r="O8" s="1006"/>
      <c r="P8" s="1007"/>
      <c r="Q8" s="565"/>
    </row>
    <row r="9" spans="1:17" ht="12.75" customHeight="1" x14ac:dyDescent="0.25">
      <c r="A9" s="5"/>
      <c r="B9" s="6" t="s">
        <v>13</v>
      </c>
      <c r="C9" s="996"/>
      <c r="D9" s="996"/>
      <c r="E9" s="996"/>
      <c r="F9" s="996"/>
      <c r="G9" s="996"/>
      <c r="H9" s="996"/>
      <c r="I9" s="996"/>
      <c r="J9" s="996"/>
      <c r="K9" s="996"/>
      <c r="L9" s="996"/>
      <c r="M9" s="996"/>
      <c r="N9" s="996"/>
      <c r="O9" s="996"/>
      <c r="P9" s="997"/>
      <c r="Q9" s="565"/>
    </row>
    <row r="10" spans="1:17" ht="12.75" customHeight="1" x14ac:dyDescent="0.25">
      <c r="A10" s="5"/>
      <c r="B10" s="6" t="s">
        <v>15</v>
      </c>
      <c r="C10" s="996"/>
      <c r="D10" s="996"/>
      <c r="E10" s="996"/>
      <c r="F10" s="996"/>
      <c r="G10" s="996"/>
      <c r="H10" s="996"/>
      <c r="I10" s="996"/>
      <c r="J10" s="996"/>
      <c r="K10" s="996"/>
      <c r="L10" s="996"/>
      <c r="M10" s="996"/>
      <c r="N10" s="996"/>
      <c r="O10" s="996"/>
      <c r="P10" s="997"/>
      <c r="Q10" s="565"/>
    </row>
    <row r="11" spans="1:17" ht="12.75" customHeight="1" x14ac:dyDescent="0.25">
      <c r="A11" s="5"/>
      <c r="B11" s="6" t="s">
        <v>16</v>
      </c>
      <c r="C11" s="1006" t="s">
        <v>1254</v>
      </c>
      <c r="D11" s="1006"/>
      <c r="E11" s="1006"/>
      <c r="F11" s="1006"/>
      <c r="G11" s="1006"/>
      <c r="H11" s="1006"/>
      <c r="I11" s="1006"/>
      <c r="J11" s="1006"/>
      <c r="K11" s="1006"/>
      <c r="L11" s="1006"/>
      <c r="M11" s="1006"/>
      <c r="N11" s="1006"/>
      <c r="O11" s="1006"/>
      <c r="P11" s="1007"/>
      <c r="Q11" s="565"/>
    </row>
    <row r="12" spans="1:17" ht="12.75" customHeight="1" x14ac:dyDescent="0.25">
      <c r="A12" s="5"/>
      <c r="B12" s="6" t="s">
        <v>17</v>
      </c>
      <c r="C12" s="996"/>
      <c r="D12" s="996"/>
      <c r="E12" s="996"/>
      <c r="F12" s="996"/>
      <c r="G12" s="996"/>
      <c r="H12" s="996"/>
      <c r="I12" s="996"/>
      <c r="J12" s="996"/>
      <c r="K12" s="996"/>
      <c r="L12" s="996"/>
      <c r="M12" s="996"/>
      <c r="N12" s="996"/>
      <c r="O12" s="996"/>
      <c r="P12" s="997"/>
      <c r="Q12" s="565"/>
    </row>
    <row r="13" spans="1:17" ht="12.75" customHeight="1" x14ac:dyDescent="0.25">
      <c r="A13" s="5"/>
      <c r="B13" s="6" t="s">
        <v>19</v>
      </c>
      <c r="C13" s="996"/>
      <c r="D13" s="996"/>
      <c r="E13" s="996"/>
      <c r="F13" s="996"/>
      <c r="G13" s="996"/>
      <c r="H13" s="996"/>
      <c r="I13" s="996"/>
      <c r="J13" s="996"/>
      <c r="K13" s="996"/>
      <c r="L13" s="996"/>
      <c r="M13" s="996"/>
      <c r="N13" s="996"/>
      <c r="O13" s="996"/>
      <c r="P13" s="997"/>
      <c r="Q13" s="565"/>
    </row>
    <row r="14" spans="1:17" ht="12.75" customHeight="1" x14ac:dyDescent="0.25">
      <c r="A14" s="8"/>
      <c r="B14" s="9"/>
      <c r="C14" s="10"/>
      <c r="D14" s="10"/>
      <c r="E14" s="10"/>
      <c r="F14" s="10"/>
      <c r="G14" s="10"/>
      <c r="H14" s="10"/>
      <c r="I14" s="10"/>
      <c r="J14" s="10"/>
      <c r="K14" s="10"/>
      <c r="L14" s="10"/>
      <c r="M14" s="10"/>
      <c r="N14" s="10"/>
      <c r="O14" s="10"/>
      <c r="P14" s="11"/>
      <c r="Q14" s="565"/>
    </row>
    <row r="15" spans="1:17" s="12" customFormat="1" ht="12.75" customHeight="1" x14ac:dyDescent="0.25">
      <c r="A15" s="1014" t="s">
        <v>20</v>
      </c>
      <c r="B15" s="1016" t="s">
        <v>21</v>
      </c>
      <c r="C15" s="1019" t="s">
        <v>22</v>
      </c>
      <c r="D15" s="1020"/>
      <c r="E15" s="1020"/>
      <c r="F15" s="1020"/>
      <c r="G15" s="1020"/>
      <c r="H15" s="1020"/>
      <c r="I15" s="1020"/>
      <c r="J15" s="1020"/>
      <c r="K15" s="1020"/>
      <c r="L15" s="1020"/>
      <c r="M15" s="1020"/>
      <c r="N15" s="1020"/>
      <c r="O15" s="1020"/>
      <c r="P15" s="1021"/>
      <c r="Q15" s="566"/>
    </row>
    <row r="16" spans="1:17" s="12" customFormat="1" ht="12.75" customHeight="1" x14ac:dyDescent="0.25">
      <c r="A16" s="1015"/>
      <c r="B16" s="1017"/>
      <c r="C16" s="1022" t="s">
        <v>23</v>
      </c>
      <c r="D16" s="1024" t="s">
        <v>24</v>
      </c>
      <c r="E16" s="1026" t="s">
        <v>25</v>
      </c>
      <c r="F16" s="1028" t="s">
        <v>26</v>
      </c>
      <c r="G16" s="1000" t="s">
        <v>27</v>
      </c>
      <c r="H16" s="1002" t="s">
        <v>28</v>
      </c>
      <c r="I16" s="1030" t="s">
        <v>29</v>
      </c>
      <c r="J16" s="1000" t="s">
        <v>30</v>
      </c>
      <c r="K16" s="1002" t="s">
        <v>31</v>
      </c>
      <c r="L16" s="1012" t="s">
        <v>32</v>
      </c>
      <c r="M16" s="1000" t="s">
        <v>33</v>
      </c>
      <c r="N16" s="1002" t="s">
        <v>34</v>
      </c>
      <c r="O16" s="1004" t="s">
        <v>35</v>
      </c>
      <c r="P16" s="998" t="s">
        <v>36</v>
      </c>
      <c r="Q16" s="566"/>
    </row>
    <row r="17" spans="1:17" s="13" customFormat="1" ht="61.5" customHeight="1" thickBot="1" x14ac:dyDescent="0.3">
      <c r="A17" s="999"/>
      <c r="B17" s="1018"/>
      <c r="C17" s="1023"/>
      <c r="D17" s="1025"/>
      <c r="E17" s="1027"/>
      <c r="F17" s="1029"/>
      <c r="G17" s="1001"/>
      <c r="H17" s="1003"/>
      <c r="I17" s="1031"/>
      <c r="J17" s="1001"/>
      <c r="K17" s="1003"/>
      <c r="L17" s="1013"/>
      <c r="M17" s="1001"/>
      <c r="N17" s="1003"/>
      <c r="O17" s="1005"/>
      <c r="P17" s="999"/>
      <c r="Q17" s="884"/>
    </row>
    <row r="18" spans="1:17" s="13" customFormat="1" ht="9.75" customHeight="1" thickTop="1" x14ac:dyDescent="0.25">
      <c r="A18" s="14" t="s">
        <v>37</v>
      </c>
      <c r="B18" s="14">
        <v>2</v>
      </c>
      <c r="C18" s="14">
        <v>8</v>
      </c>
      <c r="D18" s="15"/>
      <c r="E18" s="16"/>
      <c r="F18" s="17">
        <v>9</v>
      </c>
      <c r="G18" s="15"/>
      <c r="H18" s="16"/>
      <c r="I18" s="17">
        <v>10</v>
      </c>
      <c r="J18" s="18"/>
      <c r="K18" s="16"/>
      <c r="L18" s="17">
        <v>11</v>
      </c>
      <c r="M18" s="15"/>
      <c r="N18" s="16"/>
      <c r="O18" s="17"/>
      <c r="P18" s="19">
        <v>12</v>
      </c>
    </row>
    <row r="19" spans="1:17" s="29" customFormat="1" hidden="1" x14ac:dyDescent="0.25">
      <c r="A19" s="20"/>
      <c r="B19" s="21" t="s">
        <v>38</v>
      </c>
      <c r="C19" s="170"/>
      <c r="D19" s="22"/>
      <c r="E19" s="23"/>
      <c r="F19" s="24"/>
      <c r="G19" s="25"/>
      <c r="H19" s="26"/>
      <c r="I19" s="24"/>
      <c r="J19" s="27"/>
      <c r="K19" s="26"/>
      <c r="L19" s="24"/>
      <c r="M19" s="25"/>
      <c r="N19" s="26"/>
      <c r="O19" s="24"/>
      <c r="P19" s="28"/>
    </row>
    <row r="20" spans="1:17" s="29" customFormat="1" ht="12.75" thickBot="1" x14ac:dyDescent="0.3">
      <c r="A20" s="30"/>
      <c r="B20" s="31" t="s">
        <v>39</v>
      </c>
      <c r="C20" s="529">
        <f>F20+I20+L20+O20</f>
        <v>3395</v>
      </c>
      <c r="D20" s="32">
        <f t="shared" ref="D20:E20" si="0">SUM(D21,D24,D25,D41,D43)</f>
        <v>0</v>
      </c>
      <c r="E20" s="33">
        <f t="shared" si="0"/>
        <v>3395</v>
      </c>
      <c r="F20" s="34">
        <f>SUM(F21,F24,F25,F41,F43)</f>
        <v>3395</v>
      </c>
      <c r="G20" s="32">
        <f t="shared" ref="G20:H20" si="1">SUM(G21,G24,G43)</f>
        <v>0</v>
      </c>
      <c r="H20" s="33">
        <f t="shared" si="1"/>
        <v>0</v>
      </c>
      <c r="I20" s="34">
        <f>SUM(I21,I24,I43)</f>
        <v>0</v>
      </c>
      <c r="J20" s="35">
        <f t="shared" ref="J20:K20" si="2">SUM(J21,J26,J43)</f>
        <v>0</v>
      </c>
      <c r="K20" s="33">
        <f t="shared" si="2"/>
        <v>0</v>
      </c>
      <c r="L20" s="34">
        <f>SUM(L21,L26,L43)</f>
        <v>0</v>
      </c>
      <c r="M20" s="32">
        <f t="shared" ref="M20:O20" si="3">SUM(M21,M45)</f>
        <v>0</v>
      </c>
      <c r="N20" s="33">
        <f t="shared" si="3"/>
        <v>0</v>
      </c>
      <c r="O20" s="34">
        <f t="shared" si="3"/>
        <v>0</v>
      </c>
      <c r="P20" s="36"/>
    </row>
    <row r="21" spans="1:17" ht="12.75" hidden="1" thickTop="1" x14ac:dyDescent="0.25">
      <c r="A21" s="37"/>
      <c r="B21" s="38" t="s">
        <v>40</v>
      </c>
      <c r="C21" s="530">
        <f t="shared" ref="C21:C84" si="4">F21+I21+L21+O21</f>
        <v>0</v>
      </c>
      <c r="D21" s="39">
        <f t="shared" ref="D21:E21" si="5">SUM(D22:D23)</f>
        <v>0</v>
      </c>
      <c r="E21" s="40">
        <f t="shared" si="5"/>
        <v>0</v>
      </c>
      <c r="F21" s="41">
        <f>SUM(F22:F23)</f>
        <v>0</v>
      </c>
      <c r="G21" s="39">
        <f t="shared" ref="G21:H21" si="6">SUM(G22:G23)</f>
        <v>0</v>
      </c>
      <c r="H21" s="40">
        <f t="shared" si="6"/>
        <v>0</v>
      </c>
      <c r="I21" s="41">
        <f>SUM(I22:I23)</f>
        <v>0</v>
      </c>
      <c r="J21" s="42">
        <f t="shared" ref="J21:K21" si="7">SUM(J22:J23)</f>
        <v>0</v>
      </c>
      <c r="K21" s="40">
        <f t="shared" si="7"/>
        <v>0</v>
      </c>
      <c r="L21" s="41">
        <f>SUM(L22:L23)</f>
        <v>0</v>
      </c>
      <c r="M21" s="39">
        <f t="shared" ref="M21:O21" si="8">SUM(M22:M23)</f>
        <v>0</v>
      </c>
      <c r="N21" s="40">
        <f t="shared" si="8"/>
        <v>0</v>
      </c>
      <c r="O21" s="41">
        <f t="shared" si="8"/>
        <v>0</v>
      </c>
      <c r="P21" s="43"/>
    </row>
    <row r="22" spans="1:17" ht="12.75" hidden="1" thickTop="1" x14ac:dyDescent="0.25">
      <c r="A22" s="44"/>
      <c r="B22" s="45" t="s">
        <v>41</v>
      </c>
      <c r="C22" s="531">
        <f t="shared" si="4"/>
        <v>0</v>
      </c>
      <c r="D22" s="46"/>
      <c r="E22" s="47"/>
      <c r="F22" s="48">
        <f>D22+E22</f>
        <v>0</v>
      </c>
      <c r="G22" s="46"/>
      <c r="H22" s="47"/>
      <c r="I22" s="48">
        <f>G22+H22</f>
        <v>0</v>
      </c>
      <c r="J22" s="49"/>
      <c r="K22" s="47"/>
      <c r="L22" s="48">
        <f>J22+K22</f>
        <v>0</v>
      </c>
      <c r="M22" s="46"/>
      <c r="N22" s="47"/>
      <c r="O22" s="48">
        <f>M22+N22</f>
        <v>0</v>
      </c>
      <c r="P22" s="50"/>
    </row>
    <row r="23" spans="1:17" ht="12.75" hidden="1" thickTop="1" x14ac:dyDescent="0.25">
      <c r="A23" s="51"/>
      <c r="B23" s="52" t="s">
        <v>42</v>
      </c>
      <c r="C23" s="532">
        <f t="shared" si="4"/>
        <v>0</v>
      </c>
      <c r="D23" s="53"/>
      <c r="E23" s="54"/>
      <c r="F23" s="55">
        <f t="shared" ref="F23:F25" si="9">D23+E23</f>
        <v>0</v>
      </c>
      <c r="G23" s="53"/>
      <c r="H23" s="54"/>
      <c r="I23" s="55">
        <f t="shared" ref="I23:I24" si="10">G23+H23</f>
        <v>0</v>
      </c>
      <c r="J23" s="56"/>
      <c r="K23" s="54"/>
      <c r="L23" s="55">
        <f>J23+K23</f>
        <v>0</v>
      </c>
      <c r="M23" s="53"/>
      <c r="N23" s="54"/>
      <c r="O23" s="55">
        <f>M23+N23</f>
        <v>0</v>
      </c>
      <c r="P23" s="57"/>
    </row>
    <row r="24" spans="1:17" s="29" customFormat="1" ht="37.5" thickTop="1" thickBot="1" x14ac:dyDescent="0.3">
      <c r="A24" s="58">
        <v>19300</v>
      </c>
      <c r="B24" s="58" t="s">
        <v>43</v>
      </c>
      <c r="C24" s="533">
        <f>F24+I24</f>
        <v>395</v>
      </c>
      <c r="D24" s="59"/>
      <c r="E24" s="62">
        <v>395</v>
      </c>
      <c r="F24" s="61">
        <f t="shared" si="9"/>
        <v>395</v>
      </c>
      <c r="G24" s="59"/>
      <c r="H24" s="62"/>
      <c r="I24" s="61">
        <f t="shared" si="10"/>
        <v>0</v>
      </c>
      <c r="J24" s="63" t="s">
        <v>44</v>
      </c>
      <c r="K24" s="64" t="s">
        <v>44</v>
      </c>
      <c r="L24" s="67" t="s">
        <v>44</v>
      </c>
      <c r="M24" s="65" t="s">
        <v>44</v>
      </c>
      <c r="N24" s="66" t="s">
        <v>44</v>
      </c>
      <c r="O24" s="67" t="s">
        <v>44</v>
      </c>
      <c r="P24" s="300" t="s">
        <v>1255</v>
      </c>
    </row>
    <row r="25" spans="1:17" s="29" customFormat="1" ht="24.75" thickTop="1" x14ac:dyDescent="0.25">
      <c r="A25" s="69">
        <v>18620</v>
      </c>
      <c r="B25" s="70" t="s">
        <v>45</v>
      </c>
      <c r="C25" s="534">
        <f>F25</f>
        <v>3000</v>
      </c>
      <c r="D25" s="71"/>
      <c r="E25" s="72">
        <v>3000</v>
      </c>
      <c r="F25" s="73">
        <f t="shared" si="9"/>
        <v>3000</v>
      </c>
      <c r="G25" s="74" t="s">
        <v>44</v>
      </c>
      <c r="H25" s="75" t="s">
        <v>44</v>
      </c>
      <c r="I25" s="76" t="s">
        <v>44</v>
      </c>
      <c r="J25" s="77" t="s">
        <v>44</v>
      </c>
      <c r="K25" s="78" t="s">
        <v>44</v>
      </c>
      <c r="L25" s="76" t="s">
        <v>44</v>
      </c>
      <c r="M25" s="79" t="s">
        <v>44</v>
      </c>
      <c r="N25" s="78" t="s">
        <v>44</v>
      </c>
      <c r="O25" s="76" t="s">
        <v>44</v>
      </c>
      <c r="P25" s="80" t="s">
        <v>1256</v>
      </c>
    </row>
    <row r="26" spans="1:17" s="29" customFormat="1" ht="36" hidden="1" x14ac:dyDescent="0.25">
      <c r="A26" s="70">
        <v>21300</v>
      </c>
      <c r="B26" s="70" t="s">
        <v>46</v>
      </c>
      <c r="C26" s="534">
        <f>L26</f>
        <v>0</v>
      </c>
      <c r="D26" s="79" t="s">
        <v>44</v>
      </c>
      <c r="E26" s="78" t="s">
        <v>44</v>
      </c>
      <c r="F26" s="76" t="s">
        <v>44</v>
      </c>
      <c r="G26" s="79" t="s">
        <v>44</v>
      </c>
      <c r="H26" s="78" t="s">
        <v>44</v>
      </c>
      <c r="I26" s="76" t="s">
        <v>44</v>
      </c>
      <c r="J26" s="77">
        <f t="shared" ref="J26:K26" si="11">SUM(J27,J31,J33,J36)</f>
        <v>0</v>
      </c>
      <c r="K26" s="78">
        <f t="shared" si="11"/>
        <v>0</v>
      </c>
      <c r="L26" s="185">
        <f>SUM(L27,L31,L33,L36)</f>
        <v>0</v>
      </c>
      <c r="M26" s="79" t="s">
        <v>44</v>
      </c>
      <c r="N26" s="78" t="s">
        <v>44</v>
      </c>
      <c r="O26" s="76" t="s">
        <v>44</v>
      </c>
      <c r="P26" s="80"/>
    </row>
    <row r="27" spans="1:17" s="29" customFormat="1" ht="24" hidden="1" x14ac:dyDescent="0.25">
      <c r="A27" s="81">
        <v>21350</v>
      </c>
      <c r="B27" s="70" t="s">
        <v>47</v>
      </c>
      <c r="C27" s="534">
        <f>L27</f>
        <v>0</v>
      </c>
      <c r="D27" s="79" t="s">
        <v>44</v>
      </c>
      <c r="E27" s="78" t="s">
        <v>44</v>
      </c>
      <c r="F27" s="76" t="s">
        <v>44</v>
      </c>
      <c r="G27" s="79" t="s">
        <v>44</v>
      </c>
      <c r="H27" s="78" t="s">
        <v>44</v>
      </c>
      <c r="I27" s="76" t="s">
        <v>44</v>
      </c>
      <c r="J27" s="77">
        <f t="shared" ref="J27:K27" si="12">SUM(J28:J30)</f>
        <v>0</v>
      </c>
      <c r="K27" s="78">
        <f t="shared" si="12"/>
        <v>0</v>
      </c>
      <c r="L27" s="185">
        <f>SUM(L28:L30)</f>
        <v>0</v>
      </c>
      <c r="M27" s="79" t="s">
        <v>44</v>
      </c>
      <c r="N27" s="78" t="s">
        <v>44</v>
      </c>
      <c r="O27" s="76" t="s">
        <v>44</v>
      </c>
      <c r="P27" s="80"/>
    </row>
    <row r="28" spans="1:17" hidden="1" x14ac:dyDescent="0.25">
      <c r="A28" s="44">
        <v>21351</v>
      </c>
      <c r="B28" s="82" t="s">
        <v>48</v>
      </c>
      <c r="C28" s="535">
        <f t="shared" ref="C28:C40" si="13">L28</f>
        <v>0</v>
      </c>
      <c r="D28" s="83" t="s">
        <v>44</v>
      </c>
      <c r="E28" s="84" t="s">
        <v>44</v>
      </c>
      <c r="F28" s="85" t="s">
        <v>44</v>
      </c>
      <c r="G28" s="83" t="s">
        <v>44</v>
      </c>
      <c r="H28" s="84" t="s">
        <v>44</v>
      </c>
      <c r="I28" s="85" t="s">
        <v>44</v>
      </c>
      <c r="J28" s="86"/>
      <c r="K28" s="87"/>
      <c r="L28" s="194">
        <f t="shared" ref="L28:L30" si="14">J28+K28</f>
        <v>0</v>
      </c>
      <c r="M28" s="88" t="s">
        <v>44</v>
      </c>
      <c r="N28" s="87" t="s">
        <v>44</v>
      </c>
      <c r="O28" s="85" t="s">
        <v>44</v>
      </c>
      <c r="P28" s="89"/>
    </row>
    <row r="29" spans="1:17" hidden="1" x14ac:dyDescent="0.25">
      <c r="A29" s="51">
        <v>21352</v>
      </c>
      <c r="B29" s="90" t="s">
        <v>49</v>
      </c>
      <c r="C29" s="536">
        <f t="shared" si="13"/>
        <v>0</v>
      </c>
      <c r="D29" s="91" t="s">
        <v>44</v>
      </c>
      <c r="E29" s="92" t="s">
        <v>44</v>
      </c>
      <c r="F29" s="93" t="s">
        <v>44</v>
      </c>
      <c r="G29" s="91" t="s">
        <v>44</v>
      </c>
      <c r="H29" s="92" t="s">
        <v>44</v>
      </c>
      <c r="I29" s="93" t="s">
        <v>44</v>
      </c>
      <c r="J29" s="94"/>
      <c r="K29" s="95"/>
      <c r="L29" s="199">
        <f t="shared" si="14"/>
        <v>0</v>
      </c>
      <c r="M29" s="96" t="s">
        <v>44</v>
      </c>
      <c r="N29" s="95" t="s">
        <v>44</v>
      </c>
      <c r="O29" s="93" t="s">
        <v>44</v>
      </c>
      <c r="P29" s="97"/>
    </row>
    <row r="30" spans="1:17" ht="24" hidden="1" x14ac:dyDescent="0.25">
      <c r="A30" s="51">
        <v>21359</v>
      </c>
      <c r="B30" s="90" t="s">
        <v>50</v>
      </c>
      <c r="C30" s="536">
        <f t="shared" si="13"/>
        <v>0</v>
      </c>
      <c r="D30" s="91" t="s">
        <v>44</v>
      </c>
      <c r="E30" s="92" t="s">
        <v>44</v>
      </c>
      <c r="F30" s="93" t="s">
        <v>44</v>
      </c>
      <c r="G30" s="91" t="s">
        <v>44</v>
      </c>
      <c r="H30" s="92" t="s">
        <v>44</v>
      </c>
      <c r="I30" s="93" t="s">
        <v>44</v>
      </c>
      <c r="J30" s="94"/>
      <c r="K30" s="95"/>
      <c r="L30" s="199">
        <f t="shared" si="14"/>
        <v>0</v>
      </c>
      <c r="M30" s="96" t="s">
        <v>44</v>
      </c>
      <c r="N30" s="95" t="s">
        <v>44</v>
      </c>
      <c r="O30" s="93" t="s">
        <v>44</v>
      </c>
      <c r="P30" s="97"/>
    </row>
    <row r="31" spans="1:17" s="29" customFormat="1" ht="36" hidden="1" x14ac:dyDescent="0.25">
      <c r="A31" s="81">
        <v>21370</v>
      </c>
      <c r="B31" s="70" t="s">
        <v>51</v>
      </c>
      <c r="C31" s="534">
        <f t="shared" si="13"/>
        <v>0</v>
      </c>
      <c r="D31" s="79" t="s">
        <v>44</v>
      </c>
      <c r="E31" s="78" t="s">
        <v>44</v>
      </c>
      <c r="F31" s="76" t="s">
        <v>44</v>
      </c>
      <c r="G31" s="79" t="s">
        <v>44</v>
      </c>
      <c r="H31" s="78" t="s">
        <v>44</v>
      </c>
      <c r="I31" s="76" t="s">
        <v>44</v>
      </c>
      <c r="J31" s="77">
        <f t="shared" ref="J31:K31" si="15">SUM(J32)</f>
        <v>0</v>
      </c>
      <c r="K31" s="78">
        <f t="shared" si="15"/>
        <v>0</v>
      </c>
      <c r="L31" s="185">
        <f>SUM(L32)</f>
        <v>0</v>
      </c>
      <c r="M31" s="79" t="s">
        <v>44</v>
      </c>
      <c r="N31" s="78" t="s">
        <v>44</v>
      </c>
      <c r="O31" s="76" t="s">
        <v>44</v>
      </c>
      <c r="P31" s="80"/>
    </row>
    <row r="32" spans="1:17" ht="36" hidden="1" x14ac:dyDescent="0.25">
      <c r="A32" s="98">
        <v>21379</v>
      </c>
      <c r="B32" s="99" t="s">
        <v>52</v>
      </c>
      <c r="C32" s="537">
        <f t="shared" si="13"/>
        <v>0</v>
      </c>
      <c r="D32" s="100" t="s">
        <v>44</v>
      </c>
      <c r="E32" s="101" t="s">
        <v>44</v>
      </c>
      <c r="F32" s="102" t="s">
        <v>44</v>
      </c>
      <c r="G32" s="100" t="s">
        <v>44</v>
      </c>
      <c r="H32" s="101" t="s">
        <v>44</v>
      </c>
      <c r="I32" s="102" t="s">
        <v>44</v>
      </c>
      <c r="J32" s="103"/>
      <c r="K32" s="104"/>
      <c r="L32" s="248">
        <f>J32+K32</f>
        <v>0</v>
      </c>
      <c r="M32" s="105" t="s">
        <v>44</v>
      </c>
      <c r="N32" s="104" t="s">
        <v>44</v>
      </c>
      <c r="O32" s="102" t="s">
        <v>44</v>
      </c>
      <c r="P32" s="106"/>
    </row>
    <row r="33" spans="1:16" s="29" customFormat="1" hidden="1" x14ac:dyDescent="0.25">
      <c r="A33" s="81">
        <v>21380</v>
      </c>
      <c r="B33" s="70" t="s">
        <v>53</v>
      </c>
      <c r="C33" s="534">
        <f t="shared" si="13"/>
        <v>0</v>
      </c>
      <c r="D33" s="79" t="s">
        <v>44</v>
      </c>
      <c r="E33" s="78" t="s">
        <v>44</v>
      </c>
      <c r="F33" s="76" t="s">
        <v>44</v>
      </c>
      <c r="G33" s="79" t="s">
        <v>44</v>
      </c>
      <c r="H33" s="78" t="s">
        <v>44</v>
      </c>
      <c r="I33" s="76" t="s">
        <v>44</v>
      </c>
      <c r="J33" s="77">
        <f t="shared" ref="J33:K33" si="16">SUM(J34:J35)</f>
        <v>0</v>
      </c>
      <c r="K33" s="78">
        <f t="shared" si="16"/>
        <v>0</v>
      </c>
      <c r="L33" s="185">
        <f>SUM(L34:L35)</f>
        <v>0</v>
      </c>
      <c r="M33" s="79" t="s">
        <v>44</v>
      </c>
      <c r="N33" s="78" t="s">
        <v>44</v>
      </c>
      <c r="O33" s="76" t="s">
        <v>44</v>
      </c>
      <c r="P33" s="80"/>
    </row>
    <row r="34" spans="1:16" hidden="1" x14ac:dyDescent="0.25">
      <c r="A34" s="45">
        <v>21381</v>
      </c>
      <c r="B34" s="82" t="s">
        <v>54</v>
      </c>
      <c r="C34" s="535">
        <f t="shared" si="13"/>
        <v>0</v>
      </c>
      <c r="D34" s="83" t="s">
        <v>44</v>
      </c>
      <c r="E34" s="84" t="s">
        <v>44</v>
      </c>
      <c r="F34" s="85" t="s">
        <v>44</v>
      </c>
      <c r="G34" s="83" t="s">
        <v>44</v>
      </c>
      <c r="H34" s="84" t="s">
        <v>44</v>
      </c>
      <c r="I34" s="85" t="s">
        <v>44</v>
      </c>
      <c r="J34" s="86"/>
      <c r="K34" s="87"/>
      <c r="L34" s="194">
        <f t="shared" ref="L34:L35" si="17">J34+K34</f>
        <v>0</v>
      </c>
      <c r="M34" s="88" t="s">
        <v>44</v>
      </c>
      <c r="N34" s="87" t="s">
        <v>44</v>
      </c>
      <c r="O34" s="85" t="s">
        <v>44</v>
      </c>
      <c r="P34" s="89"/>
    </row>
    <row r="35" spans="1:16" ht="24" hidden="1" x14ac:dyDescent="0.25">
      <c r="A35" s="52">
        <v>21383</v>
      </c>
      <c r="B35" s="90" t="s">
        <v>55</v>
      </c>
      <c r="C35" s="536">
        <f t="shared" si="13"/>
        <v>0</v>
      </c>
      <c r="D35" s="91" t="s">
        <v>44</v>
      </c>
      <c r="E35" s="92" t="s">
        <v>44</v>
      </c>
      <c r="F35" s="93" t="s">
        <v>44</v>
      </c>
      <c r="G35" s="91" t="s">
        <v>44</v>
      </c>
      <c r="H35" s="92" t="s">
        <v>44</v>
      </c>
      <c r="I35" s="93" t="s">
        <v>44</v>
      </c>
      <c r="J35" s="94"/>
      <c r="K35" s="95"/>
      <c r="L35" s="199">
        <f t="shared" si="17"/>
        <v>0</v>
      </c>
      <c r="M35" s="96" t="s">
        <v>44</v>
      </c>
      <c r="N35" s="95" t="s">
        <v>44</v>
      </c>
      <c r="O35" s="93" t="s">
        <v>44</v>
      </c>
      <c r="P35" s="97"/>
    </row>
    <row r="36" spans="1:16" s="29" customFormat="1" ht="25.5" hidden="1" customHeight="1" x14ac:dyDescent="0.25">
      <c r="A36" s="81">
        <v>21390</v>
      </c>
      <c r="B36" s="70" t="s">
        <v>56</v>
      </c>
      <c r="C36" s="534">
        <f t="shared" si="13"/>
        <v>0</v>
      </c>
      <c r="D36" s="79" t="s">
        <v>44</v>
      </c>
      <c r="E36" s="78" t="s">
        <v>44</v>
      </c>
      <c r="F36" s="76" t="s">
        <v>44</v>
      </c>
      <c r="G36" s="79" t="s">
        <v>44</v>
      </c>
      <c r="H36" s="78" t="s">
        <v>44</v>
      </c>
      <c r="I36" s="76" t="s">
        <v>44</v>
      </c>
      <c r="J36" s="77">
        <f t="shared" ref="J36:K36" si="18">SUM(J37:J40)</f>
        <v>0</v>
      </c>
      <c r="K36" s="78">
        <f t="shared" si="18"/>
        <v>0</v>
      </c>
      <c r="L36" s="185">
        <f>SUM(L37:L40)</f>
        <v>0</v>
      </c>
      <c r="M36" s="79" t="s">
        <v>44</v>
      </c>
      <c r="N36" s="78" t="s">
        <v>44</v>
      </c>
      <c r="O36" s="76" t="s">
        <v>44</v>
      </c>
      <c r="P36" s="80"/>
    </row>
    <row r="37" spans="1:16" ht="24" hidden="1" x14ac:dyDescent="0.25">
      <c r="A37" s="45">
        <v>21391</v>
      </c>
      <c r="B37" s="82" t="s">
        <v>57</v>
      </c>
      <c r="C37" s="535">
        <f t="shared" si="13"/>
        <v>0</v>
      </c>
      <c r="D37" s="83" t="s">
        <v>44</v>
      </c>
      <c r="E37" s="84" t="s">
        <v>44</v>
      </c>
      <c r="F37" s="85" t="s">
        <v>44</v>
      </c>
      <c r="G37" s="83" t="s">
        <v>44</v>
      </c>
      <c r="H37" s="84" t="s">
        <v>44</v>
      </c>
      <c r="I37" s="85" t="s">
        <v>44</v>
      </c>
      <c r="J37" s="86"/>
      <c r="K37" s="87"/>
      <c r="L37" s="194">
        <f t="shared" ref="L37:L40" si="19">J37+K37</f>
        <v>0</v>
      </c>
      <c r="M37" s="88" t="s">
        <v>44</v>
      </c>
      <c r="N37" s="87" t="s">
        <v>44</v>
      </c>
      <c r="O37" s="85" t="s">
        <v>44</v>
      </c>
      <c r="P37" s="89"/>
    </row>
    <row r="38" spans="1:16" hidden="1" x14ac:dyDescent="0.25">
      <c r="A38" s="52">
        <v>21393</v>
      </c>
      <c r="B38" s="90" t="s">
        <v>58</v>
      </c>
      <c r="C38" s="536">
        <f t="shared" si="13"/>
        <v>0</v>
      </c>
      <c r="D38" s="91" t="s">
        <v>44</v>
      </c>
      <c r="E38" s="92" t="s">
        <v>44</v>
      </c>
      <c r="F38" s="93" t="s">
        <v>44</v>
      </c>
      <c r="G38" s="91" t="s">
        <v>44</v>
      </c>
      <c r="H38" s="92" t="s">
        <v>44</v>
      </c>
      <c r="I38" s="93" t="s">
        <v>44</v>
      </c>
      <c r="J38" s="94"/>
      <c r="K38" s="95"/>
      <c r="L38" s="199">
        <f t="shared" si="19"/>
        <v>0</v>
      </c>
      <c r="M38" s="96" t="s">
        <v>44</v>
      </c>
      <c r="N38" s="95" t="s">
        <v>44</v>
      </c>
      <c r="O38" s="93" t="s">
        <v>44</v>
      </c>
      <c r="P38" s="97"/>
    </row>
    <row r="39" spans="1:16" hidden="1" x14ac:dyDescent="0.25">
      <c r="A39" s="52">
        <v>21395</v>
      </c>
      <c r="B39" s="90" t="s">
        <v>59</v>
      </c>
      <c r="C39" s="536">
        <f t="shared" si="13"/>
        <v>0</v>
      </c>
      <c r="D39" s="91" t="s">
        <v>44</v>
      </c>
      <c r="E39" s="92" t="s">
        <v>44</v>
      </c>
      <c r="F39" s="93" t="s">
        <v>44</v>
      </c>
      <c r="G39" s="91" t="s">
        <v>44</v>
      </c>
      <c r="H39" s="92" t="s">
        <v>44</v>
      </c>
      <c r="I39" s="93" t="s">
        <v>44</v>
      </c>
      <c r="J39" s="94"/>
      <c r="K39" s="95"/>
      <c r="L39" s="199">
        <f t="shared" si="19"/>
        <v>0</v>
      </c>
      <c r="M39" s="96" t="s">
        <v>44</v>
      </c>
      <c r="N39" s="95" t="s">
        <v>44</v>
      </c>
      <c r="O39" s="93" t="s">
        <v>44</v>
      </c>
      <c r="P39" s="97"/>
    </row>
    <row r="40" spans="1:16" ht="24" hidden="1" x14ac:dyDescent="0.25">
      <c r="A40" s="107">
        <v>21399</v>
      </c>
      <c r="B40" s="108" t="s">
        <v>60</v>
      </c>
      <c r="C40" s="538">
        <f t="shared" si="13"/>
        <v>0</v>
      </c>
      <c r="D40" s="109" t="s">
        <v>44</v>
      </c>
      <c r="E40" s="110" t="s">
        <v>44</v>
      </c>
      <c r="F40" s="111" t="s">
        <v>44</v>
      </c>
      <c r="G40" s="109" t="s">
        <v>44</v>
      </c>
      <c r="H40" s="110" t="s">
        <v>44</v>
      </c>
      <c r="I40" s="111" t="s">
        <v>44</v>
      </c>
      <c r="J40" s="112"/>
      <c r="K40" s="113"/>
      <c r="L40" s="222">
        <f t="shared" si="19"/>
        <v>0</v>
      </c>
      <c r="M40" s="114" t="s">
        <v>44</v>
      </c>
      <c r="N40" s="113" t="s">
        <v>44</v>
      </c>
      <c r="O40" s="111" t="s">
        <v>44</v>
      </c>
      <c r="P40" s="115"/>
    </row>
    <row r="41" spans="1:16" s="29" customFormat="1" ht="26.25" hidden="1" customHeight="1" x14ac:dyDescent="0.25">
      <c r="A41" s="116">
        <v>21420</v>
      </c>
      <c r="B41" s="117" t="s">
        <v>61</v>
      </c>
      <c r="C41" s="539">
        <f>F41</f>
        <v>0</v>
      </c>
      <c r="D41" s="118">
        <f t="shared" ref="D41:E41" si="20">SUM(D42)</f>
        <v>0</v>
      </c>
      <c r="E41" s="119">
        <f t="shared" si="20"/>
        <v>0</v>
      </c>
      <c r="F41" s="120">
        <f>SUM(F42)</f>
        <v>0</v>
      </c>
      <c r="G41" s="118" t="s">
        <v>44</v>
      </c>
      <c r="H41" s="119" t="s">
        <v>44</v>
      </c>
      <c r="I41" s="121" t="s">
        <v>44</v>
      </c>
      <c r="J41" s="122" t="s">
        <v>44</v>
      </c>
      <c r="K41" s="123" t="s">
        <v>44</v>
      </c>
      <c r="L41" s="121" t="s">
        <v>44</v>
      </c>
      <c r="M41" s="124" t="s">
        <v>44</v>
      </c>
      <c r="N41" s="123" t="s">
        <v>44</v>
      </c>
      <c r="O41" s="121" t="s">
        <v>44</v>
      </c>
      <c r="P41" s="125"/>
    </row>
    <row r="42" spans="1:16" s="29" customFormat="1" ht="26.25" hidden="1" customHeight="1" x14ac:dyDescent="0.25">
      <c r="A42" s="107">
        <v>21429</v>
      </c>
      <c r="B42" s="108" t="s">
        <v>62</v>
      </c>
      <c r="C42" s="538">
        <f>F42</f>
        <v>0</v>
      </c>
      <c r="D42" s="126"/>
      <c r="E42" s="127"/>
      <c r="F42" s="128">
        <f>D42+E42</f>
        <v>0</v>
      </c>
      <c r="G42" s="129" t="s">
        <v>44</v>
      </c>
      <c r="H42" s="130" t="s">
        <v>44</v>
      </c>
      <c r="I42" s="111" t="s">
        <v>44</v>
      </c>
      <c r="J42" s="131" t="s">
        <v>44</v>
      </c>
      <c r="K42" s="110" t="s">
        <v>44</v>
      </c>
      <c r="L42" s="111" t="s">
        <v>44</v>
      </c>
      <c r="M42" s="109" t="s">
        <v>44</v>
      </c>
      <c r="N42" s="110" t="s">
        <v>44</v>
      </c>
      <c r="O42" s="111" t="s">
        <v>44</v>
      </c>
      <c r="P42" s="115"/>
    </row>
    <row r="43" spans="1:16" s="29" customFormat="1" ht="24" hidden="1" x14ac:dyDescent="0.25">
      <c r="A43" s="81">
        <v>21490</v>
      </c>
      <c r="B43" s="70" t="s">
        <v>63</v>
      </c>
      <c r="C43" s="540">
        <f>F43+I43+L43</f>
        <v>0</v>
      </c>
      <c r="D43" s="132">
        <f t="shared" ref="D43:E43" si="21">D44</f>
        <v>0</v>
      </c>
      <c r="E43" s="133">
        <f t="shared" si="21"/>
        <v>0</v>
      </c>
      <c r="F43" s="73">
        <f>F44</f>
        <v>0</v>
      </c>
      <c r="G43" s="132">
        <f t="shared" ref="G43:L43" si="22">G44</f>
        <v>0</v>
      </c>
      <c r="H43" s="133">
        <f t="shared" si="22"/>
        <v>0</v>
      </c>
      <c r="I43" s="73">
        <f t="shared" si="22"/>
        <v>0</v>
      </c>
      <c r="J43" s="134">
        <f t="shared" si="22"/>
        <v>0</v>
      </c>
      <c r="K43" s="133">
        <f t="shared" si="22"/>
        <v>0</v>
      </c>
      <c r="L43" s="73">
        <f t="shared" si="22"/>
        <v>0</v>
      </c>
      <c r="M43" s="79" t="s">
        <v>44</v>
      </c>
      <c r="N43" s="78" t="s">
        <v>44</v>
      </c>
      <c r="O43" s="76" t="s">
        <v>44</v>
      </c>
      <c r="P43" s="80"/>
    </row>
    <row r="44" spans="1:16" s="29" customFormat="1" ht="24" hidden="1" x14ac:dyDescent="0.25">
      <c r="A44" s="52">
        <v>21499</v>
      </c>
      <c r="B44" s="90" t="s">
        <v>64</v>
      </c>
      <c r="C44" s="541">
        <f>F44+I44+L44</f>
        <v>0</v>
      </c>
      <c r="D44" s="135"/>
      <c r="E44" s="136"/>
      <c r="F44" s="48">
        <f>D44+E44</f>
        <v>0</v>
      </c>
      <c r="G44" s="46"/>
      <c r="H44" s="47"/>
      <c r="I44" s="48">
        <f>G44+H44</f>
        <v>0</v>
      </c>
      <c r="J44" s="86"/>
      <c r="K44" s="87"/>
      <c r="L44" s="48">
        <f>J44+K44</f>
        <v>0</v>
      </c>
      <c r="M44" s="105" t="s">
        <v>44</v>
      </c>
      <c r="N44" s="104" t="s">
        <v>44</v>
      </c>
      <c r="O44" s="102" t="s">
        <v>44</v>
      </c>
      <c r="P44" s="106"/>
    </row>
    <row r="45" spans="1:16" ht="12.75" hidden="1" customHeight="1" x14ac:dyDescent="0.25">
      <c r="A45" s="137">
        <v>23000</v>
      </c>
      <c r="B45" s="138" t="s">
        <v>65</v>
      </c>
      <c r="C45" s="540">
        <f>O45</f>
        <v>0</v>
      </c>
      <c r="D45" s="139" t="s">
        <v>44</v>
      </c>
      <c r="E45" s="140" t="s">
        <v>44</v>
      </c>
      <c r="F45" s="111" t="s">
        <v>44</v>
      </c>
      <c r="G45" s="109" t="s">
        <v>44</v>
      </c>
      <c r="H45" s="110" t="s">
        <v>44</v>
      </c>
      <c r="I45" s="111" t="s">
        <v>44</v>
      </c>
      <c r="J45" s="131" t="s">
        <v>44</v>
      </c>
      <c r="K45" s="110" t="s">
        <v>44</v>
      </c>
      <c r="L45" s="111" t="s">
        <v>44</v>
      </c>
      <c r="M45" s="139">
        <f t="shared" ref="M45:O45" si="23">SUM(M46:M47)</f>
        <v>0</v>
      </c>
      <c r="N45" s="140">
        <f t="shared" si="23"/>
        <v>0</v>
      </c>
      <c r="O45" s="128">
        <f t="shared" si="23"/>
        <v>0</v>
      </c>
      <c r="P45" s="141"/>
    </row>
    <row r="46" spans="1:16" ht="24" hidden="1" x14ac:dyDescent="0.25">
      <c r="A46" s="142">
        <v>23410</v>
      </c>
      <c r="B46" s="143" t="s">
        <v>66</v>
      </c>
      <c r="C46" s="539">
        <f t="shared" ref="C46:C47" si="24">O46</f>
        <v>0</v>
      </c>
      <c r="D46" s="118" t="s">
        <v>44</v>
      </c>
      <c r="E46" s="119" t="s">
        <v>44</v>
      </c>
      <c r="F46" s="121" t="s">
        <v>44</v>
      </c>
      <c r="G46" s="124" t="s">
        <v>44</v>
      </c>
      <c r="H46" s="123" t="s">
        <v>44</v>
      </c>
      <c r="I46" s="121" t="s">
        <v>44</v>
      </c>
      <c r="J46" s="122" t="s">
        <v>44</v>
      </c>
      <c r="K46" s="123" t="s">
        <v>44</v>
      </c>
      <c r="L46" s="121" t="s">
        <v>44</v>
      </c>
      <c r="M46" s="144"/>
      <c r="N46" s="145"/>
      <c r="O46" s="120">
        <f t="shared" ref="O46:O47" si="25">M46+N46</f>
        <v>0</v>
      </c>
      <c r="P46" s="146"/>
    </row>
    <row r="47" spans="1:16" ht="24" hidden="1" x14ac:dyDescent="0.25">
      <c r="A47" s="142">
        <v>23510</v>
      </c>
      <c r="B47" s="143" t="s">
        <v>67</v>
      </c>
      <c r="C47" s="539">
        <f t="shared" si="24"/>
        <v>0</v>
      </c>
      <c r="D47" s="118" t="s">
        <v>44</v>
      </c>
      <c r="E47" s="119" t="s">
        <v>44</v>
      </c>
      <c r="F47" s="121" t="s">
        <v>44</v>
      </c>
      <c r="G47" s="124" t="s">
        <v>44</v>
      </c>
      <c r="H47" s="123" t="s">
        <v>44</v>
      </c>
      <c r="I47" s="121" t="s">
        <v>44</v>
      </c>
      <c r="J47" s="122" t="s">
        <v>44</v>
      </c>
      <c r="K47" s="123" t="s">
        <v>44</v>
      </c>
      <c r="L47" s="121" t="s">
        <v>44</v>
      </c>
      <c r="M47" s="144"/>
      <c r="N47" s="145"/>
      <c r="O47" s="120">
        <f t="shared" si="25"/>
        <v>0</v>
      </c>
      <c r="P47" s="146"/>
    </row>
    <row r="48" spans="1:16" hidden="1" x14ac:dyDescent="0.25">
      <c r="A48" s="147"/>
      <c r="B48" s="143"/>
      <c r="C48" s="542"/>
      <c r="D48" s="148"/>
      <c r="E48" s="149"/>
      <c r="F48" s="121"/>
      <c r="G48" s="124"/>
      <c r="H48" s="123"/>
      <c r="I48" s="121"/>
      <c r="J48" s="122"/>
      <c r="K48" s="123"/>
      <c r="L48" s="120"/>
      <c r="M48" s="118"/>
      <c r="N48" s="119"/>
      <c r="O48" s="120"/>
      <c r="P48" s="146"/>
    </row>
    <row r="49" spans="1:16" s="29" customFormat="1" hidden="1" x14ac:dyDescent="0.25">
      <c r="A49" s="150"/>
      <c r="B49" s="151" t="s">
        <v>68</v>
      </c>
      <c r="C49" s="543"/>
      <c r="D49" s="152"/>
      <c r="E49" s="153"/>
      <c r="F49" s="154"/>
      <c r="G49" s="152"/>
      <c r="H49" s="153"/>
      <c r="I49" s="154"/>
      <c r="J49" s="155"/>
      <c r="K49" s="153"/>
      <c r="L49" s="154"/>
      <c r="M49" s="152"/>
      <c r="N49" s="153"/>
      <c r="O49" s="154"/>
      <c r="P49" s="156"/>
    </row>
    <row r="50" spans="1:16" s="29" customFormat="1" ht="12.75" thickBot="1" x14ac:dyDescent="0.3">
      <c r="A50" s="157"/>
      <c r="B50" s="30" t="s">
        <v>69</v>
      </c>
      <c r="C50" s="544">
        <f t="shared" si="4"/>
        <v>3395</v>
      </c>
      <c r="D50" s="158">
        <f t="shared" ref="D50:E50" si="26">SUM(D51,D269)</f>
        <v>0</v>
      </c>
      <c r="E50" s="159">
        <f t="shared" si="26"/>
        <v>3395</v>
      </c>
      <c r="F50" s="160">
        <f>SUM(F51,F269)</f>
        <v>3395</v>
      </c>
      <c r="G50" s="158">
        <f t="shared" ref="G50:O50" si="27">SUM(G51,G269)</f>
        <v>0</v>
      </c>
      <c r="H50" s="159">
        <f t="shared" si="27"/>
        <v>0</v>
      </c>
      <c r="I50" s="160">
        <f t="shared" si="27"/>
        <v>0</v>
      </c>
      <c r="J50" s="161">
        <f t="shared" si="27"/>
        <v>0</v>
      </c>
      <c r="K50" s="159">
        <f t="shared" si="27"/>
        <v>0</v>
      </c>
      <c r="L50" s="160">
        <f t="shared" si="27"/>
        <v>0</v>
      </c>
      <c r="M50" s="158">
        <f t="shared" si="27"/>
        <v>0</v>
      </c>
      <c r="N50" s="159">
        <f t="shared" si="27"/>
        <v>0</v>
      </c>
      <c r="O50" s="160">
        <f t="shared" si="27"/>
        <v>0</v>
      </c>
      <c r="P50" s="162"/>
    </row>
    <row r="51" spans="1:16" s="29" customFormat="1" ht="36.75" thickTop="1" x14ac:dyDescent="0.25">
      <c r="A51" s="163"/>
      <c r="B51" s="164" t="s">
        <v>70</v>
      </c>
      <c r="C51" s="545">
        <f t="shared" si="4"/>
        <v>3395</v>
      </c>
      <c r="D51" s="165">
        <f t="shared" ref="D51:E51" si="28">SUM(D52,D181)</f>
        <v>0</v>
      </c>
      <c r="E51" s="166">
        <f t="shared" si="28"/>
        <v>3395</v>
      </c>
      <c r="F51" s="167">
        <f>SUM(F52,F181)</f>
        <v>3395</v>
      </c>
      <c r="G51" s="165">
        <f t="shared" ref="G51:H51" si="29">SUM(G52,G181)</f>
        <v>0</v>
      </c>
      <c r="H51" s="166">
        <f t="shared" si="29"/>
        <v>0</v>
      </c>
      <c r="I51" s="167">
        <f>SUM(I52,I181)</f>
        <v>0</v>
      </c>
      <c r="J51" s="168">
        <f t="shared" ref="J51:K51" si="30">SUM(J52,J181)</f>
        <v>0</v>
      </c>
      <c r="K51" s="166">
        <f t="shared" si="30"/>
        <v>0</v>
      </c>
      <c r="L51" s="167">
        <f>SUM(L52,L181)</f>
        <v>0</v>
      </c>
      <c r="M51" s="165">
        <f t="shared" ref="M51:O51" si="31">SUM(M52,M181)</f>
        <v>0</v>
      </c>
      <c r="N51" s="166">
        <f t="shared" si="31"/>
        <v>0</v>
      </c>
      <c r="O51" s="167">
        <f t="shared" si="31"/>
        <v>0</v>
      </c>
      <c r="P51" s="169"/>
    </row>
    <row r="52" spans="1:16" s="29" customFormat="1" ht="24" x14ac:dyDescent="0.25">
      <c r="A52" s="170"/>
      <c r="B52" s="20" t="s">
        <v>71</v>
      </c>
      <c r="C52" s="546">
        <f t="shared" si="4"/>
        <v>3395</v>
      </c>
      <c r="D52" s="171">
        <f t="shared" ref="D52:E52" si="32">SUM(D53,D75,D160,D174)</f>
        <v>0</v>
      </c>
      <c r="E52" s="172">
        <f t="shared" si="32"/>
        <v>3395</v>
      </c>
      <c r="F52" s="173">
        <f>SUM(F53,F75,F160,F174)</f>
        <v>3395</v>
      </c>
      <c r="G52" s="171">
        <f t="shared" ref="G52:H52" si="33">SUM(G53,G75,G160,G174)</f>
        <v>0</v>
      </c>
      <c r="H52" s="172">
        <f t="shared" si="33"/>
        <v>0</v>
      </c>
      <c r="I52" s="173">
        <f>SUM(I53,I75,I160,I174)</f>
        <v>0</v>
      </c>
      <c r="J52" s="174">
        <f t="shared" ref="J52:K52" si="34">SUM(J53,J75,J160,J174)</f>
        <v>0</v>
      </c>
      <c r="K52" s="172">
        <f t="shared" si="34"/>
        <v>0</v>
      </c>
      <c r="L52" s="173">
        <f>SUM(L53,L75,L160,L174)</f>
        <v>0</v>
      </c>
      <c r="M52" s="171">
        <f t="shared" ref="M52:O52" si="35">SUM(M53,M75,M160,M174)</f>
        <v>0</v>
      </c>
      <c r="N52" s="172">
        <f t="shared" si="35"/>
        <v>0</v>
      </c>
      <c r="O52" s="173">
        <f t="shared" si="35"/>
        <v>0</v>
      </c>
      <c r="P52" s="175"/>
    </row>
    <row r="53" spans="1:16" s="29" customFormat="1" x14ac:dyDescent="0.25">
      <c r="A53" s="176">
        <v>1000</v>
      </c>
      <c r="B53" s="176" t="s">
        <v>72</v>
      </c>
      <c r="C53" s="547">
        <f t="shared" si="4"/>
        <v>1428</v>
      </c>
      <c r="D53" s="177">
        <f t="shared" ref="D53:E53" si="36">SUM(D54,D67)</f>
        <v>0</v>
      </c>
      <c r="E53" s="178">
        <f t="shared" si="36"/>
        <v>1428</v>
      </c>
      <c r="F53" s="179">
        <f>SUM(F54,F67)</f>
        <v>1428</v>
      </c>
      <c r="G53" s="177">
        <f t="shared" ref="G53:H53" si="37">SUM(G54,G67)</f>
        <v>0</v>
      </c>
      <c r="H53" s="178">
        <f t="shared" si="37"/>
        <v>0</v>
      </c>
      <c r="I53" s="179">
        <f>SUM(I54,I67)</f>
        <v>0</v>
      </c>
      <c r="J53" s="180">
        <f t="shared" ref="J53:K53" si="38">SUM(J54,J67)</f>
        <v>0</v>
      </c>
      <c r="K53" s="178">
        <f t="shared" si="38"/>
        <v>0</v>
      </c>
      <c r="L53" s="179">
        <f>SUM(L54,L67)</f>
        <v>0</v>
      </c>
      <c r="M53" s="177">
        <f t="shared" ref="M53:O53" si="39">SUM(M54,M67)</f>
        <v>0</v>
      </c>
      <c r="N53" s="178">
        <f t="shared" si="39"/>
        <v>0</v>
      </c>
      <c r="O53" s="179">
        <f t="shared" si="39"/>
        <v>0</v>
      </c>
      <c r="P53" s="181"/>
    </row>
    <row r="54" spans="1:16" x14ac:dyDescent="0.25">
      <c r="A54" s="70">
        <v>1100</v>
      </c>
      <c r="B54" s="182" t="s">
        <v>73</v>
      </c>
      <c r="C54" s="534">
        <f t="shared" si="4"/>
        <v>1360</v>
      </c>
      <c r="D54" s="183">
        <f t="shared" ref="D54:E54" si="40">SUM(D55,D58,D66)</f>
        <v>0</v>
      </c>
      <c r="E54" s="184">
        <f t="shared" si="40"/>
        <v>1360</v>
      </c>
      <c r="F54" s="185">
        <f>SUM(F55,F58,F66)</f>
        <v>1360</v>
      </c>
      <c r="G54" s="183">
        <f t="shared" ref="G54:H54" si="41">SUM(G55,G58,G66)</f>
        <v>0</v>
      </c>
      <c r="H54" s="184">
        <f t="shared" si="41"/>
        <v>0</v>
      </c>
      <c r="I54" s="185">
        <f>SUM(I55,I58,I66)</f>
        <v>0</v>
      </c>
      <c r="J54" s="186">
        <f t="shared" ref="J54:K54" si="42">SUM(J55,J58,J66)</f>
        <v>0</v>
      </c>
      <c r="K54" s="184">
        <f t="shared" si="42"/>
        <v>0</v>
      </c>
      <c r="L54" s="185">
        <f>SUM(L55,L58,L66)</f>
        <v>0</v>
      </c>
      <c r="M54" s="183">
        <f t="shared" ref="M54:O54" si="43">SUM(M55,M58,M66)</f>
        <v>0</v>
      </c>
      <c r="N54" s="184">
        <f t="shared" si="43"/>
        <v>0</v>
      </c>
      <c r="O54" s="185">
        <f t="shared" si="43"/>
        <v>0</v>
      </c>
      <c r="P54" s="187"/>
    </row>
    <row r="55" spans="1:16" hidden="1" x14ac:dyDescent="0.25">
      <c r="A55" s="188">
        <v>1110</v>
      </c>
      <c r="B55" s="143" t="s">
        <v>74</v>
      </c>
      <c r="C55" s="542">
        <f t="shared" si="4"/>
        <v>0</v>
      </c>
      <c r="D55" s="148">
        <f t="shared" ref="D55:E55" si="44">SUM(D56:D57)</f>
        <v>0</v>
      </c>
      <c r="E55" s="149">
        <f t="shared" si="44"/>
        <v>0</v>
      </c>
      <c r="F55" s="189">
        <f>SUM(F56:F57)</f>
        <v>0</v>
      </c>
      <c r="G55" s="148">
        <f t="shared" ref="G55:H55" si="45">SUM(G56:G57)</f>
        <v>0</v>
      </c>
      <c r="H55" s="149">
        <f t="shared" si="45"/>
        <v>0</v>
      </c>
      <c r="I55" s="189">
        <f>SUM(I56:I57)</f>
        <v>0</v>
      </c>
      <c r="J55" s="190">
        <f t="shared" ref="J55:K55" si="46">SUM(J56:J57)</f>
        <v>0</v>
      </c>
      <c r="K55" s="149">
        <f t="shared" si="46"/>
        <v>0</v>
      </c>
      <c r="L55" s="189">
        <f>SUM(L56:L57)</f>
        <v>0</v>
      </c>
      <c r="M55" s="148">
        <f t="shared" ref="M55:O55" si="47">SUM(M56:M57)</f>
        <v>0</v>
      </c>
      <c r="N55" s="149">
        <f t="shared" si="47"/>
        <v>0</v>
      </c>
      <c r="O55" s="189">
        <f t="shared" si="47"/>
        <v>0</v>
      </c>
      <c r="P55" s="191"/>
    </row>
    <row r="56" spans="1:16" hidden="1" x14ac:dyDescent="0.25">
      <c r="A56" s="45">
        <v>1111</v>
      </c>
      <c r="B56" s="82" t="s">
        <v>75</v>
      </c>
      <c r="C56" s="535">
        <f t="shared" si="4"/>
        <v>0</v>
      </c>
      <c r="D56" s="192"/>
      <c r="E56" s="193"/>
      <c r="F56" s="194">
        <f t="shared" ref="F56:F57" si="48">D56+E56</f>
        <v>0</v>
      </c>
      <c r="G56" s="192"/>
      <c r="H56" s="193"/>
      <c r="I56" s="194">
        <f t="shared" ref="I56:I57" si="49">G56+H56</f>
        <v>0</v>
      </c>
      <c r="J56" s="195"/>
      <c r="K56" s="193"/>
      <c r="L56" s="194">
        <f t="shared" ref="L56:L57" si="50">J56+K56</f>
        <v>0</v>
      </c>
      <c r="M56" s="192"/>
      <c r="N56" s="193"/>
      <c r="O56" s="194">
        <f t="shared" ref="O56:O57" si="51">M56+N56</f>
        <v>0</v>
      </c>
      <c r="P56" s="196"/>
    </row>
    <row r="57" spans="1:16" ht="24" hidden="1" customHeight="1" x14ac:dyDescent="0.25">
      <c r="A57" s="52">
        <v>1119</v>
      </c>
      <c r="B57" s="90" t="s">
        <v>76</v>
      </c>
      <c r="C57" s="536">
        <f t="shared" si="4"/>
        <v>0</v>
      </c>
      <c r="D57" s="197"/>
      <c r="E57" s="198"/>
      <c r="F57" s="199">
        <f t="shared" si="48"/>
        <v>0</v>
      </c>
      <c r="G57" s="197"/>
      <c r="H57" s="198"/>
      <c r="I57" s="199">
        <f t="shared" si="49"/>
        <v>0</v>
      </c>
      <c r="J57" s="200"/>
      <c r="K57" s="198"/>
      <c r="L57" s="199">
        <f t="shared" si="50"/>
        <v>0</v>
      </c>
      <c r="M57" s="197"/>
      <c r="N57" s="198"/>
      <c r="O57" s="199">
        <f t="shared" si="51"/>
        <v>0</v>
      </c>
      <c r="P57" s="201"/>
    </row>
    <row r="58" spans="1:16" hidden="1" x14ac:dyDescent="0.25">
      <c r="A58" s="202">
        <v>1140</v>
      </c>
      <c r="B58" s="90" t="s">
        <v>77</v>
      </c>
      <c r="C58" s="536">
        <f t="shared" si="4"/>
        <v>0</v>
      </c>
      <c r="D58" s="203">
        <f t="shared" ref="D58:E58" si="52">SUM(D59:D65)</f>
        <v>0</v>
      </c>
      <c r="E58" s="204">
        <f t="shared" si="52"/>
        <v>0</v>
      </c>
      <c r="F58" s="199">
        <f>SUM(F59:F65)</f>
        <v>0</v>
      </c>
      <c r="G58" s="203">
        <f t="shared" ref="G58:H58" si="53">SUM(G59:G65)</f>
        <v>0</v>
      </c>
      <c r="H58" s="204">
        <f t="shared" si="53"/>
        <v>0</v>
      </c>
      <c r="I58" s="199">
        <f>SUM(I59:I65)</f>
        <v>0</v>
      </c>
      <c r="J58" s="205">
        <f t="shared" ref="J58:K58" si="54">SUM(J59:J65)</f>
        <v>0</v>
      </c>
      <c r="K58" s="204">
        <f t="shared" si="54"/>
        <v>0</v>
      </c>
      <c r="L58" s="199">
        <f>SUM(L59:L65)</f>
        <v>0</v>
      </c>
      <c r="M58" s="203">
        <f t="shared" ref="M58:O58" si="55">SUM(M59:M65)</f>
        <v>0</v>
      </c>
      <c r="N58" s="204">
        <f t="shared" si="55"/>
        <v>0</v>
      </c>
      <c r="O58" s="199">
        <f t="shared" si="55"/>
        <v>0</v>
      </c>
      <c r="P58" s="201"/>
    </row>
    <row r="59" spans="1:16" hidden="1" x14ac:dyDescent="0.25">
      <c r="A59" s="52">
        <v>1141</v>
      </c>
      <c r="B59" s="90" t="s">
        <v>78</v>
      </c>
      <c r="C59" s="536">
        <f t="shared" si="4"/>
        <v>0</v>
      </c>
      <c r="D59" s="197"/>
      <c r="E59" s="198"/>
      <c r="F59" s="199">
        <f t="shared" ref="F59:F66" si="56">D59+E59</f>
        <v>0</v>
      </c>
      <c r="G59" s="197"/>
      <c r="H59" s="198"/>
      <c r="I59" s="199">
        <f t="shared" ref="I59:I66" si="57">G59+H59</f>
        <v>0</v>
      </c>
      <c r="J59" s="200"/>
      <c r="K59" s="198"/>
      <c r="L59" s="199">
        <f t="shared" ref="L59:L66" si="58">J59+K59</f>
        <v>0</v>
      </c>
      <c r="M59" s="197"/>
      <c r="N59" s="198"/>
      <c r="O59" s="199">
        <f t="shared" ref="O59:O66" si="59">M59+N59</f>
        <v>0</v>
      </c>
      <c r="P59" s="201"/>
    </row>
    <row r="60" spans="1:16" ht="24.75" hidden="1" customHeight="1" x14ac:dyDescent="0.25">
      <c r="A60" s="52">
        <v>1142</v>
      </c>
      <c r="B60" s="90" t="s">
        <v>79</v>
      </c>
      <c r="C60" s="536">
        <f t="shared" si="4"/>
        <v>0</v>
      </c>
      <c r="D60" s="197"/>
      <c r="E60" s="198"/>
      <c r="F60" s="199">
        <f t="shared" si="56"/>
        <v>0</v>
      </c>
      <c r="G60" s="197"/>
      <c r="H60" s="198"/>
      <c r="I60" s="199">
        <f t="shared" si="57"/>
        <v>0</v>
      </c>
      <c r="J60" s="200"/>
      <c r="K60" s="198"/>
      <c r="L60" s="199">
        <f t="shared" si="58"/>
        <v>0</v>
      </c>
      <c r="M60" s="197"/>
      <c r="N60" s="198"/>
      <c r="O60" s="199">
        <f t="shared" si="59"/>
        <v>0</v>
      </c>
      <c r="P60" s="201"/>
    </row>
    <row r="61" spans="1:16" ht="24" hidden="1" x14ac:dyDescent="0.25">
      <c r="A61" s="52">
        <v>1145</v>
      </c>
      <c r="B61" s="90" t="s">
        <v>80</v>
      </c>
      <c r="C61" s="536">
        <f t="shared" si="4"/>
        <v>0</v>
      </c>
      <c r="D61" s="197"/>
      <c r="E61" s="198"/>
      <c r="F61" s="199">
        <f t="shared" si="56"/>
        <v>0</v>
      </c>
      <c r="G61" s="197"/>
      <c r="H61" s="198"/>
      <c r="I61" s="199">
        <f t="shared" si="57"/>
        <v>0</v>
      </c>
      <c r="J61" s="200"/>
      <c r="K61" s="198"/>
      <c r="L61" s="199">
        <f t="shared" si="58"/>
        <v>0</v>
      </c>
      <c r="M61" s="197"/>
      <c r="N61" s="198"/>
      <c r="O61" s="199">
        <f t="shared" si="59"/>
        <v>0</v>
      </c>
      <c r="P61" s="201"/>
    </row>
    <row r="62" spans="1:16" ht="27.75" hidden="1" customHeight="1" x14ac:dyDescent="0.25">
      <c r="A62" s="52">
        <v>1146</v>
      </c>
      <c r="B62" s="90" t="s">
        <v>81</v>
      </c>
      <c r="C62" s="536">
        <f t="shared" si="4"/>
        <v>0</v>
      </c>
      <c r="D62" s="197"/>
      <c r="E62" s="198"/>
      <c r="F62" s="199">
        <f t="shared" si="56"/>
        <v>0</v>
      </c>
      <c r="G62" s="197"/>
      <c r="H62" s="198"/>
      <c r="I62" s="199">
        <f t="shared" si="57"/>
        <v>0</v>
      </c>
      <c r="J62" s="200"/>
      <c r="K62" s="198"/>
      <c r="L62" s="199">
        <f t="shared" si="58"/>
        <v>0</v>
      </c>
      <c r="M62" s="197"/>
      <c r="N62" s="198"/>
      <c r="O62" s="199">
        <f t="shared" si="59"/>
        <v>0</v>
      </c>
      <c r="P62" s="201"/>
    </row>
    <row r="63" spans="1:16" hidden="1" x14ac:dyDescent="0.25">
      <c r="A63" s="52">
        <v>1147</v>
      </c>
      <c r="B63" s="90" t="s">
        <v>82</v>
      </c>
      <c r="C63" s="536">
        <f t="shared" si="4"/>
        <v>0</v>
      </c>
      <c r="D63" s="197"/>
      <c r="E63" s="198"/>
      <c r="F63" s="199">
        <f t="shared" si="56"/>
        <v>0</v>
      </c>
      <c r="G63" s="197"/>
      <c r="H63" s="198"/>
      <c r="I63" s="199">
        <f t="shared" si="57"/>
        <v>0</v>
      </c>
      <c r="J63" s="200"/>
      <c r="K63" s="198"/>
      <c r="L63" s="199">
        <f t="shared" si="58"/>
        <v>0</v>
      </c>
      <c r="M63" s="197"/>
      <c r="N63" s="198"/>
      <c r="O63" s="199">
        <f t="shared" si="59"/>
        <v>0</v>
      </c>
      <c r="P63" s="201"/>
    </row>
    <row r="64" spans="1:16" hidden="1" x14ac:dyDescent="0.25">
      <c r="A64" s="52">
        <v>1148</v>
      </c>
      <c r="B64" s="90" t="s">
        <v>83</v>
      </c>
      <c r="C64" s="536">
        <f t="shared" si="4"/>
        <v>0</v>
      </c>
      <c r="D64" s="197"/>
      <c r="E64" s="198"/>
      <c r="F64" s="199">
        <f t="shared" si="56"/>
        <v>0</v>
      </c>
      <c r="G64" s="197"/>
      <c r="H64" s="198"/>
      <c r="I64" s="199">
        <f t="shared" si="57"/>
        <v>0</v>
      </c>
      <c r="J64" s="200"/>
      <c r="K64" s="198"/>
      <c r="L64" s="199">
        <f t="shared" si="58"/>
        <v>0</v>
      </c>
      <c r="M64" s="197"/>
      <c r="N64" s="198"/>
      <c r="O64" s="199">
        <f t="shared" si="59"/>
        <v>0</v>
      </c>
      <c r="P64" s="201"/>
    </row>
    <row r="65" spans="1:16" ht="24" hidden="1" customHeight="1" x14ac:dyDescent="0.25">
      <c r="A65" s="52">
        <v>1149</v>
      </c>
      <c r="B65" s="90" t="s">
        <v>84</v>
      </c>
      <c r="C65" s="536">
        <f t="shared" si="4"/>
        <v>0</v>
      </c>
      <c r="D65" s="197"/>
      <c r="E65" s="198"/>
      <c r="F65" s="199">
        <f t="shared" si="56"/>
        <v>0</v>
      </c>
      <c r="G65" s="197"/>
      <c r="H65" s="198"/>
      <c r="I65" s="199">
        <f t="shared" si="57"/>
        <v>0</v>
      </c>
      <c r="J65" s="200"/>
      <c r="K65" s="198"/>
      <c r="L65" s="199">
        <f t="shared" si="58"/>
        <v>0</v>
      </c>
      <c r="M65" s="197"/>
      <c r="N65" s="198"/>
      <c r="O65" s="199">
        <f t="shared" si="59"/>
        <v>0</v>
      </c>
      <c r="P65" s="201"/>
    </row>
    <row r="66" spans="1:16" ht="36" x14ac:dyDescent="0.25">
      <c r="A66" s="188">
        <v>1150</v>
      </c>
      <c r="B66" s="143" t="s">
        <v>85</v>
      </c>
      <c r="C66" s="542">
        <f t="shared" si="4"/>
        <v>1360</v>
      </c>
      <c r="D66" s="206"/>
      <c r="E66" s="207">
        <v>1360</v>
      </c>
      <c r="F66" s="189">
        <f t="shared" si="56"/>
        <v>1360</v>
      </c>
      <c r="G66" s="206"/>
      <c r="H66" s="207"/>
      <c r="I66" s="189">
        <f t="shared" si="57"/>
        <v>0</v>
      </c>
      <c r="J66" s="208"/>
      <c r="K66" s="207"/>
      <c r="L66" s="189">
        <f t="shared" si="58"/>
        <v>0</v>
      </c>
      <c r="M66" s="206"/>
      <c r="N66" s="207"/>
      <c r="O66" s="189">
        <f t="shared" si="59"/>
        <v>0</v>
      </c>
      <c r="P66" s="191"/>
    </row>
    <row r="67" spans="1:16" ht="36" x14ac:dyDescent="0.25">
      <c r="A67" s="70">
        <v>1200</v>
      </c>
      <c r="B67" s="182" t="s">
        <v>86</v>
      </c>
      <c r="C67" s="534">
        <f t="shared" si="4"/>
        <v>68</v>
      </c>
      <c r="D67" s="183">
        <f t="shared" ref="D67:E67" si="60">SUM(D68:D69)</f>
        <v>0</v>
      </c>
      <c r="E67" s="184">
        <f t="shared" si="60"/>
        <v>68</v>
      </c>
      <c r="F67" s="185">
        <f>SUM(F68:F69)</f>
        <v>68</v>
      </c>
      <c r="G67" s="183">
        <f t="shared" ref="G67:H67" si="61">SUM(G68:G69)</f>
        <v>0</v>
      </c>
      <c r="H67" s="184">
        <f t="shared" si="61"/>
        <v>0</v>
      </c>
      <c r="I67" s="185">
        <f>SUM(I68:I69)</f>
        <v>0</v>
      </c>
      <c r="J67" s="186">
        <f t="shared" ref="J67:K67" si="62">SUM(J68:J69)</f>
        <v>0</v>
      </c>
      <c r="K67" s="184">
        <f t="shared" si="62"/>
        <v>0</v>
      </c>
      <c r="L67" s="185">
        <f>SUM(L68:L69)</f>
        <v>0</v>
      </c>
      <c r="M67" s="183">
        <f t="shared" ref="M67:O67" si="63">SUM(M68:M69)</f>
        <v>0</v>
      </c>
      <c r="N67" s="184">
        <f t="shared" si="63"/>
        <v>0</v>
      </c>
      <c r="O67" s="185">
        <f t="shared" si="63"/>
        <v>0</v>
      </c>
      <c r="P67" s="209"/>
    </row>
    <row r="68" spans="1:16" ht="24" x14ac:dyDescent="0.25">
      <c r="A68" s="875">
        <v>1210</v>
      </c>
      <c r="B68" s="82" t="s">
        <v>87</v>
      </c>
      <c r="C68" s="535">
        <f t="shared" si="4"/>
        <v>68</v>
      </c>
      <c r="D68" s="192"/>
      <c r="E68" s="193">
        <v>68</v>
      </c>
      <c r="F68" s="194">
        <f>D68+E68</f>
        <v>68</v>
      </c>
      <c r="G68" s="192"/>
      <c r="H68" s="193"/>
      <c r="I68" s="194">
        <f>G68+H68</f>
        <v>0</v>
      </c>
      <c r="J68" s="195"/>
      <c r="K68" s="193"/>
      <c r="L68" s="194">
        <f>J68+K68</f>
        <v>0</v>
      </c>
      <c r="M68" s="192"/>
      <c r="N68" s="193"/>
      <c r="O68" s="194">
        <f t="shared" ref="O68" si="64">M68+N68</f>
        <v>0</v>
      </c>
      <c r="P68" s="196"/>
    </row>
    <row r="69" spans="1:16" ht="24" hidden="1" x14ac:dyDescent="0.25">
      <c r="A69" s="202">
        <v>1220</v>
      </c>
      <c r="B69" s="90" t="s">
        <v>88</v>
      </c>
      <c r="C69" s="536">
        <f t="shared" si="4"/>
        <v>0</v>
      </c>
      <c r="D69" s="203">
        <f t="shared" ref="D69:E69" si="65">SUM(D70:D74)</f>
        <v>0</v>
      </c>
      <c r="E69" s="204">
        <f t="shared" si="65"/>
        <v>0</v>
      </c>
      <c r="F69" s="199">
        <f>SUM(F70:F74)</f>
        <v>0</v>
      </c>
      <c r="G69" s="203">
        <f t="shared" ref="G69:H69" si="66">SUM(G70:G74)</f>
        <v>0</v>
      </c>
      <c r="H69" s="204">
        <f t="shared" si="66"/>
        <v>0</v>
      </c>
      <c r="I69" s="199">
        <f>SUM(I70:I74)</f>
        <v>0</v>
      </c>
      <c r="J69" s="205">
        <f t="shared" ref="J69:K69" si="67">SUM(J70:J74)</f>
        <v>0</v>
      </c>
      <c r="K69" s="204">
        <f t="shared" si="67"/>
        <v>0</v>
      </c>
      <c r="L69" s="199">
        <f>SUM(L70:L74)</f>
        <v>0</v>
      </c>
      <c r="M69" s="203">
        <f t="shared" ref="M69:O69" si="68">SUM(M70:M74)</f>
        <v>0</v>
      </c>
      <c r="N69" s="204">
        <f t="shared" si="68"/>
        <v>0</v>
      </c>
      <c r="O69" s="199">
        <f t="shared" si="68"/>
        <v>0</v>
      </c>
      <c r="P69" s="201"/>
    </row>
    <row r="70" spans="1:16" ht="60" hidden="1" x14ac:dyDescent="0.25">
      <c r="A70" s="52">
        <v>1221</v>
      </c>
      <c r="B70" s="90" t="s">
        <v>89</v>
      </c>
      <c r="C70" s="536">
        <f t="shared" si="4"/>
        <v>0</v>
      </c>
      <c r="D70" s="197"/>
      <c r="E70" s="198"/>
      <c r="F70" s="199">
        <f t="shared" ref="F70:F74" si="69">D70+E70</f>
        <v>0</v>
      </c>
      <c r="G70" s="197"/>
      <c r="H70" s="198"/>
      <c r="I70" s="199">
        <f t="shared" ref="I70:I74" si="70">G70+H70</f>
        <v>0</v>
      </c>
      <c r="J70" s="200"/>
      <c r="K70" s="198"/>
      <c r="L70" s="199">
        <f t="shared" ref="L70:L74" si="71">J70+K70</f>
        <v>0</v>
      </c>
      <c r="M70" s="197"/>
      <c r="N70" s="198"/>
      <c r="O70" s="199">
        <f t="shared" ref="O70:O74" si="72">M70+N70</f>
        <v>0</v>
      </c>
      <c r="P70" s="201"/>
    </row>
    <row r="71" spans="1:16" hidden="1" x14ac:dyDescent="0.25">
      <c r="A71" s="52">
        <v>1223</v>
      </c>
      <c r="B71" s="90" t="s">
        <v>90</v>
      </c>
      <c r="C71" s="536">
        <f t="shared" si="4"/>
        <v>0</v>
      </c>
      <c r="D71" s="197"/>
      <c r="E71" s="198"/>
      <c r="F71" s="199">
        <f t="shared" si="69"/>
        <v>0</v>
      </c>
      <c r="G71" s="197"/>
      <c r="H71" s="198"/>
      <c r="I71" s="199">
        <f t="shared" si="70"/>
        <v>0</v>
      </c>
      <c r="J71" s="200"/>
      <c r="K71" s="198"/>
      <c r="L71" s="199">
        <f t="shared" si="71"/>
        <v>0</v>
      </c>
      <c r="M71" s="197"/>
      <c r="N71" s="198"/>
      <c r="O71" s="199">
        <f t="shared" si="72"/>
        <v>0</v>
      </c>
      <c r="P71" s="201"/>
    </row>
    <row r="72" spans="1:16" ht="24" hidden="1" x14ac:dyDescent="0.25">
      <c r="A72" s="52">
        <v>1225</v>
      </c>
      <c r="B72" s="90" t="s">
        <v>91</v>
      </c>
      <c r="C72" s="536">
        <f t="shared" si="4"/>
        <v>0</v>
      </c>
      <c r="D72" s="197"/>
      <c r="E72" s="198"/>
      <c r="F72" s="199">
        <f t="shared" si="69"/>
        <v>0</v>
      </c>
      <c r="G72" s="197"/>
      <c r="H72" s="198"/>
      <c r="I72" s="199">
        <f t="shared" si="70"/>
        <v>0</v>
      </c>
      <c r="J72" s="200"/>
      <c r="K72" s="198"/>
      <c r="L72" s="199">
        <f t="shared" si="71"/>
        <v>0</v>
      </c>
      <c r="M72" s="197"/>
      <c r="N72" s="198"/>
      <c r="O72" s="199">
        <f t="shared" si="72"/>
        <v>0</v>
      </c>
      <c r="P72" s="201"/>
    </row>
    <row r="73" spans="1:16" ht="36" hidden="1" x14ac:dyDescent="0.25">
      <c r="A73" s="52">
        <v>1227</v>
      </c>
      <c r="B73" s="90" t="s">
        <v>92</v>
      </c>
      <c r="C73" s="536">
        <f t="shared" si="4"/>
        <v>0</v>
      </c>
      <c r="D73" s="197"/>
      <c r="E73" s="198"/>
      <c r="F73" s="199">
        <f t="shared" si="69"/>
        <v>0</v>
      </c>
      <c r="G73" s="197"/>
      <c r="H73" s="198"/>
      <c r="I73" s="199">
        <f t="shared" si="70"/>
        <v>0</v>
      </c>
      <c r="J73" s="200"/>
      <c r="K73" s="198"/>
      <c r="L73" s="199">
        <f t="shared" si="71"/>
        <v>0</v>
      </c>
      <c r="M73" s="197"/>
      <c r="N73" s="198"/>
      <c r="O73" s="199">
        <f t="shared" si="72"/>
        <v>0</v>
      </c>
      <c r="P73" s="201"/>
    </row>
    <row r="74" spans="1:16" ht="60" hidden="1" x14ac:dyDescent="0.25">
      <c r="A74" s="52">
        <v>1228</v>
      </c>
      <c r="B74" s="90" t="s">
        <v>93</v>
      </c>
      <c r="C74" s="536">
        <f t="shared" si="4"/>
        <v>0</v>
      </c>
      <c r="D74" s="197"/>
      <c r="E74" s="198"/>
      <c r="F74" s="199">
        <f t="shared" si="69"/>
        <v>0</v>
      </c>
      <c r="G74" s="197"/>
      <c r="H74" s="198"/>
      <c r="I74" s="199">
        <f t="shared" si="70"/>
        <v>0</v>
      </c>
      <c r="J74" s="200"/>
      <c r="K74" s="198"/>
      <c r="L74" s="199">
        <f t="shared" si="71"/>
        <v>0</v>
      </c>
      <c r="M74" s="197"/>
      <c r="N74" s="198"/>
      <c r="O74" s="199">
        <f t="shared" si="72"/>
        <v>0</v>
      </c>
      <c r="P74" s="201"/>
    </row>
    <row r="75" spans="1:16" x14ac:dyDescent="0.25">
      <c r="A75" s="176">
        <v>2000</v>
      </c>
      <c r="B75" s="176" t="s">
        <v>94</v>
      </c>
      <c r="C75" s="547">
        <f t="shared" si="4"/>
        <v>1967</v>
      </c>
      <c r="D75" s="177">
        <f t="shared" ref="D75:O75" si="73">SUM(D76,D83,D120,D151,D152)</f>
        <v>0</v>
      </c>
      <c r="E75" s="178">
        <f t="shared" si="73"/>
        <v>1967</v>
      </c>
      <c r="F75" s="179">
        <f t="shared" si="73"/>
        <v>1967</v>
      </c>
      <c r="G75" s="177">
        <f t="shared" si="73"/>
        <v>0</v>
      </c>
      <c r="H75" s="178">
        <f t="shared" si="73"/>
        <v>0</v>
      </c>
      <c r="I75" s="179">
        <f t="shared" si="73"/>
        <v>0</v>
      </c>
      <c r="J75" s="180">
        <f t="shared" si="73"/>
        <v>0</v>
      </c>
      <c r="K75" s="178">
        <f t="shared" si="73"/>
        <v>0</v>
      </c>
      <c r="L75" s="179">
        <f t="shared" si="73"/>
        <v>0</v>
      </c>
      <c r="M75" s="177">
        <f t="shared" si="73"/>
        <v>0</v>
      </c>
      <c r="N75" s="178">
        <f t="shared" si="73"/>
        <v>0</v>
      </c>
      <c r="O75" s="179">
        <f t="shared" si="73"/>
        <v>0</v>
      </c>
      <c r="P75" s="181"/>
    </row>
    <row r="76" spans="1:16" ht="24" hidden="1" x14ac:dyDescent="0.25">
      <c r="A76" s="70">
        <v>2100</v>
      </c>
      <c r="B76" s="182" t="s">
        <v>95</v>
      </c>
      <c r="C76" s="534">
        <f t="shared" si="4"/>
        <v>0</v>
      </c>
      <c r="D76" s="183">
        <f t="shared" ref="D76:E76" si="74">SUM(D77,D80)</f>
        <v>0</v>
      </c>
      <c r="E76" s="184">
        <f t="shared" si="74"/>
        <v>0</v>
      </c>
      <c r="F76" s="185">
        <f>SUM(F77,F80)</f>
        <v>0</v>
      </c>
      <c r="G76" s="183">
        <f t="shared" ref="G76:H76" si="75">SUM(G77,G80)</f>
        <v>0</v>
      </c>
      <c r="H76" s="184">
        <f t="shared" si="75"/>
        <v>0</v>
      </c>
      <c r="I76" s="185">
        <f>SUM(I77,I80)</f>
        <v>0</v>
      </c>
      <c r="J76" s="186">
        <f t="shared" ref="J76:K76" si="76">SUM(J77,J80)</f>
        <v>0</v>
      </c>
      <c r="K76" s="184">
        <f t="shared" si="76"/>
        <v>0</v>
      </c>
      <c r="L76" s="185">
        <f>SUM(L77,L80)</f>
        <v>0</v>
      </c>
      <c r="M76" s="183">
        <f t="shared" ref="M76:O76" si="77">SUM(M77,M80)</f>
        <v>0</v>
      </c>
      <c r="N76" s="184">
        <f t="shared" si="77"/>
        <v>0</v>
      </c>
      <c r="O76" s="185">
        <f t="shared" si="77"/>
        <v>0</v>
      </c>
      <c r="P76" s="209"/>
    </row>
    <row r="77" spans="1:16" ht="24" hidden="1" x14ac:dyDescent="0.25">
      <c r="A77" s="875">
        <v>2110</v>
      </c>
      <c r="B77" s="82" t="s">
        <v>96</v>
      </c>
      <c r="C77" s="535">
        <f t="shared" si="4"/>
        <v>0</v>
      </c>
      <c r="D77" s="212">
        <f t="shared" ref="D77:E77" si="78">SUM(D78:D79)</f>
        <v>0</v>
      </c>
      <c r="E77" s="213">
        <f t="shared" si="78"/>
        <v>0</v>
      </c>
      <c r="F77" s="194">
        <f>SUM(F78:F79)</f>
        <v>0</v>
      </c>
      <c r="G77" s="212">
        <f t="shared" ref="G77:H77" si="79">SUM(G78:G79)</f>
        <v>0</v>
      </c>
      <c r="H77" s="213">
        <f t="shared" si="79"/>
        <v>0</v>
      </c>
      <c r="I77" s="194">
        <f>SUM(I78:I79)</f>
        <v>0</v>
      </c>
      <c r="J77" s="214">
        <f t="shared" ref="J77:K77" si="80">SUM(J78:J79)</f>
        <v>0</v>
      </c>
      <c r="K77" s="213">
        <f t="shared" si="80"/>
        <v>0</v>
      </c>
      <c r="L77" s="194">
        <f>SUM(L78:L79)</f>
        <v>0</v>
      </c>
      <c r="M77" s="212">
        <f t="shared" ref="M77:O77" si="81">SUM(M78:M79)</f>
        <v>0</v>
      </c>
      <c r="N77" s="213">
        <f t="shared" si="81"/>
        <v>0</v>
      </c>
      <c r="O77" s="194">
        <f t="shared" si="81"/>
        <v>0</v>
      </c>
      <c r="P77" s="196"/>
    </row>
    <row r="78" spans="1:16" hidden="1" x14ac:dyDescent="0.25">
      <c r="A78" s="52">
        <v>2111</v>
      </c>
      <c r="B78" s="90" t="s">
        <v>97</v>
      </c>
      <c r="C78" s="536">
        <f t="shared" si="4"/>
        <v>0</v>
      </c>
      <c r="D78" s="197"/>
      <c r="E78" s="198"/>
      <c r="F78" s="199">
        <f t="shared" ref="F78:F79" si="82">D78+E78</f>
        <v>0</v>
      </c>
      <c r="G78" s="197"/>
      <c r="H78" s="198"/>
      <c r="I78" s="199">
        <f t="shared" ref="I78:I79" si="83">G78+H78</f>
        <v>0</v>
      </c>
      <c r="J78" s="200"/>
      <c r="K78" s="198"/>
      <c r="L78" s="199">
        <f t="shared" ref="L78:L79" si="84">J78+K78</f>
        <v>0</v>
      </c>
      <c r="M78" s="197"/>
      <c r="N78" s="198"/>
      <c r="O78" s="199">
        <f t="shared" ref="O78:O79" si="85">M78+N78</f>
        <v>0</v>
      </c>
      <c r="P78" s="201"/>
    </row>
    <row r="79" spans="1:16" ht="24" hidden="1" x14ac:dyDescent="0.25">
      <c r="A79" s="52">
        <v>2112</v>
      </c>
      <c r="B79" s="90" t="s">
        <v>98</v>
      </c>
      <c r="C79" s="536">
        <f t="shared" si="4"/>
        <v>0</v>
      </c>
      <c r="D79" s="197"/>
      <c r="E79" s="198"/>
      <c r="F79" s="199">
        <f t="shared" si="82"/>
        <v>0</v>
      </c>
      <c r="G79" s="197"/>
      <c r="H79" s="198"/>
      <c r="I79" s="199">
        <f t="shared" si="83"/>
        <v>0</v>
      </c>
      <c r="J79" s="200"/>
      <c r="K79" s="198"/>
      <c r="L79" s="199">
        <f t="shared" si="84"/>
        <v>0</v>
      </c>
      <c r="M79" s="197"/>
      <c r="N79" s="198"/>
      <c r="O79" s="199">
        <f t="shared" si="85"/>
        <v>0</v>
      </c>
      <c r="P79" s="201"/>
    </row>
    <row r="80" spans="1:16" ht="24" hidden="1" x14ac:dyDescent="0.25">
      <c r="A80" s="202">
        <v>2120</v>
      </c>
      <c r="B80" s="90" t="s">
        <v>99</v>
      </c>
      <c r="C80" s="536">
        <f t="shared" si="4"/>
        <v>0</v>
      </c>
      <c r="D80" s="203">
        <f t="shared" ref="D80:E80" si="86">SUM(D81:D82)</f>
        <v>0</v>
      </c>
      <c r="E80" s="204">
        <f t="shared" si="86"/>
        <v>0</v>
      </c>
      <c r="F80" s="199">
        <f>SUM(F81:F82)</f>
        <v>0</v>
      </c>
      <c r="G80" s="203">
        <f t="shared" ref="G80:H80" si="87">SUM(G81:G82)</f>
        <v>0</v>
      </c>
      <c r="H80" s="204">
        <f t="shared" si="87"/>
        <v>0</v>
      </c>
      <c r="I80" s="199">
        <f>SUM(I81:I82)</f>
        <v>0</v>
      </c>
      <c r="J80" s="205">
        <f t="shared" ref="J80:K80" si="88">SUM(J81:J82)</f>
        <v>0</v>
      </c>
      <c r="K80" s="204">
        <f t="shared" si="88"/>
        <v>0</v>
      </c>
      <c r="L80" s="199">
        <f>SUM(L81:L82)</f>
        <v>0</v>
      </c>
      <c r="M80" s="203">
        <f t="shared" ref="M80:O80" si="89">SUM(M81:M82)</f>
        <v>0</v>
      </c>
      <c r="N80" s="204">
        <f t="shared" si="89"/>
        <v>0</v>
      </c>
      <c r="O80" s="199">
        <f t="shared" si="89"/>
        <v>0</v>
      </c>
      <c r="P80" s="201"/>
    </row>
    <row r="81" spans="1:16" hidden="1" x14ac:dyDescent="0.25">
      <c r="A81" s="52">
        <v>2121</v>
      </c>
      <c r="B81" s="90" t="s">
        <v>97</v>
      </c>
      <c r="C81" s="536">
        <f t="shared" si="4"/>
        <v>0</v>
      </c>
      <c r="D81" s="197"/>
      <c r="E81" s="198"/>
      <c r="F81" s="199">
        <f t="shared" ref="F81:F82" si="90">D81+E81</f>
        <v>0</v>
      </c>
      <c r="G81" s="197"/>
      <c r="H81" s="198"/>
      <c r="I81" s="199">
        <f t="shared" ref="I81:I82" si="91">G81+H81</f>
        <v>0</v>
      </c>
      <c r="J81" s="200"/>
      <c r="K81" s="198"/>
      <c r="L81" s="199">
        <f t="shared" ref="L81:L82" si="92">J81+K81</f>
        <v>0</v>
      </c>
      <c r="M81" s="197"/>
      <c r="N81" s="198"/>
      <c r="O81" s="199">
        <f t="shared" ref="O81:O82" si="93">M81+N81</f>
        <v>0</v>
      </c>
      <c r="P81" s="201"/>
    </row>
    <row r="82" spans="1:16" ht="24" hidden="1" x14ac:dyDescent="0.25">
      <c r="A82" s="52">
        <v>2122</v>
      </c>
      <c r="B82" s="90" t="s">
        <v>98</v>
      </c>
      <c r="C82" s="536">
        <f t="shared" si="4"/>
        <v>0</v>
      </c>
      <c r="D82" s="197"/>
      <c r="E82" s="198"/>
      <c r="F82" s="199">
        <f t="shared" si="90"/>
        <v>0</v>
      </c>
      <c r="G82" s="197"/>
      <c r="H82" s="198"/>
      <c r="I82" s="199">
        <f t="shared" si="91"/>
        <v>0</v>
      </c>
      <c r="J82" s="200"/>
      <c r="K82" s="198"/>
      <c r="L82" s="199">
        <f t="shared" si="92"/>
        <v>0</v>
      </c>
      <c r="M82" s="197"/>
      <c r="N82" s="198"/>
      <c r="O82" s="199">
        <f t="shared" si="93"/>
        <v>0</v>
      </c>
      <c r="P82" s="201"/>
    </row>
    <row r="83" spans="1:16" x14ac:dyDescent="0.25">
      <c r="A83" s="70">
        <v>2200</v>
      </c>
      <c r="B83" s="182" t="s">
        <v>100</v>
      </c>
      <c r="C83" s="534">
        <f t="shared" si="4"/>
        <v>93</v>
      </c>
      <c r="D83" s="183">
        <f t="shared" ref="D83:E83" si="94">SUM(D84,D85,D91,D99,D107,D108,D114,D119)</f>
        <v>0</v>
      </c>
      <c r="E83" s="184">
        <f t="shared" si="94"/>
        <v>93</v>
      </c>
      <c r="F83" s="185">
        <f>SUM(F84,F85,F91,F99,F107,F108,F114,F119)</f>
        <v>93</v>
      </c>
      <c r="G83" s="183">
        <f t="shared" ref="G83:H83" si="95">SUM(G84,G85,G91,G99,G107,G108,G114,G119)</f>
        <v>0</v>
      </c>
      <c r="H83" s="184">
        <f t="shared" si="95"/>
        <v>0</v>
      </c>
      <c r="I83" s="185">
        <f>SUM(I84,I85,I91,I99,I107,I108,I114,I119)</f>
        <v>0</v>
      </c>
      <c r="J83" s="186">
        <f t="shared" ref="J83:K83" si="96">SUM(J84,J85,J91,J99,J107,J108,J114,J119)</f>
        <v>0</v>
      </c>
      <c r="K83" s="184">
        <f t="shared" si="96"/>
        <v>0</v>
      </c>
      <c r="L83" s="185">
        <f>SUM(L84,L85,L91,L99,L107,L108,L114,L119)</f>
        <v>0</v>
      </c>
      <c r="M83" s="183">
        <f t="shared" ref="M83:O83" si="97">SUM(M84,M85,M91,M99,M107,M108,M114,M119)</f>
        <v>0</v>
      </c>
      <c r="N83" s="184">
        <f t="shared" si="97"/>
        <v>0</v>
      </c>
      <c r="O83" s="185">
        <f t="shared" si="97"/>
        <v>0</v>
      </c>
      <c r="P83" s="215"/>
    </row>
    <row r="84" spans="1:16" hidden="1" x14ac:dyDescent="0.25">
      <c r="A84" s="188">
        <v>2210</v>
      </c>
      <c r="B84" s="143" t="s">
        <v>101</v>
      </c>
      <c r="C84" s="542">
        <f t="shared" si="4"/>
        <v>0</v>
      </c>
      <c r="D84" s="206"/>
      <c r="E84" s="207"/>
      <c r="F84" s="189">
        <f>D84+E84</f>
        <v>0</v>
      </c>
      <c r="G84" s="206"/>
      <c r="H84" s="207"/>
      <c r="I84" s="189">
        <f>G84+H84</f>
        <v>0</v>
      </c>
      <c r="J84" s="208"/>
      <c r="K84" s="207"/>
      <c r="L84" s="189">
        <f>J84+K84</f>
        <v>0</v>
      </c>
      <c r="M84" s="206"/>
      <c r="N84" s="207"/>
      <c r="O84" s="189">
        <f t="shared" ref="O84" si="98">M84+N84</f>
        <v>0</v>
      </c>
      <c r="P84" s="191"/>
    </row>
    <row r="85" spans="1:16" ht="24" hidden="1" x14ac:dyDescent="0.25">
      <c r="A85" s="202">
        <v>2220</v>
      </c>
      <c r="B85" s="90" t="s">
        <v>103</v>
      </c>
      <c r="C85" s="536">
        <f t="shared" ref="C85:C148" si="99">F85+I85+L85+O85</f>
        <v>0</v>
      </c>
      <c r="D85" s="203">
        <f t="shared" ref="D85:E85" si="100">SUM(D86:D90)</f>
        <v>0</v>
      </c>
      <c r="E85" s="204">
        <f t="shared" si="100"/>
        <v>0</v>
      </c>
      <c r="F85" s="199">
        <f>SUM(F86:F90)</f>
        <v>0</v>
      </c>
      <c r="G85" s="203">
        <f t="shared" ref="G85:H85" si="101">SUM(G86:G90)</f>
        <v>0</v>
      </c>
      <c r="H85" s="204">
        <f t="shared" si="101"/>
        <v>0</v>
      </c>
      <c r="I85" s="199">
        <f>SUM(I86:I90)</f>
        <v>0</v>
      </c>
      <c r="J85" s="205">
        <f t="shared" ref="J85:K85" si="102">SUM(J86:J90)</f>
        <v>0</v>
      </c>
      <c r="K85" s="204">
        <f t="shared" si="102"/>
        <v>0</v>
      </c>
      <c r="L85" s="199">
        <f>SUM(L86:L90)</f>
        <v>0</v>
      </c>
      <c r="M85" s="203">
        <f t="shared" ref="M85:O85" si="103">SUM(M86:M90)</f>
        <v>0</v>
      </c>
      <c r="N85" s="204">
        <f t="shared" si="103"/>
        <v>0</v>
      </c>
      <c r="O85" s="199">
        <f t="shared" si="103"/>
        <v>0</v>
      </c>
      <c r="P85" s="201"/>
    </row>
    <row r="86" spans="1:16" hidden="1" x14ac:dyDescent="0.25">
      <c r="A86" s="52">
        <v>2221</v>
      </c>
      <c r="B86" s="90" t="s">
        <v>104</v>
      </c>
      <c r="C86" s="536">
        <f t="shared" si="99"/>
        <v>0</v>
      </c>
      <c r="D86" s="197"/>
      <c r="E86" s="198"/>
      <c r="F86" s="199">
        <f t="shared" ref="F86:F90" si="104">D86+E86</f>
        <v>0</v>
      </c>
      <c r="G86" s="197"/>
      <c r="H86" s="198"/>
      <c r="I86" s="199">
        <f t="shared" ref="I86:I90" si="105">G86+H86</f>
        <v>0</v>
      </c>
      <c r="J86" s="200"/>
      <c r="K86" s="198"/>
      <c r="L86" s="199">
        <f t="shared" ref="L86:L90" si="106">J86+K86</f>
        <v>0</v>
      </c>
      <c r="M86" s="197"/>
      <c r="N86" s="198"/>
      <c r="O86" s="199">
        <f t="shared" ref="O86:O90" si="107">M86+N86</f>
        <v>0</v>
      </c>
      <c r="P86" s="201"/>
    </row>
    <row r="87" spans="1:16" ht="24" hidden="1" x14ac:dyDescent="0.25">
      <c r="A87" s="52">
        <v>2222</v>
      </c>
      <c r="B87" s="90" t="s">
        <v>105</v>
      </c>
      <c r="C87" s="536">
        <f t="shared" si="99"/>
        <v>0</v>
      </c>
      <c r="D87" s="197"/>
      <c r="E87" s="198"/>
      <c r="F87" s="199">
        <f t="shared" si="104"/>
        <v>0</v>
      </c>
      <c r="G87" s="197"/>
      <c r="H87" s="198"/>
      <c r="I87" s="199">
        <f t="shared" si="105"/>
        <v>0</v>
      </c>
      <c r="J87" s="200"/>
      <c r="K87" s="198"/>
      <c r="L87" s="199">
        <f t="shared" si="106"/>
        <v>0</v>
      </c>
      <c r="M87" s="197"/>
      <c r="N87" s="198"/>
      <c r="O87" s="199">
        <f t="shared" si="107"/>
        <v>0</v>
      </c>
      <c r="P87" s="201"/>
    </row>
    <row r="88" spans="1:16" hidden="1" x14ac:dyDescent="0.25">
      <c r="A88" s="52">
        <v>2223</v>
      </c>
      <c r="B88" s="90" t="s">
        <v>106</v>
      </c>
      <c r="C88" s="536">
        <f t="shared" si="99"/>
        <v>0</v>
      </c>
      <c r="D88" s="197"/>
      <c r="E88" s="198"/>
      <c r="F88" s="199">
        <f t="shared" si="104"/>
        <v>0</v>
      </c>
      <c r="G88" s="197"/>
      <c r="H88" s="198"/>
      <c r="I88" s="199">
        <f t="shared" si="105"/>
        <v>0</v>
      </c>
      <c r="J88" s="200"/>
      <c r="K88" s="198"/>
      <c r="L88" s="199">
        <f t="shared" si="106"/>
        <v>0</v>
      </c>
      <c r="M88" s="197"/>
      <c r="N88" s="198"/>
      <c r="O88" s="199">
        <f t="shared" si="107"/>
        <v>0</v>
      </c>
      <c r="P88" s="201"/>
    </row>
    <row r="89" spans="1:16" ht="48" hidden="1" x14ac:dyDescent="0.25">
      <c r="A89" s="52">
        <v>2224</v>
      </c>
      <c r="B89" s="90" t="s">
        <v>107</v>
      </c>
      <c r="C89" s="536">
        <f t="shared" si="99"/>
        <v>0</v>
      </c>
      <c r="D89" s="197"/>
      <c r="E89" s="198"/>
      <c r="F89" s="199">
        <f t="shared" si="104"/>
        <v>0</v>
      </c>
      <c r="G89" s="197"/>
      <c r="H89" s="198"/>
      <c r="I89" s="199">
        <f t="shared" si="105"/>
        <v>0</v>
      </c>
      <c r="J89" s="200"/>
      <c r="K89" s="198"/>
      <c r="L89" s="199">
        <f t="shared" si="106"/>
        <v>0</v>
      </c>
      <c r="M89" s="197"/>
      <c r="N89" s="198"/>
      <c r="O89" s="199">
        <f t="shared" si="107"/>
        <v>0</v>
      </c>
      <c r="P89" s="201"/>
    </row>
    <row r="90" spans="1:16" ht="24" hidden="1" x14ac:dyDescent="0.25">
      <c r="A90" s="52">
        <v>2229</v>
      </c>
      <c r="B90" s="90" t="s">
        <v>108</v>
      </c>
      <c r="C90" s="536">
        <f t="shared" si="99"/>
        <v>0</v>
      </c>
      <c r="D90" s="197"/>
      <c r="E90" s="198"/>
      <c r="F90" s="199">
        <f t="shared" si="104"/>
        <v>0</v>
      </c>
      <c r="G90" s="197"/>
      <c r="H90" s="198"/>
      <c r="I90" s="199">
        <f t="shared" si="105"/>
        <v>0</v>
      </c>
      <c r="J90" s="200"/>
      <c r="K90" s="198"/>
      <c r="L90" s="199">
        <f t="shared" si="106"/>
        <v>0</v>
      </c>
      <c r="M90" s="197"/>
      <c r="N90" s="198"/>
      <c r="O90" s="199">
        <f t="shared" si="107"/>
        <v>0</v>
      </c>
      <c r="P90" s="201"/>
    </row>
    <row r="91" spans="1:16" x14ac:dyDescent="0.25">
      <c r="A91" s="202">
        <v>2230</v>
      </c>
      <c r="B91" s="90" t="s">
        <v>109</v>
      </c>
      <c r="C91" s="536">
        <f t="shared" si="99"/>
        <v>93</v>
      </c>
      <c r="D91" s="203">
        <f t="shared" ref="D91:E91" si="108">SUM(D92:D98)</f>
        <v>0</v>
      </c>
      <c r="E91" s="204">
        <f t="shared" si="108"/>
        <v>93</v>
      </c>
      <c r="F91" s="199">
        <f>SUM(F92:F98)</f>
        <v>93</v>
      </c>
      <c r="G91" s="203">
        <f t="shared" ref="G91:H91" si="109">SUM(G92:G98)</f>
        <v>0</v>
      </c>
      <c r="H91" s="204">
        <f t="shared" si="109"/>
        <v>0</v>
      </c>
      <c r="I91" s="199">
        <f>SUM(I92:I98)</f>
        <v>0</v>
      </c>
      <c r="J91" s="205">
        <f t="shared" ref="J91:K91" si="110">SUM(J92:J98)</f>
        <v>0</v>
      </c>
      <c r="K91" s="204">
        <f t="shared" si="110"/>
        <v>0</v>
      </c>
      <c r="L91" s="199">
        <f>SUM(L92:L98)</f>
        <v>0</v>
      </c>
      <c r="M91" s="203">
        <f t="shared" ref="M91:O91" si="111">SUM(M92:M98)</f>
        <v>0</v>
      </c>
      <c r="N91" s="204">
        <f t="shared" si="111"/>
        <v>0</v>
      </c>
      <c r="O91" s="199">
        <f t="shared" si="111"/>
        <v>0</v>
      </c>
      <c r="P91" s="201"/>
    </row>
    <row r="92" spans="1:16" ht="24" x14ac:dyDescent="0.25">
      <c r="A92" s="52">
        <v>2231</v>
      </c>
      <c r="B92" s="90" t="s">
        <v>110</v>
      </c>
      <c r="C92" s="536">
        <f t="shared" si="99"/>
        <v>93</v>
      </c>
      <c r="D92" s="197"/>
      <c r="E92" s="198">
        <v>93</v>
      </c>
      <c r="F92" s="199">
        <f t="shared" ref="F92:F98" si="112">D92+E92</f>
        <v>93</v>
      </c>
      <c r="G92" s="197"/>
      <c r="H92" s="198"/>
      <c r="I92" s="199">
        <f t="shared" ref="I92:I98" si="113">G92+H92</f>
        <v>0</v>
      </c>
      <c r="J92" s="200"/>
      <c r="K92" s="198"/>
      <c r="L92" s="199">
        <f t="shared" ref="L92:L98" si="114">J92+K92</f>
        <v>0</v>
      </c>
      <c r="M92" s="197"/>
      <c r="N92" s="198"/>
      <c r="O92" s="199">
        <f t="shared" ref="O92:O98" si="115">M92+N92</f>
        <v>0</v>
      </c>
      <c r="P92" s="201"/>
    </row>
    <row r="93" spans="1:16" ht="24.75" hidden="1" customHeight="1" x14ac:dyDescent="0.25">
      <c r="A93" s="52">
        <v>2232</v>
      </c>
      <c r="B93" s="90" t="s">
        <v>111</v>
      </c>
      <c r="C93" s="536">
        <f t="shared" si="99"/>
        <v>0</v>
      </c>
      <c r="D93" s="197"/>
      <c r="E93" s="198"/>
      <c r="F93" s="199">
        <f t="shared" si="112"/>
        <v>0</v>
      </c>
      <c r="G93" s="197"/>
      <c r="H93" s="198"/>
      <c r="I93" s="199">
        <f t="shared" si="113"/>
        <v>0</v>
      </c>
      <c r="J93" s="200"/>
      <c r="K93" s="198"/>
      <c r="L93" s="199">
        <f t="shared" si="114"/>
        <v>0</v>
      </c>
      <c r="M93" s="197"/>
      <c r="N93" s="198"/>
      <c r="O93" s="199">
        <f t="shared" si="115"/>
        <v>0</v>
      </c>
      <c r="P93" s="201"/>
    </row>
    <row r="94" spans="1:16" ht="24" hidden="1" x14ac:dyDescent="0.25">
      <c r="A94" s="45">
        <v>2233</v>
      </c>
      <c r="B94" s="82" t="s">
        <v>112</v>
      </c>
      <c r="C94" s="535">
        <f t="shared" si="99"/>
        <v>0</v>
      </c>
      <c r="D94" s="192"/>
      <c r="E94" s="193"/>
      <c r="F94" s="194">
        <f t="shared" si="112"/>
        <v>0</v>
      </c>
      <c r="G94" s="192"/>
      <c r="H94" s="193"/>
      <c r="I94" s="194">
        <f t="shared" si="113"/>
        <v>0</v>
      </c>
      <c r="J94" s="195"/>
      <c r="K94" s="193"/>
      <c r="L94" s="194">
        <f t="shared" si="114"/>
        <v>0</v>
      </c>
      <c r="M94" s="192"/>
      <c r="N94" s="193"/>
      <c r="O94" s="194">
        <f t="shared" si="115"/>
        <v>0</v>
      </c>
      <c r="P94" s="196"/>
    </row>
    <row r="95" spans="1:16" ht="36" hidden="1" x14ac:dyDescent="0.25">
      <c r="A95" s="52">
        <v>2234</v>
      </c>
      <c r="B95" s="90" t="s">
        <v>113</v>
      </c>
      <c r="C95" s="536">
        <f t="shared" si="99"/>
        <v>0</v>
      </c>
      <c r="D95" s="197"/>
      <c r="E95" s="198"/>
      <c r="F95" s="199">
        <f t="shared" si="112"/>
        <v>0</v>
      </c>
      <c r="G95" s="197"/>
      <c r="H95" s="198"/>
      <c r="I95" s="199">
        <f t="shared" si="113"/>
        <v>0</v>
      </c>
      <c r="J95" s="200"/>
      <c r="K95" s="198"/>
      <c r="L95" s="199">
        <f t="shared" si="114"/>
        <v>0</v>
      </c>
      <c r="M95" s="197"/>
      <c r="N95" s="198"/>
      <c r="O95" s="199">
        <f t="shared" si="115"/>
        <v>0</v>
      </c>
      <c r="P95" s="201"/>
    </row>
    <row r="96" spans="1:16" ht="24" hidden="1" x14ac:dyDescent="0.25">
      <c r="A96" s="52">
        <v>2235</v>
      </c>
      <c r="B96" s="90" t="s">
        <v>114</v>
      </c>
      <c r="C96" s="536">
        <f t="shared" si="99"/>
        <v>0</v>
      </c>
      <c r="D96" s="197"/>
      <c r="E96" s="198"/>
      <c r="F96" s="199">
        <f t="shared" si="112"/>
        <v>0</v>
      </c>
      <c r="G96" s="197"/>
      <c r="H96" s="198"/>
      <c r="I96" s="199">
        <f t="shared" si="113"/>
        <v>0</v>
      </c>
      <c r="J96" s="200"/>
      <c r="K96" s="198"/>
      <c r="L96" s="199">
        <f t="shared" si="114"/>
        <v>0</v>
      </c>
      <c r="M96" s="197"/>
      <c r="N96" s="198"/>
      <c r="O96" s="199">
        <f t="shared" si="115"/>
        <v>0</v>
      </c>
      <c r="P96" s="201"/>
    </row>
    <row r="97" spans="1:16" hidden="1" x14ac:dyDescent="0.25">
      <c r="A97" s="52">
        <v>2236</v>
      </c>
      <c r="B97" s="90" t="s">
        <v>115</v>
      </c>
      <c r="C97" s="536">
        <f t="shared" si="99"/>
        <v>0</v>
      </c>
      <c r="D97" s="197"/>
      <c r="E97" s="198"/>
      <c r="F97" s="199">
        <f t="shared" si="112"/>
        <v>0</v>
      </c>
      <c r="G97" s="197"/>
      <c r="H97" s="198"/>
      <c r="I97" s="199">
        <f t="shared" si="113"/>
        <v>0</v>
      </c>
      <c r="J97" s="200"/>
      <c r="K97" s="198"/>
      <c r="L97" s="199">
        <f t="shared" si="114"/>
        <v>0</v>
      </c>
      <c r="M97" s="197"/>
      <c r="N97" s="198"/>
      <c r="O97" s="199">
        <f t="shared" si="115"/>
        <v>0</v>
      </c>
      <c r="P97" s="201"/>
    </row>
    <row r="98" spans="1:16" hidden="1" x14ac:dyDescent="0.25">
      <c r="A98" s="52">
        <v>2239</v>
      </c>
      <c r="B98" s="90" t="s">
        <v>116</v>
      </c>
      <c r="C98" s="536">
        <f t="shared" si="99"/>
        <v>0</v>
      </c>
      <c r="D98" s="197"/>
      <c r="E98" s="198"/>
      <c r="F98" s="199">
        <f t="shared" si="112"/>
        <v>0</v>
      </c>
      <c r="G98" s="197"/>
      <c r="H98" s="198"/>
      <c r="I98" s="199">
        <f t="shared" si="113"/>
        <v>0</v>
      </c>
      <c r="J98" s="200"/>
      <c r="K98" s="198"/>
      <c r="L98" s="199">
        <f t="shared" si="114"/>
        <v>0</v>
      </c>
      <c r="M98" s="197"/>
      <c r="N98" s="198"/>
      <c r="O98" s="199">
        <f t="shared" si="115"/>
        <v>0</v>
      </c>
      <c r="P98" s="201"/>
    </row>
    <row r="99" spans="1:16" ht="36" hidden="1" x14ac:dyDescent="0.25">
      <c r="A99" s="202">
        <v>2240</v>
      </c>
      <c r="B99" s="90" t="s">
        <v>117</v>
      </c>
      <c r="C99" s="536">
        <f t="shared" si="99"/>
        <v>0</v>
      </c>
      <c r="D99" s="203">
        <f t="shared" ref="D99:E99" si="116">SUM(D100:D106)</f>
        <v>0</v>
      </c>
      <c r="E99" s="204">
        <f t="shared" si="116"/>
        <v>0</v>
      </c>
      <c r="F99" s="199">
        <f>SUM(F100:F106)</f>
        <v>0</v>
      </c>
      <c r="G99" s="203">
        <f t="shared" ref="G99:H99" si="117">SUM(G100:G106)</f>
        <v>0</v>
      </c>
      <c r="H99" s="204">
        <f t="shared" si="117"/>
        <v>0</v>
      </c>
      <c r="I99" s="199">
        <f>SUM(I100:I106)</f>
        <v>0</v>
      </c>
      <c r="J99" s="205">
        <f t="shared" ref="J99:K99" si="118">SUM(J100:J106)</f>
        <v>0</v>
      </c>
      <c r="K99" s="204">
        <f t="shared" si="118"/>
        <v>0</v>
      </c>
      <c r="L99" s="199">
        <f>SUM(L100:L106)</f>
        <v>0</v>
      </c>
      <c r="M99" s="203">
        <f t="shared" ref="M99:O99" si="119">SUM(M100:M106)</f>
        <v>0</v>
      </c>
      <c r="N99" s="204">
        <f t="shared" si="119"/>
        <v>0</v>
      </c>
      <c r="O99" s="199">
        <f t="shared" si="119"/>
        <v>0</v>
      </c>
      <c r="P99" s="201"/>
    </row>
    <row r="100" spans="1:16" hidden="1" x14ac:dyDescent="0.25">
      <c r="A100" s="52">
        <v>2241</v>
      </c>
      <c r="B100" s="90" t="s">
        <v>118</v>
      </c>
      <c r="C100" s="536">
        <f t="shared" si="99"/>
        <v>0</v>
      </c>
      <c r="D100" s="197"/>
      <c r="E100" s="198"/>
      <c r="F100" s="199">
        <f t="shared" ref="F100:F107" si="120">D100+E100</f>
        <v>0</v>
      </c>
      <c r="G100" s="197"/>
      <c r="H100" s="198"/>
      <c r="I100" s="199">
        <f t="shared" ref="I100:I107" si="121">G100+H100</f>
        <v>0</v>
      </c>
      <c r="J100" s="200"/>
      <c r="K100" s="198"/>
      <c r="L100" s="199">
        <f t="shared" ref="L100:L107" si="122">J100+K100</f>
        <v>0</v>
      </c>
      <c r="M100" s="197"/>
      <c r="N100" s="198"/>
      <c r="O100" s="199">
        <f t="shared" ref="O100:O107" si="123">M100+N100</f>
        <v>0</v>
      </c>
      <c r="P100" s="201"/>
    </row>
    <row r="101" spans="1:16" ht="24" hidden="1" x14ac:dyDescent="0.25">
      <c r="A101" s="52">
        <v>2242</v>
      </c>
      <c r="B101" s="90" t="s">
        <v>119</v>
      </c>
      <c r="C101" s="536">
        <f t="shared" si="99"/>
        <v>0</v>
      </c>
      <c r="D101" s="197"/>
      <c r="E101" s="198"/>
      <c r="F101" s="199">
        <f t="shared" si="120"/>
        <v>0</v>
      </c>
      <c r="G101" s="197"/>
      <c r="H101" s="198"/>
      <c r="I101" s="199">
        <f t="shared" si="121"/>
        <v>0</v>
      </c>
      <c r="J101" s="200"/>
      <c r="K101" s="198"/>
      <c r="L101" s="199">
        <f t="shared" si="122"/>
        <v>0</v>
      </c>
      <c r="M101" s="197"/>
      <c r="N101" s="198"/>
      <c r="O101" s="199">
        <f t="shared" si="123"/>
        <v>0</v>
      </c>
      <c r="P101" s="201"/>
    </row>
    <row r="102" spans="1:16" ht="24" hidden="1" x14ac:dyDescent="0.25">
      <c r="A102" s="52">
        <v>2243</v>
      </c>
      <c r="B102" s="90" t="s">
        <v>120</v>
      </c>
      <c r="C102" s="536">
        <f t="shared" si="99"/>
        <v>0</v>
      </c>
      <c r="D102" s="197"/>
      <c r="E102" s="198"/>
      <c r="F102" s="199">
        <f t="shared" si="120"/>
        <v>0</v>
      </c>
      <c r="G102" s="197"/>
      <c r="H102" s="198"/>
      <c r="I102" s="199">
        <f t="shared" si="121"/>
        <v>0</v>
      </c>
      <c r="J102" s="200"/>
      <c r="K102" s="198"/>
      <c r="L102" s="199">
        <f t="shared" si="122"/>
        <v>0</v>
      </c>
      <c r="M102" s="197"/>
      <c r="N102" s="198"/>
      <c r="O102" s="199">
        <f t="shared" si="123"/>
        <v>0</v>
      </c>
      <c r="P102" s="201"/>
    </row>
    <row r="103" spans="1:16" hidden="1" x14ac:dyDescent="0.25">
      <c r="A103" s="52">
        <v>2244</v>
      </c>
      <c r="B103" s="90" t="s">
        <v>121</v>
      </c>
      <c r="C103" s="536">
        <f t="shared" si="99"/>
        <v>0</v>
      </c>
      <c r="D103" s="197"/>
      <c r="E103" s="198"/>
      <c r="F103" s="199">
        <f t="shared" si="120"/>
        <v>0</v>
      </c>
      <c r="G103" s="197"/>
      <c r="H103" s="198"/>
      <c r="I103" s="199">
        <f t="shared" si="121"/>
        <v>0</v>
      </c>
      <c r="J103" s="200"/>
      <c r="K103" s="198"/>
      <c r="L103" s="199">
        <f t="shared" si="122"/>
        <v>0</v>
      </c>
      <c r="M103" s="197"/>
      <c r="N103" s="198"/>
      <c r="O103" s="199">
        <f t="shared" si="123"/>
        <v>0</v>
      </c>
      <c r="P103" s="201"/>
    </row>
    <row r="104" spans="1:16" ht="24" hidden="1" x14ac:dyDescent="0.25">
      <c r="A104" s="52">
        <v>2246</v>
      </c>
      <c r="B104" s="90" t="s">
        <v>122</v>
      </c>
      <c r="C104" s="536">
        <f t="shared" si="99"/>
        <v>0</v>
      </c>
      <c r="D104" s="197"/>
      <c r="E104" s="198"/>
      <c r="F104" s="199">
        <f t="shared" si="120"/>
        <v>0</v>
      </c>
      <c r="G104" s="197"/>
      <c r="H104" s="198"/>
      <c r="I104" s="199">
        <f t="shared" si="121"/>
        <v>0</v>
      </c>
      <c r="J104" s="200"/>
      <c r="K104" s="198"/>
      <c r="L104" s="199">
        <f t="shared" si="122"/>
        <v>0</v>
      </c>
      <c r="M104" s="197"/>
      <c r="N104" s="198"/>
      <c r="O104" s="199">
        <f t="shared" si="123"/>
        <v>0</v>
      </c>
      <c r="P104" s="201"/>
    </row>
    <row r="105" spans="1:16" hidden="1" x14ac:dyDescent="0.25">
      <c r="A105" s="52">
        <v>2247</v>
      </c>
      <c r="B105" s="90" t="s">
        <v>123</v>
      </c>
      <c r="C105" s="536">
        <f t="shared" si="99"/>
        <v>0</v>
      </c>
      <c r="D105" s="197"/>
      <c r="E105" s="198"/>
      <c r="F105" s="199">
        <f t="shared" si="120"/>
        <v>0</v>
      </c>
      <c r="G105" s="197"/>
      <c r="H105" s="198"/>
      <c r="I105" s="199">
        <f t="shared" si="121"/>
        <v>0</v>
      </c>
      <c r="J105" s="200"/>
      <c r="K105" s="198"/>
      <c r="L105" s="199">
        <f t="shared" si="122"/>
        <v>0</v>
      </c>
      <c r="M105" s="197"/>
      <c r="N105" s="198"/>
      <c r="O105" s="199">
        <f t="shared" si="123"/>
        <v>0</v>
      </c>
      <c r="P105" s="201"/>
    </row>
    <row r="106" spans="1:16" ht="24" hidden="1" x14ac:dyDescent="0.25">
      <c r="A106" s="52">
        <v>2249</v>
      </c>
      <c r="B106" s="90" t="s">
        <v>124</v>
      </c>
      <c r="C106" s="536">
        <f t="shared" si="99"/>
        <v>0</v>
      </c>
      <c r="D106" s="197"/>
      <c r="E106" s="198"/>
      <c r="F106" s="199">
        <f t="shared" si="120"/>
        <v>0</v>
      </c>
      <c r="G106" s="197"/>
      <c r="H106" s="198"/>
      <c r="I106" s="199">
        <f t="shared" si="121"/>
        <v>0</v>
      </c>
      <c r="J106" s="200"/>
      <c r="K106" s="198"/>
      <c r="L106" s="199">
        <f t="shared" si="122"/>
        <v>0</v>
      </c>
      <c r="M106" s="197"/>
      <c r="N106" s="198"/>
      <c r="O106" s="199">
        <f t="shared" si="123"/>
        <v>0</v>
      </c>
      <c r="P106" s="201"/>
    </row>
    <row r="107" spans="1:16" hidden="1" x14ac:dyDescent="0.25">
      <c r="A107" s="202">
        <v>2250</v>
      </c>
      <c r="B107" s="90" t="s">
        <v>125</v>
      </c>
      <c r="C107" s="536">
        <f t="shared" si="99"/>
        <v>0</v>
      </c>
      <c r="D107" s="197"/>
      <c r="E107" s="198"/>
      <c r="F107" s="199">
        <f t="shared" si="120"/>
        <v>0</v>
      </c>
      <c r="G107" s="197"/>
      <c r="H107" s="198"/>
      <c r="I107" s="199">
        <f t="shared" si="121"/>
        <v>0</v>
      </c>
      <c r="J107" s="200"/>
      <c r="K107" s="198"/>
      <c r="L107" s="199">
        <f t="shared" si="122"/>
        <v>0</v>
      </c>
      <c r="M107" s="197"/>
      <c r="N107" s="198"/>
      <c r="O107" s="199">
        <f t="shared" si="123"/>
        <v>0</v>
      </c>
      <c r="P107" s="201"/>
    </row>
    <row r="108" spans="1:16" hidden="1" x14ac:dyDescent="0.25">
      <c r="A108" s="202">
        <v>2260</v>
      </c>
      <c r="B108" s="90" t="s">
        <v>126</v>
      </c>
      <c r="C108" s="536">
        <f t="shared" si="99"/>
        <v>0</v>
      </c>
      <c r="D108" s="203">
        <f t="shared" ref="D108:E108" si="124">SUM(D109:D113)</f>
        <v>0</v>
      </c>
      <c r="E108" s="204">
        <f t="shared" si="124"/>
        <v>0</v>
      </c>
      <c r="F108" s="199">
        <f>SUM(F109:F113)</f>
        <v>0</v>
      </c>
      <c r="G108" s="203">
        <f t="shared" ref="G108:H108" si="125">SUM(G109:G113)</f>
        <v>0</v>
      </c>
      <c r="H108" s="204">
        <f t="shared" si="125"/>
        <v>0</v>
      </c>
      <c r="I108" s="199">
        <f>SUM(I109:I113)</f>
        <v>0</v>
      </c>
      <c r="J108" s="205">
        <f t="shared" ref="J108:K108" si="126">SUM(J109:J113)</f>
        <v>0</v>
      </c>
      <c r="K108" s="204">
        <f t="shared" si="126"/>
        <v>0</v>
      </c>
      <c r="L108" s="199">
        <f>SUM(L109:L113)</f>
        <v>0</v>
      </c>
      <c r="M108" s="203">
        <f t="shared" ref="M108:O108" si="127">SUM(M109:M113)</f>
        <v>0</v>
      </c>
      <c r="N108" s="204">
        <f t="shared" si="127"/>
        <v>0</v>
      </c>
      <c r="O108" s="199">
        <f t="shared" si="127"/>
        <v>0</v>
      </c>
      <c r="P108" s="201"/>
    </row>
    <row r="109" spans="1:16" hidden="1" x14ac:dyDescent="0.25">
      <c r="A109" s="52">
        <v>2261</v>
      </c>
      <c r="B109" s="90" t="s">
        <v>127</v>
      </c>
      <c r="C109" s="536">
        <f t="shared" si="99"/>
        <v>0</v>
      </c>
      <c r="D109" s="197"/>
      <c r="E109" s="198"/>
      <c r="F109" s="199">
        <f t="shared" ref="F109:F113" si="128">D109+E109</f>
        <v>0</v>
      </c>
      <c r="G109" s="197"/>
      <c r="H109" s="198"/>
      <c r="I109" s="199">
        <f t="shared" ref="I109:I113" si="129">G109+H109</f>
        <v>0</v>
      </c>
      <c r="J109" s="200"/>
      <c r="K109" s="198"/>
      <c r="L109" s="199">
        <f t="shared" ref="L109:L113" si="130">J109+K109</f>
        <v>0</v>
      </c>
      <c r="M109" s="197"/>
      <c r="N109" s="198"/>
      <c r="O109" s="199">
        <f t="shared" ref="O109:O113" si="131">M109+N109</f>
        <v>0</v>
      </c>
      <c r="P109" s="201"/>
    </row>
    <row r="110" spans="1:16" hidden="1" x14ac:dyDescent="0.25">
      <c r="A110" s="52">
        <v>2262</v>
      </c>
      <c r="B110" s="90" t="s">
        <v>128</v>
      </c>
      <c r="C110" s="536">
        <f t="shared" si="99"/>
        <v>0</v>
      </c>
      <c r="D110" s="197"/>
      <c r="E110" s="198"/>
      <c r="F110" s="199">
        <f t="shared" si="128"/>
        <v>0</v>
      </c>
      <c r="G110" s="197"/>
      <c r="H110" s="198"/>
      <c r="I110" s="199">
        <f t="shared" si="129"/>
        <v>0</v>
      </c>
      <c r="J110" s="200"/>
      <c r="K110" s="198"/>
      <c r="L110" s="199">
        <f t="shared" si="130"/>
        <v>0</v>
      </c>
      <c r="M110" s="197"/>
      <c r="N110" s="198"/>
      <c r="O110" s="199">
        <f t="shared" si="131"/>
        <v>0</v>
      </c>
      <c r="P110" s="201"/>
    </row>
    <row r="111" spans="1:16" hidden="1" x14ac:dyDescent="0.25">
      <c r="A111" s="52">
        <v>2263</v>
      </c>
      <c r="B111" s="90" t="s">
        <v>129</v>
      </c>
      <c r="C111" s="536">
        <f t="shared" si="99"/>
        <v>0</v>
      </c>
      <c r="D111" s="197"/>
      <c r="E111" s="198"/>
      <c r="F111" s="199">
        <f t="shared" si="128"/>
        <v>0</v>
      </c>
      <c r="G111" s="197"/>
      <c r="H111" s="198"/>
      <c r="I111" s="199">
        <f t="shared" si="129"/>
        <v>0</v>
      </c>
      <c r="J111" s="200"/>
      <c r="K111" s="198"/>
      <c r="L111" s="199">
        <f t="shared" si="130"/>
        <v>0</v>
      </c>
      <c r="M111" s="197"/>
      <c r="N111" s="198"/>
      <c r="O111" s="199">
        <f t="shared" si="131"/>
        <v>0</v>
      </c>
      <c r="P111" s="201"/>
    </row>
    <row r="112" spans="1:16" ht="24" hidden="1" x14ac:dyDescent="0.25">
      <c r="A112" s="52">
        <v>2264</v>
      </c>
      <c r="B112" s="90" t="s">
        <v>130</v>
      </c>
      <c r="C112" s="536">
        <f t="shared" si="99"/>
        <v>0</v>
      </c>
      <c r="D112" s="197"/>
      <c r="E112" s="198"/>
      <c r="F112" s="199">
        <f t="shared" si="128"/>
        <v>0</v>
      </c>
      <c r="G112" s="197"/>
      <c r="H112" s="198"/>
      <c r="I112" s="199">
        <f t="shared" si="129"/>
        <v>0</v>
      </c>
      <c r="J112" s="200"/>
      <c r="K112" s="198"/>
      <c r="L112" s="199">
        <f t="shared" si="130"/>
        <v>0</v>
      </c>
      <c r="M112" s="197"/>
      <c r="N112" s="198"/>
      <c r="O112" s="199">
        <f t="shared" si="131"/>
        <v>0</v>
      </c>
      <c r="P112" s="201"/>
    </row>
    <row r="113" spans="1:16" hidden="1" x14ac:dyDescent="0.25">
      <c r="A113" s="52">
        <v>2269</v>
      </c>
      <c r="B113" s="90" t="s">
        <v>131</v>
      </c>
      <c r="C113" s="536">
        <f t="shared" si="99"/>
        <v>0</v>
      </c>
      <c r="D113" s="197"/>
      <c r="E113" s="198"/>
      <c r="F113" s="199">
        <f t="shared" si="128"/>
        <v>0</v>
      </c>
      <c r="G113" s="197"/>
      <c r="H113" s="198"/>
      <c r="I113" s="199">
        <f t="shared" si="129"/>
        <v>0</v>
      </c>
      <c r="J113" s="200"/>
      <c r="K113" s="198"/>
      <c r="L113" s="199">
        <f t="shared" si="130"/>
        <v>0</v>
      </c>
      <c r="M113" s="197"/>
      <c r="N113" s="198"/>
      <c r="O113" s="199">
        <f t="shared" si="131"/>
        <v>0</v>
      </c>
      <c r="P113" s="201"/>
    </row>
    <row r="114" spans="1:16" hidden="1" x14ac:dyDescent="0.25">
      <c r="A114" s="202">
        <v>2270</v>
      </c>
      <c r="B114" s="90" t="s">
        <v>132</v>
      </c>
      <c r="C114" s="536">
        <f t="shared" si="99"/>
        <v>0</v>
      </c>
      <c r="D114" s="203">
        <f t="shared" ref="D114:E114" si="132">SUM(D115:D118)</f>
        <v>0</v>
      </c>
      <c r="E114" s="204">
        <f t="shared" si="132"/>
        <v>0</v>
      </c>
      <c r="F114" s="199">
        <f>SUM(F115:F118)</f>
        <v>0</v>
      </c>
      <c r="G114" s="203">
        <f t="shared" ref="G114:H114" si="133">SUM(G115:G118)</f>
        <v>0</v>
      </c>
      <c r="H114" s="204">
        <f t="shared" si="133"/>
        <v>0</v>
      </c>
      <c r="I114" s="199">
        <f>SUM(I115:I118)</f>
        <v>0</v>
      </c>
      <c r="J114" s="205">
        <f t="shared" ref="J114:K114" si="134">SUM(J115:J118)</f>
        <v>0</v>
      </c>
      <c r="K114" s="204">
        <f t="shared" si="134"/>
        <v>0</v>
      </c>
      <c r="L114" s="199">
        <f>SUM(L115:L118)</f>
        <v>0</v>
      </c>
      <c r="M114" s="203">
        <f t="shared" ref="M114:O114" si="135">SUM(M115:M118)</f>
        <v>0</v>
      </c>
      <c r="N114" s="204">
        <f t="shared" si="135"/>
        <v>0</v>
      </c>
      <c r="O114" s="199">
        <f t="shared" si="135"/>
        <v>0</v>
      </c>
      <c r="P114" s="201"/>
    </row>
    <row r="115" spans="1:16" hidden="1" x14ac:dyDescent="0.25">
      <c r="A115" s="52">
        <v>2272</v>
      </c>
      <c r="B115" s="218" t="s">
        <v>133</v>
      </c>
      <c r="C115" s="536">
        <f t="shared" si="99"/>
        <v>0</v>
      </c>
      <c r="D115" s="197"/>
      <c r="E115" s="198"/>
      <c r="F115" s="199">
        <f t="shared" ref="F115:F119" si="136">D115+E115</f>
        <v>0</v>
      </c>
      <c r="G115" s="197"/>
      <c r="H115" s="198"/>
      <c r="I115" s="199">
        <f t="shared" ref="I115:I119" si="137">G115+H115</f>
        <v>0</v>
      </c>
      <c r="J115" s="200"/>
      <c r="K115" s="198"/>
      <c r="L115" s="199">
        <f t="shared" ref="L115:L119" si="138">J115+K115</f>
        <v>0</v>
      </c>
      <c r="M115" s="197"/>
      <c r="N115" s="198"/>
      <c r="O115" s="199">
        <f t="shared" ref="O115:O119" si="139">M115+N115</f>
        <v>0</v>
      </c>
      <c r="P115" s="201"/>
    </row>
    <row r="116" spans="1:16" ht="24" hidden="1" x14ac:dyDescent="0.25">
      <c r="A116" s="52">
        <v>2274</v>
      </c>
      <c r="B116" s="219" t="s">
        <v>134</v>
      </c>
      <c r="C116" s="536">
        <f t="shared" si="99"/>
        <v>0</v>
      </c>
      <c r="D116" s="197"/>
      <c r="E116" s="198"/>
      <c r="F116" s="199">
        <f t="shared" si="136"/>
        <v>0</v>
      </c>
      <c r="G116" s="197"/>
      <c r="H116" s="198"/>
      <c r="I116" s="199">
        <f t="shared" si="137"/>
        <v>0</v>
      </c>
      <c r="J116" s="200"/>
      <c r="K116" s="198"/>
      <c r="L116" s="199">
        <f t="shared" si="138"/>
        <v>0</v>
      </c>
      <c r="M116" s="197"/>
      <c r="N116" s="198"/>
      <c r="O116" s="199">
        <f t="shared" si="139"/>
        <v>0</v>
      </c>
      <c r="P116" s="201"/>
    </row>
    <row r="117" spans="1:16" ht="24" hidden="1" x14ac:dyDescent="0.25">
      <c r="A117" s="52">
        <v>2275</v>
      </c>
      <c r="B117" s="90" t="s">
        <v>135</v>
      </c>
      <c r="C117" s="536">
        <f t="shared" si="99"/>
        <v>0</v>
      </c>
      <c r="D117" s="197"/>
      <c r="E117" s="198"/>
      <c r="F117" s="199">
        <f t="shared" si="136"/>
        <v>0</v>
      </c>
      <c r="G117" s="197"/>
      <c r="H117" s="198"/>
      <c r="I117" s="199">
        <f t="shared" si="137"/>
        <v>0</v>
      </c>
      <c r="J117" s="200"/>
      <c r="K117" s="198"/>
      <c r="L117" s="199">
        <f t="shared" si="138"/>
        <v>0</v>
      </c>
      <c r="M117" s="197"/>
      <c r="N117" s="198"/>
      <c r="O117" s="199">
        <f t="shared" si="139"/>
        <v>0</v>
      </c>
      <c r="P117" s="201"/>
    </row>
    <row r="118" spans="1:16" ht="36" hidden="1" x14ac:dyDescent="0.25">
      <c r="A118" s="52">
        <v>2276</v>
      </c>
      <c r="B118" s="90" t="s">
        <v>136</v>
      </c>
      <c r="C118" s="536">
        <f t="shared" si="99"/>
        <v>0</v>
      </c>
      <c r="D118" s="197"/>
      <c r="E118" s="198"/>
      <c r="F118" s="199">
        <f t="shared" si="136"/>
        <v>0</v>
      </c>
      <c r="G118" s="197"/>
      <c r="H118" s="198"/>
      <c r="I118" s="199">
        <f t="shared" si="137"/>
        <v>0</v>
      </c>
      <c r="J118" s="200"/>
      <c r="K118" s="198"/>
      <c r="L118" s="199">
        <f t="shared" si="138"/>
        <v>0</v>
      </c>
      <c r="M118" s="197"/>
      <c r="N118" s="198"/>
      <c r="O118" s="199">
        <f t="shared" si="139"/>
        <v>0</v>
      </c>
      <c r="P118" s="201"/>
    </row>
    <row r="119" spans="1:16" ht="48" hidden="1" x14ac:dyDescent="0.25">
      <c r="A119" s="202">
        <v>2280</v>
      </c>
      <c r="B119" s="90" t="s">
        <v>137</v>
      </c>
      <c r="C119" s="536">
        <f t="shared" si="99"/>
        <v>0</v>
      </c>
      <c r="D119" s="197"/>
      <c r="E119" s="198"/>
      <c r="F119" s="199">
        <f t="shared" si="136"/>
        <v>0</v>
      </c>
      <c r="G119" s="197"/>
      <c r="H119" s="198"/>
      <c r="I119" s="199">
        <f t="shared" si="137"/>
        <v>0</v>
      </c>
      <c r="J119" s="200"/>
      <c r="K119" s="198"/>
      <c r="L119" s="199">
        <f t="shared" si="138"/>
        <v>0</v>
      </c>
      <c r="M119" s="197"/>
      <c r="N119" s="198"/>
      <c r="O119" s="199">
        <f t="shared" si="139"/>
        <v>0</v>
      </c>
      <c r="P119" s="201"/>
    </row>
    <row r="120" spans="1:16" ht="38.25" customHeight="1" x14ac:dyDescent="0.25">
      <c r="A120" s="138">
        <v>2300</v>
      </c>
      <c r="B120" s="108" t="s">
        <v>138</v>
      </c>
      <c r="C120" s="538">
        <f t="shared" si="99"/>
        <v>1874</v>
      </c>
      <c r="D120" s="220">
        <f t="shared" ref="D120:E120" si="140">SUM(D121,D126,D130,D131,D134,D138,D146,D147,D150)</f>
        <v>0</v>
      </c>
      <c r="E120" s="221">
        <f t="shared" si="140"/>
        <v>1874</v>
      </c>
      <c r="F120" s="222">
        <f>SUM(F121,F126,F130,F131,F134,F138,F146,F147,F150)</f>
        <v>1874</v>
      </c>
      <c r="G120" s="220">
        <f t="shared" ref="G120:H120" si="141">SUM(G121,G126,G130,G131,G134,G138,G146,G147,G150)</f>
        <v>0</v>
      </c>
      <c r="H120" s="221">
        <f t="shared" si="141"/>
        <v>0</v>
      </c>
      <c r="I120" s="222">
        <f>SUM(I121,I126,I130,I131,I134,I138,I146,I147,I150)</f>
        <v>0</v>
      </c>
      <c r="J120" s="223">
        <f t="shared" ref="J120:K120" si="142">SUM(J121,J126,J130,J131,J134,J138,J146,J147,J150)</f>
        <v>0</v>
      </c>
      <c r="K120" s="221">
        <f t="shared" si="142"/>
        <v>0</v>
      </c>
      <c r="L120" s="222">
        <f>SUM(L121,L126,L130,L131,L134,L138,L146,L147,L150)</f>
        <v>0</v>
      </c>
      <c r="M120" s="220">
        <f t="shared" ref="M120:O120" si="143">SUM(M121,M126,M130,M131,M134,M138,M146,M147,M150)</f>
        <v>0</v>
      </c>
      <c r="N120" s="221">
        <f t="shared" si="143"/>
        <v>0</v>
      </c>
      <c r="O120" s="222">
        <f t="shared" si="143"/>
        <v>0</v>
      </c>
      <c r="P120" s="215"/>
    </row>
    <row r="121" spans="1:16" ht="24" x14ac:dyDescent="0.25">
      <c r="A121" s="875">
        <v>2310</v>
      </c>
      <c r="B121" s="82" t="s">
        <v>139</v>
      </c>
      <c r="C121" s="535">
        <f t="shared" si="99"/>
        <v>1874</v>
      </c>
      <c r="D121" s="212">
        <f t="shared" ref="D121:O121" si="144">SUM(D122:D125)</f>
        <v>0</v>
      </c>
      <c r="E121" s="213">
        <f t="shared" si="144"/>
        <v>1874</v>
      </c>
      <c r="F121" s="194">
        <f t="shared" si="144"/>
        <v>1874</v>
      </c>
      <c r="G121" s="212">
        <f t="shared" si="144"/>
        <v>0</v>
      </c>
      <c r="H121" s="213">
        <f t="shared" si="144"/>
        <v>0</v>
      </c>
      <c r="I121" s="194">
        <f t="shared" si="144"/>
        <v>0</v>
      </c>
      <c r="J121" s="214">
        <f t="shared" si="144"/>
        <v>0</v>
      </c>
      <c r="K121" s="213">
        <f t="shared" si="144"/>
        <v>0</v>
      </c>
      <c r="L121" s="194">
        <f t="shared" si="144"/>
        <v>0</v>
      </c>
      <c r="M121" s="212">
        <f t="shared" si="144"/>
        <v>0</v>
      </c>
      <c r="N121" s="213">
        <f t="shared" si="144"/>
        <v>0</v>
      </c>
      <c r="O121" s="194">
        <f t="shared" si="144"/>
        <v>0</v>
      </c>
      <c r="P121" s="196"/>
    </row>
    <row r="122" spans="1:16" hidden="1" x14ac:dyDescent="0.25">
      <c r="A122" s="52">
        <v>2311</v>
      </c>
      <c r="B122" s="90" t="s">
        <v>140</v>
      </c>
      <c r="C122" s="536">
        <f t="shared" si="99"/>
        <v>0</v>
      </c>
      <c r="D122" s="197"/>
      <c r="E122" s="198"/>
      <c r="F122" s="199">
        <f t="shared" ref="F122:F125" si="145">D122+E122</f>
        <v>0</v>
      </c>
      <c r="G122" s="197"/>
      <c r="H122" s="198"/>
      <c r="I122" s="199">
        <f t="shared" ref="I122:I125" si="146">G122+H122</f>
        <v>0</v>
      </c>
      <c r="J122" s="200"/>
      <c r="K122" s="198"/>
      <c r="L122" s="199">
        <f t="shared" ref="L122:L125" si="147">J122+K122</f>
        <v>0</v>
      </c>
      <c r="M122" s="197"/>
      <c r="N122" s="198"/>
      <c r="O122" s="199">
        <f t="shared" ref="O122:O125" si="148">M122+N122</f>
        <v>0</v>
      </c>
      <c r="P122" s="201"/>
    </row>
    <row r="123" spans="1:16" hidden="1" x14ac:dyDescent="0.25">
      <c r="A123" s="52">
        <v>2312</v>
      </c>
      <c r="B123" s="90" t="s">
        <v>141</v>
      </c>
      <c r="C123" s="536">
        <f t="shared" si="99"/>
        <v>0</v>
      </c>
      <c r="D123" s="197"/>
      <c r="E123" s="198"/>
      <c r="F123" s="199">
        <f t="shared" si="145"/>
        <v>0</v>
      </c>
      <c r="G123" s="197"/>
      <c r="H123" s="198"/>
      <c r="I123" s="199">
        <f t="shared" si="146"/>
        <v>0</v>
      </c>
      <c r="J123" s="200"/>
      <c r="K123" s="198"/>
      <c r="L123" s="199">
        <f t="shared" si="147"/>
        <v>0</v>
      </c>
      <c r="M123" s="197"/>
      <c r="N123" s="198"/>
      <c r="O123" s="199">
        <f t="shared" si="148"/>
        <v>0</v>
      </c>
      <c r="P123" s="201"/>
    </row>
    <row r="124" spans="1:16" hidden="1" x14ac:dyDescent="0.25">
      <c r="A124" s="52">
        <v>2313</v>
      </c>
      <c r="B124" s="90" t="s">
        <v>142</v>
      </c>
      <c r="C124" s="536">
        <f t="shared" si="99"/>
        <v>0</v>
      </c>
      <c r="D124" s="197"/>
      <c r="E124" s="198"/>
      <c r="F124" s="199">
        <f t="shared" si="145"/>
        <v>0</v>
      </c>
      <c r="G124" s="197"/>
      <c r="H124" s="198"/>
      <c r="I124" s="199">
        <f t="shared" si="146"/>
        <v>0</v>
      </c>
      <c r="J124" s="200"/>
      <c r="K124" s="198"/>
      <c r="L124" s="199">
        <f t="shared" si="147"/>
        <v>0</v>
      </c>
      <c r="M124" s="197"/>
      <c r="N124" s="198"/>
      <c r="O124" s="199">
        <f t="shared" si="148"/>
        <v>0</v>
      </c>
      <c r="P124" s="201"/>
    </row>
    <row r="125" spans="1:16" ht="36" customHeight="1" x14ac:dyDescent="0.25">
      <c r="A125" s="52">
        <v>2314</v>
      </c>
      <c r="B125" s="90" t="s">
        <v>143</v>
      </c>
      <c r="C125" s="536">
        <f t="shared" si="99"/>
        <v>1874</v>
      </c>
      <c r="D125" s="197"/>
      <c r="E125" s="198">
        <v>1874</v>
      </c>
      <c r="F125" s="199">
        <f t="shared" si="145"/>
        <v>1874</v>
      </c>
      <c r="G125" s="197"/>
      <c r="H125" s="198"/>
      <c r="I125" s="199">
        <f t="shared" si="146"/>
        <v>0</v>
      </c>
      <c r="J125" s="200"/>
      <c r="K125" s="198"/>
      <c r="L125" s="199">
        <f t="shared" si="147"/>
        <v>0</v>
      </c>
      <c r="M125" s="197"/>
      <c r="N125" s="198"/>
      <c r="O125" s="199">
        <f t="shared" si="148"/>
        <v>0</v>
      </c>
      <c r="P125" s="201"/>
    </row>
    <row r="126" spans="1:16" hidden="1" x14ac:dyDescent="0.25">
      <c r="A126" s="202">
        <v>2320</v>
      </c>
      <c r="B126" s="90" t="s">
        <v>144</v>
      </c>
      <c r="C126" s="536">
        <f t="shared" si="99"/>
        <v>0</v>
      </c>
      <c r="D126" s="203">
        <f t="shared" ref="D126:E126" si="149">SUM(D127:D129)</f>
        <v>0</v>
      </c>
      <c r="E126" s="204">
        <f t="shared" si="149"/>
        <v>0</v>
      </c>
      <c r="F126" s="199">
        <f>SUM(F127:F129)</f>
        <v>0</v>
      </c>
      <c r="G126" s="203">
        <f t="shared" ref="G126:H126" si="150">SUM(G127:G129)</f>
        <v>0</v>
      </c>
      <c r="H126" s="204">
        <f t="shared" si="150"/>
        <v>0</v>
      </c>
      <c r="I126" s="199">
        <f>SUM(I127:I129)</f>
        <v>0</v>
      </c>
      <c r="J126" s="205">
        <f t="shared" ref="J126:K126" si="151">SUM(J127:J129)</f>
        <v>0</v>
      </c>
      <c r="K126" s="204">
        <f t="shared" si="151"/>
        <v>0</v>
      </c>
      <c r="L126" s="199">
        <f>SUM(L127:L129)</f>
        <v>0</v>
      </c>
      <c r="M126" s="203">
        <f t="shared" ref="M126:O126" si="152">SUM(M127:M129)</f>
        <v>0</v>
      </c>
      <c r="N126" s="204">
        <f t="shared" si="152"/>
        <v>0</v>
      </c>
      <c r="O126" s="199">
        <f t="shared" si="152"/>
        <v>0</v>
      </c>
      <c r="P126" s="201"/>
    </row>
    <row r="127" spans="1:16" hidden="1" x14ac:dyDescent="0.25">
      <c r="A127" s="52">
        <v>2321</v>
      </c>
      <c r="B127" s="90" t="s">
        <v>145</v>
      </c>
      <c r="C127" s="536">
        <f t="shared" si="99"/>
        <v>0</v>
      </c>
      <c r="D127" s="197"/>
      <c r="E127" s="198"/>
      <c r="F127" s="199">
        <f t="shared" ref="F127:F130" si="153">D127+E127</f>
        <v>0</v>
      </c>
      <c r="G127" s="197"/>
      <c r="H127" s="198"/>
      <c r="I127" s="199">
        <f t="shared" ref="I127:I130" si="154">G127+H127</f>
        <v>0</v>
      </c>
      <c r="J127" s="200"/>
      <c r="K127" s="198"/>
      <c r="L127" s="199">
        <f t="shared" ref="L127:L130" si="155">J127+K127</f>
        <v>0</v>
      </c>
      <c r="M127" s="197"/>
      <c r="N127" s="198"/>
      <c r="O127" s="199">
        <f t="shared" ref="O127:O130" si="156">M127+N127</f>
        <v>0</v>
      </c>
      <c r="P127" s="201"/>
    </row>
    <row r="128" spans="1:16" hidden="1" x14ac:dyDescent="0.25">
      <c r="A128" s="52">
        <v>2322</v>
      </c>
      <c r="B128" s="90" t="s">
        <v>146</v>
      </c>
      <c r="C128" s="536">
        <f t="shared" si="99"/>
        <v>0</v>
      </c>
      <c r="D128" s="197"/>
      <c r="E128" s="198"/>
      <c r="F128" s="199">
        <f t="shared" si="153"/>
        <v>0</v>
      </c>
      <c r="G128" s="197"/>
      <c r="H128" s="198"/>
      <c r="I128" s="199">
        <f t="shared" si="154"/>
        <v>0</v>
      </c>
      <c r="J128" s="200"/>
      <c r="K128" s="198"/>
      <c r="L128" s="199">
        <f t="shared" si="155"/>
        <v>0</v>
      </c>
      <c r="M128" s="197"/>
      <c r="N128" s="198"/>
      <c r="O128" s="199">
        <f t="shared" si="156"/>
        <v>0</v>
      </c>
      <c r="P128" s="201"/>
    </row>
    <row r="129" spans="1:16" ht="10.5" hidden="1" customHeight="1" x14ac:dyDescent="0.25">
      <c r="A129" s="52">
        <v>2329</v>
      </c>
      <c r="B129" s="90" t="s">
        <v>147</v>
      </c>
      <c r="C129" s="536">
        <f t="shared" si="99"/>
        <v>0</v>
      </c>
      <c r="D129" s="197"/>
      <c r="E129" s="198"/>
      <c r="F129" s="199">
        <f t="shared" si="153"/>
        <v>0</v>
      </c>
      <c r="G129" s="197"/>
      <c r="H129" s="198"/>
      <c r="I129" s="199">
        <f t="shared" si="154"/>
        <v>0</v>
      </c>
      <c r="J129" s="200"/>
      <c r="K129" s="198"/>
      <c r="L129" s="199">
        <f t="shared" si="155"/>
        <v>0</v>
      </c>
      <c r="M129" s="197"/>
      <c r="N129" s="198"/>
      <c r="O129" s="199">
        <f t="shared" si="156"/>
        <v>0</v>
      </c>
      <c r="P129" s="201"/>
    </row>
    <row r="130" spans="1:16" hidden="1" x14ac:dyDescent="0.25">
      <c r="A130" s="202">
        <v>2330</v>
      </c>
      <c r="B130" s="90" t="s">
        <v>148</v>
      </c>
      <c r="C130" s="536">
        <f t="shared" si="99"/>
        <v>0</v>
      </c>
      <c r="D130" s="197"/>
      <c r="E130" s="198"/>
      <c r="F130" s="199">
        <f t="shared" si="153"/>
        <v>0</v>
      </c>
      <c r="G130" s="197"/>
      <c r="H130" s="198"/>
      <c r="I130" s="199">
        <f t="shared" si="154"/>
        <v>0</v>
      </c>
      <c r="J130" s="200"/>
      <c r="K130" s="198"/>
      <c r="L130" s="199">
        <f t="shared" si="155"/>
        <v>0</v>
      </c>
      <c r="M130" s="197"/>
      <c r="N130" s="198"/>
      <c r="O130" s="199">
        <f t="shared" si="156"/>
        <v>0</v>
      </c>
      <c r="P130" s="201"/>
    </row>
    <row r="131" spans="1:16" ht="36" hidden="1" x14ac:dyDescent="0.25">
      <c r="A131" s="202">
        <v>2340</v>
      </c>
      <c r="B131" s="90" t="s">
        <v>149</v>
      </c>
      <c r="C131" s="536">
        <f t="shared" si="99"/>
        <v>0</v>
      </c>
      <c r="D131" s="203">
        <f t="shared" ref="D131:E131" si="157">SUM(D132:D133)</f>
        <v>0</v>
      </c>
      <c r="E131" s="204">
        <f t="shared" si="157"/>
        <v>0</v>
      </c>
      <c r="F131" s="199">
        <f>SUM(F132:F133)</f>
        <v>0</v>
      </c>
      <c r="G131" s="203">
        <f t="shared" ref="G131:H131" si="158">SUM(G132:G133)</f>
        <v>0</v>
      </c>
      <c r="H131" s="204">
        <f t="shared" si="158"/>
        <v>0</v>
      </c>
      <c r="I131" s="199">
        <f>SUM(I132:I133)</f>
        <v>0</v>
      </c>
      <c r="J131" s="205">
        <f t="shared" ref="J131:K131" si="159">SUM(J132:J133)</f>
        <v>0</v>
      </c>
      <c r="K131" s="204">
        <f t="shared" si="159"/>
        <v>0</v>
      </c>
      <c r="L131" s="199">
        <f>SUM(L132:L133)</f>
        <v>0</v>
      </c>
      <c r="M131" s="203">
        <f t="shared" ref="M131:O131" si="160">SUM(M132:M133)</f>
        <v>0</v>
      </c>
      <c r="N131" s="204">
        <f t="shared" si="160"/>
        <v>0</v>
      </c>
      <c r="O131" s="199">
        <f t="shared" si="160"/>
        <v>0</v>
      </c>
      <c r="P131" s="201"/>
    </row>
    <row r="132" spans="1:16" hidden="1" x14ac:dyDescent="0.25">
      <c r="A132" s="52">
        <v>2341</v>
      </c>
      <c r="B132" s="90" t="s">
        <v>150</v>
      </c>
      <c r="C132" s="536">
        <f t="shared" si="99"/>
        <v>0</v>
      </c>
      <c r="D132" s="197"/>
      <c r="E132" s="198"/>
      <c r="F132" s="199">
        <f t="shared" ref="F132:F133" si="161">D132+E132</f>
        <v>0</v>
      </c>
      <c r="G132" s="197"/>
      <c r="H132" s="198"/>
      <c r="I132" s="199">
        <f t="shared" ref="I132:I133" si="162">G132+H132</f>
        <v>0</v>
      </c>
      <c r="J132" s="200"/>
      <c r="K132" s="198"/>
      <c r="L132" s="199">
        <f t="shared" ref="L132:L133" si="163">J132+K132</f>
        <v>0</v>
      </c>
      <c r="M132" s="197"/>
      <c r="N132" s="198"/>
      <c r="O132" s="199">
        <f t="shared" ref="O132:O133" si="164">M132+N132</f>
        <v>0</v>
      </c>
      <c r="P132" s="201"/>
    </row>
    <row r="133" spans="1:16" ht="24" hidden="1" x14ac:dyDescent="0.25">
      <c r="A133" s="52">
        <v>2344</v>
      </c>
      <c r="B133" s="90" t="s">
        <v>151</v>
      </c>
      <c r="C133" s="536">
        <f t="shared" si="99"/>
        <v>0</v>
      </c>
      <c r="D133" s="197"/>
      <c r="E133" s="198"/>
      <c r="F133" s="199">
        <f t="shared" si="161"/>
        <v>0</v>
      </c>
      <c r="G133" s="197"/>
      <c r="H133" s="198"/>
      <c r="I133" s="199">
        <f t="shared" si="162"/>
        <v>0</v>
      </c>
      <c r="J133" s="200"/>
      <c r="K133" s="198"/>
      <c r="L133" s="199">
        <f t="shared" si="163"/>
        <v>0</v>
      </c>
      <c r="M133" s="197"/>
      <c r="N133" s="198"/>
      <c r="O133" s="199">
        <f t="shared" si="164"/>
        <v>0</v>
      </c>
      <c r="P133" s="201"/>
    </row>
    <row r="134" spans="1:16" ht="24" hidden="1" x14ac:dyDescent="0.25">
      <c r="A134" s="188">
        <v>2350</v>
      </c>
      <c r="B134" s="143" t="s">
        <v>152</v>
      </c>
      <c r="C134" s="542">
        <f t="shared" si="99"/>
        <v>0</v>
      </c>
      <c r="D134" s="148">
        <f t="shared" ref="D134:E134" si="165">SUM(D135:D137)</f>
        <v>0</v>
      </c>
      <c r="E134" s="149">
        <f t="shared" si="165"/>
        <v>0</v>
      </c>
      <c r="F134" s="189">
        <f>SUM(F135:F137)</f>
        <v>0</v>
      </c>
      <c r="G134" s="148">
        <f t="shared" ref="G134:H134" si="166">SUM(G135:G137)</f>
        <v>0</v>
      </c>
      <c r="H134" s="149">
        <f t="shared" si="166"/>
        <v>0</v>
      </c>
      <c r="I134" s="189">
        <f>SUM(I135:I137)</f>
        <v>0</v>
      </c>
      <c r="J134" s="190">
        <f t="shared" ref="J134:K134" si="167">SUM(J135:J137)</f>
        <v>0</v>
      </c>
      <c r="K134" s="149">
        <f t="shared" si="167"/>
        <v>0</v>
      </c>
      <c r="L134" s="189">
        <f>SUM(L135:L137)</f>
        <v>0</v>
      </c>
      <c r="M134" s="148">
        <f t="shared" ref="M134:O134" si="168">SUM(M135:M137)</f>
        <v>0</v>
      </c>
      <c r="N134" s="149">
        <f t="shared" si="168"/>
        <v>0</v>
      </c>
      <c r="O134" s="189">
        <f t="shared" si="168"/>
        <v>0</v>
      </c>
      <c r="P134" s="191"/>
    </row>
    <row r="135" spans="1:16" hidden="1" x14ac:dyDescent="0.25">
      <c r="A135" s="45">
        <v>2351</v>
      </c>
      <c r="B135" s="82" t="s">
        <v>153</v>
      </c>
      <c r="C135" s="535">
        <f t="shared" si="99"/>
        <v>0</v>
      </c>
      <c r="D135" s="192"/>
      <c r="E135" s="193"/>
      <c r="F135" s="194">
        <f t="shared" ref="F135:F137" si="169">D135+E135</f>
        <v>0</v>
      </c>
      <c r="G135" s="192"/>
      <c r="H135" s="193"/>
      <c r="I135" s="194">
        <f t="shared" ref="I135:I137" si="170">G135+H135</f>
        <v>0</v>
      </c>
      <c r="J135" s="195"/>
      <c r="K135" s="193"/>
      <c r="L135" s="194">
        <f t="shared" ref="L135:L137" si="171">J135+K135</f>
        <v>0</v>
      </c>
      <c r="M135" s="192"/>
      <c r="N135" s="193"/>
      <c r="O135" s="194">
        <f t="shared" ref="O135:O137" si="172">M135+N135</f>
        <v>0</v>
      </c>
      <c r="P135" s="196"/>
    </row>
    <row r="136" spans="1:16" ht="24" hidden="1" x14ac:dyDescent="0.25">
      <c r="A136" s="52">
        <v>2352</v>
      </c>
      <c r="B136" s="90" t="s">
        <v>154</v>
      </c>
      <c r="C136" s="536">
        <f t="shared" si="99"/>
        <v>0</v>
      </c>
      <c r="D136" s="197"/>
      <c r="E136" s="198"/>
      <c r="F136" s="199">
        <f t="shared" si="169"/>
        <v>0</v>
      </c>
      <c r="G136" s="197"/>
      <c r="H136" s="198"/>
      <c r="I136" s="199">
        <f t="shared" si="170"/>
        <v>0</v>
      </c>
      <c r="J136" s="200"/>
      <c r="K136" s="198"/>
      <c r="L136" s="199">
        <f t="shared" si="171"/>
        <v>0</v>
      </c>
      <c r="M136" s="197"/>
      <c r="N136" s="198"/>
      <c r="O136" s="199">
        <f t="shared" si="172"/>
        <v>0</v>
      </c>
      <c r="P136" s="201"/>
    </row>
    <row r="137" spans="1:16" ht="24" hidden="1" x14ac:dyDescent="0.25">
      <c r="A137" s="52">
        <v>2353</v>
      </c>
      <c r="B137" s="90" t="s">
        <v>155</v>
      </c>
      <c r="C137" s="536">
        <f t="shared" si="99"/>
        <v>0</v>
      </c>
      <c r="D137" s="197"/>
      <c r="E137" s="198"/>
      <c r="F137" s="199">
        <f t="shared" si="169"/>
        <v>0</v>
      </c>
      <c r="G137" s="197"/>
      <c r="H137" s="198"/>
      <c r="I137" s="199">
        <f t="shared" si="170"/>
        <v>0</v>
      </c>
      <c r="J137" s="200"/>
      <c r="K137" s="198"/>
      <c r="L137" s="199">
        <f t="shared" si="171"/>
        <v>0</v>
      </c>
      <c r="M137" s="197"/>
      <c r="N137" s="198"/>
      <c r="O137" s="199">
        <f t="shared" si="172"/>
        <v>0</v>
      </c>
      <c r="P137" s="201"/>
    </row>
    <row r="138" spans="1:16" ht="36" hidden="1" x14ac:dyDescent="0.25">
      <c r="A138" s="202">
        <v>2360</v>
      </c>
      <c r="B138" s="90" t="s">
        <v>156</v>
      </c>
      <c r="C138" s="536">
        <f t="shared" si="99"/>
        <v>0</v>
      </c>
      <c r="D138" s="203">
        <f t="shared" ref="D138:E138" si="173">SUM(D139:D145)</f>
        <v>0</v>
      </c>
      <c r="E138" s="204">
        <f t="shared" si="173"/>
        <v>0</v>
      </c>
      <c r="F138" s="199">
        <f>SUM(F139:F145)</f>
        <v>0</v>
      </c>
      <c r="G138" s="203">
        <f t="shared" ref="G138:H138" si="174">SUM(G139:G145)</f>
        <v>0</v>
      </c>
      <c r="H138" s="204">
        <f t="shared" si="174"/>
        <v>0</v>
      </c>
      <c r="I138" s="199">
        <f>SUM(I139:I145)</f>
        <v>0</v>
      </c>
      <c r="J138" s="205">
        <f t="shared" ref="J138:K138" si="175">SUM(J139:J145)</f>
        <v>0</v>
      </c>
      <c r="K138" s="204">
        <f t="shared" si="175"/>
        <v>0</v>
      </c>
      <c r="L138" s="199">
        <f>SUM(L139:L145)</f>
        <v>0</v>
      </c>
      <c r="M138" s="203">
        <f t="shared" ref="M138:O138" si="176">SUM(M139:M145)</f>
        <v>0</v>
      </c>
      <c r="N138" s="204">
        <f t="shared" si="176"/>
        <v>0</v>
      </c>
      <c r="O138" s="199">
        <f t="shared" si="176"/>
        <v>0</v>
      </c>
      <c r="P138" s="201"/>
    </row>
    <row r="139" spans="1:16" hidden="1" x14ac:dyDescent="0.25">
      <c r="A139" s="51">
        <v>2361</v>
      </c>
      <c r="B139" s="90" t="s">
        <v>157</v>
      </c>
      <c r="C139" s="536">
        <f t="shared" si="99"/>
        <v>0</v>
      </c>
      <c r="D139" s="197"/>
      <c r="E139" s="198"/>
      <c r="F139" s="199">
        <f t="shared" ref="F139:F146" si="177">D139+E139</f>
        <v>0</v>
      </c>
      <c r="G139" s="197"/>
      <c r="H139" s="198"/>
      <c r="I139" s="199">
        <f t="shared" ref="I139:I146" si="178">G139+H139</f>
        <v>0</v>
      </c>
      <c r="J139" s="200"/>
      <c r="K139" s="198"/>
      <c r="L139" s="199">
        <f t="shared" ref="L139:L146" si="179">J139+K139</f>
        <v>0</v>
      </c>
      <c r="M139" s="197"/>
      <c r="N139" s="198"/>
      <c r="O139" s="199">
        <f t="shared" ref="O139:O146" si="180">M139+N139</f>
        <v>0</v>
      </c>
      <c r="P139" s="201"/>
    </row>
    <row r="140" spans="1:16" ht="24" hidden="1" x14ac:dyDescent="0.25">
      <c r="A140" s="51">
        <v>2362</v>
      </c>
      <c r="B140" s="90" t="s">
        <v>158</v>
      </c>
      <c r="C140" s="536">
        <f t="shared" si="99"/>
        <v>0</v>
      </c>
      <c r="D140" s="197"/>
      <c r="E140" s="198"/>
      <c r="F140" s="199">
        <f t="shared" si="177"/>
        <v>0</v>
      </c>
      <c r="G140" s="197"/>
      <c r="H140" s="198"/>
      <c r="I140" s="199">
        <f t="shared" si="178"/>
        <v>0</v>
      </c>
      <c r="J140" s="200"/>
      <c r="K140" s="198"/>
      <c r="L140" s="199">
        <f t="shared" si="179"/>
        <v>0</v>
      </c>
      <c r="M140" s="197"/>
      <c r="N140" s="198"/>
      <c r="O140" s="199">
        <f t="shared" si="180"/>
        <v>0</v>
      </c>
      <c r="P140" s="201"/>
    </row>
    <row r="141" spans="1:16" hidden="1" x14ac:dyDescent="0.25">
      <c r="A141" s="51">
        <v>2363</v>
      </c>
      <c r="B141" s="90" t="s">
        <v>159</v>
      </c>
      <c r="C141" s="536">
        <f t="shared" si="99"/>
        <v>0</v>
      </c>
      <c r="D141" s="197"/>
      <c r="E141" s="198"/>
      <c r="F141" s="199">
        <f t="shared" si="177"/>
        <v>0</v>
      </c>
      <c r="G141" s="197"/>
      <c r="H141" s="198"/>
      <c r="I141" s="199">
        <f t="shared" si="178"/>
        <v>0</v>
      </c>
      <c r="J141" s="200"/>
      <c r="K141" s="198"/>
      <c r="L141" s="199">
        <f t="shared" si="179"/>
        <v>0</v>
      </c>
      <c r="M141" s="197"/>
      <c r="N141" s="198"/>
      <c r="O141" s="199">
        <f t="shared" si="180"/>
        <v>0</v>
      </c>
      <c r="P141" s="201"/>
    </row>
    <row r="142" spans="1:16" hidden="1" x14ac:dyDescent="0.25">
      <c r="A142" s="51">
        <v>2364</v>
      </c>
      <c r="B142" s="90" t="s">
        <v>160</v>
      </c>
      <c r="C142" s="536">
        <f t="shared" si="99"/>
        <v>0</v>
      </c>
      <c r="D142" s="197"/>
      <c r="E142" s="198"/>
      <c r="F142" s="199">
        <f t="shared" si="177"/>
        <v>0</v>
      </c>
      <c r="G142" s="197"/>
      <c r="H142" s="198"/>
      <c r="I142" s="199">
        <f t="shared" si="178"/>
        <v>0</v>
      </c>
      <c r="J142" s="200"/>
      <c r="K142" s="198"/>
      <c r="L142" s="199">
        <f t="shared" si="179"/>
        <v>0</v>
      </c>
      <c r="M142" s="197"/>
      <c r="N142" s="198"/>
      <c r="O142" s="199">
        <f t="shared" si="180"/>
        <v>0</v>
      </c>
      <c r="P142" s="201"/>
    </row>
    <row r="143" spans="1:16" ht="12.75" hidden="1" customHeight="1" x14ac:dyDescent="0.25">
      <c r="A143" s="51">
        <v>2365</v>
      </c>
      <c r="B143" s="90" t="s">
        <v>161</v>
      </c>
      <c r="C143" s="536">
        <f t="shared" si="99"/>
        <v>0</v>
      </c>
      <c r="D143" s="197"/>
      <c r="E143" s="198"/>
      <c r="F143" s="199">
        <f t="shared" si="177"/>
        <v>0</v>
      </c>
      <c r="G143" s="197"/>
      <c r="H143" s="198"/>
      <c r="I143" s="199">
        <f t="shared" si="178"/>
        <v>0</v>
      </c>
      <c r="J143" s="200"/>
      <c r="K143" s="198"/>
      <c r="L143" s="199">
        <f t="shared" si="179"/>
        <v>0</v>
      </c>
      <c r="M143" s="197"/>
      <c r="N143" s="198"/>
      <c r="O143" s="199">
        <f t="shared" si="180"/>
        <v>0</v>
      </c>
      <c r="P143" s="201"/>
    </row>
    <row r="144" spans="1:16" ht="36" hidden="1" x14ac:dyDescent="0.25">
      <c r="A144" s="51">
        <v>2366</v>
      </c>
      <c r="B144" s="90" t="s">
        <v>162</v>
      </c>
      <c r="C144" s="536">
        <f t="shared" si="99"/>
        <v>0</v>
      </c>
      <c r="D144" s="197"/>
      <c r="E144" s="198"/>
      <c r="F144" s="199">
        <f t="shared" si="177"/>
        <v>0</v>
      </c>
      <c r="G144" s="197"/>
      <c r="H144" s="198"/>
      <c r="I144" s="199">
        <f t="shared" si="178"/>
        <v>0</v>
      </c>
      <c r="J144" s="200"/>
      <c r="K144" s="198"/>
      <c r="L144" s="199">
        <f t="shared" si="179"/>
        <v>0</v>
      </c>
      <c r="M144" s="197"/>
      <c r="N144" s="198"/>
      <c r="O144" s="199">
        <f t="shared" si="180"/>
        <v>0</v>
      </c>
      <c r="P144" s="201"/>
    </row>
    <row r="145" spans="1:16" ht="60" hidden="1" x14ac:dyDescent="0.25">
      <c r="A145" s="51">
        <v>2369</v>
      </c>
      <c r="B145" s="90" t="s">
        <v>163</v>
      </c>
      <c r="C145" s="536">
        <f t="shared" si="99"/>
        <v>0</v>
      </c>
      <c r="D145" s="197"/>
      <c r="E145" s="198"/>
      <c r="F145" s="199">
        <f t="shared" si="177"/>
        <v>0</v>
      </c>
      <c r="G145" s="197"/>
      <c r="H145" s="198"/>
      <c r="I145" s="199">
        <f t="shared" si="178"/>
        <v>0</v>
      </c>
      <c r="J145" s="200"/>
      <c r="K145" s="198"/>
      <c r="L145" s="199">
        <f t="shared" si="179"/>
        <v>0</v>
      </c>
      <c r="M145" s="197"/>
      <c r="N145" s="198"/>
      <c r="O145" s="199">
        <f t="shared" si="180"/>
        <v>0</v>
      </c>
      <c r="P145" s="201"/>
    </row>
    <row r="146" spans="1:16" hidden="1" x14ac:dyDescent="0.25">
      <c r="A146" s="188">
        <v>2370</v>
      </c>
      <c r="B146" s="143" t="s">
        <v>164</v>
      </c>
      <c r="C146" s="542">
        <f t="shared" si="99"/>
        <v>0</v>
      </c>
      <c r="D146" s="206"/>
      <c r="E146" s="207"/>
      <c r="F146" s="189">
        <f t="shared" si="177"/>
        <v>0</v>
      </c>
      <c r="G146" s="206"/>
      <c r="H146" s="207"/>
      <c r="I146" s="189">
        <f t="shared" si="178"/>
        <v>0</v>
      </c>
      <c r="J146" s="208"/>
      <c r="K146" s="207"/>
      <c r="L146" s="189">
        <f t="shared" si="179"/>
        <v>0</v>
      </c>
      <c r="M146" s="206"/>
      <c r="N146" s="207"/>
      <c r="O146" s="189">
        <f t="shared" si="180"/>
        <v>0</v>
      </c>
      <c r="P146" s="191"/>
    </row>
    <row r="147" spans="1:16" hidden="1" x14ac:dyDescent="0.25">
      <c r="A147" s="188">
        <v>2380</v>
      </c>
      <c r="B147" s="143" t="s">
        <v>165</v>
      </c>
      <c r="C147" s="542">
        <f t="shared" si="99"/>
        <v>0</v>
      </c>
      <c r="D147" s="148">
        <f t="shared" ref="D147:E147" si="181">SUM(D148:D149)</f>
        <v>0</v>
      </c>
      <c r="E147" s="149">
        <f t="shared" si="181"/>
        <v>0</v>
      </c>
      <c r="F147" s="189">
        <f>SUM(F148:F149)</f>
        <v>0</v>
      </c>
      <c r="G147" s="148">
        <f t="shared" ref="G147:H147" si="182">SUM(G148:G149)</f>
        <v>0</v>
      </c>
      <c r="H147" s="149">
        <f t="shared" si="182"/>
        <v>0</v>
      </c>
      <c r="I147" s="189">
        <f>SUM(I148:I149)</f>
        <v>0</v>
      </c>
      <c r="J147" s="190">
        <f t="shared" ref="J147:K147" si="183">SUM(J148:J149)</f>
        <v>0</v>
      </c>
      <c r="K147" s="149">
        <f t="shared" si="183"/>
        <v>0</v>
      </c>
      <c r="L147" s="189">
        <f>SUM(L148:L149)</f>
        <v>0</v>
      </c>
      <c r="M147" s="148">
        <f t="shared" ref="M147:O147" si="184">SUM(M148:M149)</f>
        <v>0</v>
      </c>
      <c r="N147" s="149">
        <f t="shared" si="184"/>
        <v>0</v>
      </c>
      <c r="O147" s="189">
        <f t="shared" si="184"/>
        <v>0</v>
      </c>
      <c r="P147" s="191"/>
    </row>
    <row r="148" spans="1:16" hidden="1" x14ac:dyDescent="0.25">
      <c r="A148" s="44">
        <v>2381</v>
      </c>
      <c r="B148" s="82" t="s">
        <v>166</v>
      </c>
      <c r="C148" s="535">
        <f t="shared" si="99"/>
        <v>0</v>
      </c>
      <c r="D148" s="192"/>
      <c r="E148" s="193"/>
      <c r="F148" s="194">
        <f t="shared" ref="F148:F151" si="185">D148+E148</f>
        <v>0</v>
      </c>
      <c r="G148" s="192"/>
      <c r="H148" s="193"/>
      <c r="I148" s="194">
        <f t="shared" ref="I148:I151" si="186">G148+H148</f>
        <v>0</v>
      </c>
      <c r="J148" s="195"/>
      <c r="K148" s="193"/>
      <c r="L148" s="194">
        <f t="shared" ref="L148:L151" si="187">J148+K148</f>
        <v>0</v>
      </c>
      <c r="M148" s="192"/>
      <c r="N148" s="193"/>
      <c r="O148" s="194">
        <f t="shared" ref="O148:O151" si="188">M148+N148</f>
        <v>0</v>
      </c>
      <c r="P148" s="196"/>
    </row>
    <row r="149" spans="1:16" ht="24" hidden="1" x14ac:dyDescent="0.25">
      <c r="A149" s="51">
        <v>2389</v>
      </c>
      <c r="B149" s="90" t="s">
        <v>167</v>
      </c>
      <c r="C149" s="536">
        <f t="shared" ref="C149:C212" si="189">F149+I149+L149+O149</f>
        <v>0</v>
      </c>
      <c r="D149" s="197"/>
      <c r="E149" s="198"/>
      <c r="F149" s="199">
        <f t="shared" si="185"/>
        <v>0</v>
      </c>
      <c r="G149" s="197"/>
      <c r="H149" s="198"/>
      <c r="I149" s="199">
        <f t="shared" si="186"/>
        <v>0</v>
      </c>
      <c r="J149" s="200"/>
      <c r="K149" s="198"/>
      <c r="L149" s="199">
        <f t="shared" si="187"/>
        <v>0</v>
      </c>
      <c r="M149" s="197"/>
      <c r="N149" s="198"/>
      <c r="O149" s="199">
        <f t="shared" si="188"/>
        <v>0</v>
      </c>
      <c r="P149" s="201"/>
    </row>
    <row r="150" spans="1:16" hidden="1" x14ac:dyDescent="0.25">
      <c r="A150" s="188">
        <v>2390</v>
      </c>
      <c r="B150" s="143" t="s">
        <v>168</v>
      </c>
      <c r="C150" s="542">
        <f t="shared" si="189"/>
        <v>0</v>
      </c>
      <c r="D150" s="206"/>
      <c r="E150" s="207"/>
      <c r="F150" s="189">
        <f t="shared" si="185"/>
        <v>0</v>
      </c>
      <c r="G150" s="206"/>
      <c r="H150" s="207"/>
      <c r="I150" s="189">
        <f t="shared" si="186"/>
        <v>0</v>
      </c>
      <c r="J150" s="208"/>
      <c r="K150" s="207"/>
      <c r="L150" s="189">
        <f t="shared" si="187"/>
        <v>0</v>
      </c>
      <c r="M150" s="206"/>
      <c r="N150" s="207"/>
      <c r="O150" s="189">
        <f t="shared" si="188"/>
        <v>0</v>
      </c>
      <c r="P150" s="191"/>
    </row>
    <row r="151" spans="1:16" hidden="1" x14ac:dyDescent="0.25">
      <c r="A151" s="70">
        <v>2400</v>
      </c>
      <c r="B151" s="182" t="s">
        <v>169</v>
      </c>
      <c r="C151" s="534">
        <f t="shared" si="189"/>
        <v>0</v>
      </c>
      <c r="D151" s="224"/>
      <c r="E151" s="225"/>
      <c r="F151" s="185">
        <f t="shared" si="185"/>
        <v>0</v>
      </c>
      <c r="G151" s="224"/>
      <c r="H151" s="225"/>
      <c r="I151" s="185">
        <f t="shared" si="186"/>
        <v>0</v>
      </c>
      <c r="J151" s="226"/>
      <c r="K151" s="225"/>
      <c r="L151" s="185">
        <f t="shared" si="187"/>
        <v>0</v>
      </c>
      <c r="M151" s="224"/>
      <c r="N151" s="225"/>
      <c r="O151" s="185">
        <f t="shared" si="188"/>
        <v>0</v>
      </c>
      <c r="P151" s="209"/>
    </row>
    <row r="152" spans="1:16" ht="24" hidden="1" x14ac:dyDescent="0.25">
      <c r="A152" s="70">
        <v>2500</v>
      </c>
      <c r="B152" s="182" t="s">
        <v>170</v>
      </c>
      <c r="C152" s="534">
        <f t="shared" si="189"/>
        <v>0</v>
      </c>
      <c r="D152" s="183">
        <f t="shared" ref="D152:E152" si="190">SUM(D153,D159)</f>
        <v>0</v>
      </c>
      <c r="E152" s="184">
        <f t="shared" si="190"/>
        <v>0</v>
      </c>
      <c r="F152" s="185">
        <f>SUM(F153,F159)</f>
        <v>0</v>
      </c>
      <c r="G152" s="183">
        <f t="shared" ref="G152:O152" si="191">SUM(G153,G159)</f>
        <v>0</v>
      </c>
      <c r="H152" s="184">
        <f t="shared" si="191"/>
        <v>0</v>
      </c>
      <c r="I152" s="185">
        <f t="shared" si="191"/>
        <v>0</v>
      </c>
      <c r="J152" s="186">
        <f t="shared" si="191"/>
        <v>0</v>
      </c>
      <c r="K152" s="184">
        <f t="shared" si="191"/>
        <v>0</v>
      </c>
      <c r="L152" s="185">
        <f t="shared" si="191"/>
        <v>0</v>
      </c>
      <c r="M152" s="183">
        <f t="shared" si="191"/>
        <v>0</v>
      </c>
      <c r="N152" s="184">
        <f t="shared" si="191"/>
        <v>0</v>
      </c>
      <c r="O152" s="185">
        <f t="shared" si="191"/>
        <v>0</v>
      </c>
      <c r="P152" s="187"/>
    </row>
    <row r="153" spans="1:16" ht="24" hidden="1" x14ac:dyDescent="0.25">
      <c r="A153" s="875">
        <v>2510</v>
      </c>
      <c r="B153" s="82" t="s">
        <v>171</v>
      </c>
      <c r="C153" s="535">
        <f t="shared" si="189"/>
        <v>0</v>
      </c>
      <c r="D153" s="212">
        <f t="shared" ref="D153:E153" si="192">SUM(D154:D158)</f>
        <v>0</v>
      </c>
      <c r="E153" s="213">
        <f t="shared" si="192"/>
        <v>0</v>
      </c>
      <c r="F153" s="194">
        <f>SUM(F154:F158)</f>
        <v>0</v>
      </c>
      <c r="G153" s="212">
        <f t="shared" ref="G153:O153" si="193">SUM(G154:G158)</f>
        <v>0</v>
      </c>
      <c r="H153" s="213">
        <f t="shared" si="193"/>
        <v>0</v>
      </c>
      <c r="I153" s="194">
        <f t="shared" si="193"/>
        <v>0</v>
      </c>
      <c r="J153" s="214">
        <f t="shared" si="193"/>
        <v>0</v>
      </c>
      <c r="K153" s="213">
        <f t="shared" si="193"/>
        <v>0</v>
      </c>
      <c r="L153" s="194">
        <f t="shared" si="193"/>
        <v>0</v>
      </c>
      <c r="M153" s="212">
        <f t="shared" si="193"/>
        <v>0</v>
      </c>
      <c r="N153" s="213">
        <f t="shared" si="193"/>
        <v>0</v>
      </c>
      <c r="O153" s="194">
        <f t="shared" si="193"/>
        <v>0</v>
      </c>
      <c r="P153" s="227"/>
    </row>
    <row r="154" spans="1:16" ht="24" hidden="1" x14ac:dyDescent="0.25">
      <c r="A154" s="52">
        <v>2512</v>
      </c>
      <c r="B154" s="90" t="s">
        <v>172</v>
      </c>
      <c r="C154" s="536">
        <f t="shared" si="189"/>
        <v>0</v>
      </c>
      <c r="D154" s="197"/>
      <c r="E154" s="198"/>
      <c r="F154" s="199">
        <f t="shared" ref="F154:F159" si="194">D154+E154</f>
        <v>0</v>
      </c>
      <c r="G154" s="197"/>
      <c r="H154" s="198"/>
      <c r="I154" s="199">
        <f t="shared" ref="I154:I159" si="195">G154+H154</f>
        <v>0</v>
      </c>
      <c r="J154" s="200"/>
      <c r="K154" s="198"/>
      <c r="L154" s="199">
        <f t="shared" ref="L154:L159" si="196">J154+K154</f>
        <v>0</v>
      </c>
      <c r="M154" s="197"/>
      <c r="N154" s="198"/>
      <c r="O154" s="199">
        <f t="shared" ref="O154:O159" si="197">M154+N154</f>
        <v>0</v>
      </c>
      <c r="P154" s="201"/>
    </row>
    <row r="155" spans="1:16" ht="24" hidden="1" x14ac:dyDescent="0.25">
      <c r="A155" s="52">
        <v>2513</v>
      </c>
      <c r="B155" s="90" t="s">
        <v>173</v>
      </c>
      <c r="C155" s="536">
        <f t="shared" si="189"/>
        <v>0</v>
      </c>
      <c r="D155" s="197"/>
      <c r="E155" s="198"/>
      <c r="F155" s="199">
        <f t="shared" si="194"/>
        <v>0</v>
      </c>
      <c r="G155" s="197"/>
      <c r="H155" s="198"/>
      <c r="I155" s="199">
        <f t="shared" si="195"/>
        <v>0</v>
      </c>
      <c r="J155" s="200"/>
      <c r="K155" s="198"/>
      <c r="L155" s="199">
        <f t="shared" si="196"/>
        <v>0</v>
      </c>
      <c r="M155" s="197"/>
      <c r="N155" s="198"/>
      <c r="O155" s="199">
        <f t="shared" si="197"/>
        <v>0</v>
      </c>
      <c r="P155" s="201"/>
    </row>
    <row r="156" spans="1:16" ht="36" hidden="1" x14ac:dyDescent="0.25">
      <c r="A156" s="52">
        <v>2514</v>
      </c>
      <c r="B156" s="90" t="s">
        <v>174</v>
      </c>
      <c r="C156" s="536">
        <f t="shared" si="189"/>
        <v>0</v>
      </c>
      <c r="D156" s="197"/>
      <c r="E156" s="198"/>
      <c r="F156" s="199">
        <f t="shared" si="194"/>
        <v>0</v>
      </c>
      <c r="G156" s="197"/>
      <c r="H156" s="198"/>
      <c r="I156" s="199">
        <f t="shared" si="195"/>
        <v>0</v>
      </c>
      <c r="J156" s="200"/>
      <c r="K156" s="198"/>
      <c r="L156" s="199">
        <f t="shared" si="196"/>
        <v>0</v>
      </c>
      <c r="M156" s="197"/>
      <c r="N156" s="198"/>
      <c r="O156" s="199">
        <f t="shared" si="197"/>
        <v>0</v>
      </c>
      <c r="P156" s="201"/>
    </row>
    <row r="157" spans="1:16" ht="24" hidden="1" x14ac:dyDescent="0.25">
      <c r="A157" s="52">
        <v>2515</v>
      </c>
      <c r="B157" s="90" t="s">
        <v>175</v>
      </c>
      <c r="C157" s="536">
        <f t="shared" si="189"/>
        <v>0</v>
      </c>
      <c r="D157" s="197"/>
      <c r="E157" s="198"/>
      <c r="F157" s="199">
        <f t="shared" si="194"/>
        <v>0</v>
      </c>
      <c r="G157" s="197"/>
      <c r="H157" s="198"/>
      <c r="I157" s="199">
        <f t="shared" si="195"/>
        <v>0</v>
      </c>
      <c r="J157" s="200"/>
      <c r="K157" s="198"/>
      <c r="L157" s="199">
        <f t="shared" si="196"/>
        <v>0</v>
      </c>
      <c r="M157" s="197"/>
      <c r="N157" s="198"/>
      <c r="O157" s="199">
        <f t="shared" si="197"/>
        <v>0</v>
      </c>
      <c r="P157" s="201"/>
    </row>
    <row r="158" spans="1:16" ht="24" hidden="1" x14ac:dyDescent="0.25">
      <c r="A158" s="52">
        <v>2519</v>
      </c>
      <c r="B158" s="90" t="s">
        <v>176</v>
      </c>
      <c r="C158" s="536">
        <f t="shared" si="189"/>
        <v>0</v>
      </c>
      <c r="D158" s="197"/>
      <c r="E158" s="198"/>
      <c r="F158" s="199">
        <f t="shared" si="194"/>
        <v>0</v>
      </c>
      <c r="G158" s="197"/>
      <c r="H158" s="198"/>
      <c r="I158" s="199">
        <f t="shared" si="195"/>
        <v>0</v>
      </c>
      <c r="J158" s="200"/>
      <c r="K158" s="198"/>
      <c r="L158" s="199">
        <f t="shared" si="196"/>
        <v>0</v>
      </c>
      <c r="M158" s="197"/>
      <c r="N158" s="198"/>
      <c r="O158" s="199">
        <f t="shared" si="197"/>
        <v>0</v>
      </c>
      <c r="P158" s="201"/>
    </row>
    <row r="159" spans="1:16" ht="24" hidden="1" x14ac:dyDescent="0.25">
      <c r="A159" s="202">
        <v>2520</v>
      </c>
      <c r="B159" s="90" t="s">
        <v>177</v>
      </c>
      <c r="C159" s="536">
        <f t="shared" si="189"/>
        <v>0</v>
      </c>
      <c r="D159" s="197"/>
      <c r="E159" s="198"/>
      <c r="F159" s="199">
        <f t="shared" si="194"/>
        <v>0</v>
      </c>
      <c r="G159" s="197"/>
      <c r="H159" s="198"/>
      <c r="I159" s="199">
        <f t="shared" si="195"/>
        <v>0</v>
      </c>
      <c r="J159" s="200"/>
      <c r="K159" s="198"/>
      <c r="L159" s="199">
        <f t="shared" si="196"/>
        <v>0</v>
      </c>
      <c r="M159" s="197"/>
      <c r="N159" s="198"/>
      <c r="O159" s="199">
        <f t="shared" si="197"/>
        <v>0</v>
      </c>
      <c r="P159" s="201"/>
    </row>
    <row r="160" spans="1:16" hidden="1" x14ac:dyDescent="0.25">
      <c r="A160" s="176">
        <v>3000</v>
      </c>
      <c r="B160" s="176" t="s">
        <v>178</v>
      </c>
      <c r="C160" s="547">
        <f t="shared" si="189"/>
        <v>0</v>
      </c>
      <c r="D160" s="177">
        <f t="shared" ref="D160:E160" si="198">SUM(D161,D171)</f>
        <v>0</v>
      </c>
      <c r="E160" s="178">
        <f t="shared" si="198"/>
        <v>0</v>
      </c>
      <c r="F160" s="179">
        <f>SUM(F161,F171)</f>
        <v>0</v>
      </c>
      <c r="G160" s="177">
        <f t="shared" ref="G160:H160" si="199">SUM(G161,G171)</f>
        <v>0</v>
      </c>
      <c r="H160" s="178">
        <f t="shared" si="199"/>
        <v>0</v>
      </c>
      <c r="I160" s="179">
        <f>SUM(I161,I171)</f>
        <v>0</v>
      </c>
      <c r="J160" s="180">
        <f t="shared" ref="J160:K160" si="200">SUM(J161,J171)</f>
        <v>0</v>
      </c>
      <c r="K160" s="178">
        <f t="shared" si="200"/>
        <v>0</v>
      </c>
      <c r="L160" s="179">
        <f>SUM(L161,L171)</f>
        <v>0</v>
      </c>
      <c r="M160" s="177">
        <f t="shared" ref="M160:O160" si="201">SUM(M161,M171)</f>
        <v>0</v>
      </c>
      <c r="N160" s="178">
        <f t="shared" si="201"/>
        <v>0</v>
      </c>
      <c r="O160" s="179">
        <f t="shared" si="201"/>
        <v>0</v>
      </c>
      <c r="P160" s="181"/>
    </row>
    <row r="161" spans="1:16" ht="24" hidden="1" x14ac:dyDescent="0.25">
      <c r="A161" s="70">
        <v>3200</v>
      </c>
      <c r="B161" s="228" t="s">
        <v>179</v>
      </c>
      <c r="C161" s="534">
        <f t="shared" si="189"/>
        <v>0</v>
      </c>
      <c r="D161" s="183">
        <f t="shared" ref="D161:E161" si="202">SUM(D162,D166)</f>
        <v>0</v>
      </c>
      <c r="E161" s="184">
        <f t="shared" si="202"/>
        <v>0</v>
      </c>
      <c r="F161" s="185">
        <f>SUM(F162,F166)</f>
        <v>0</v>
      </c>
      <c r="G161" s="183">
        <f t="shared" ref="G161:O161" si="203">SUM(G162,G166)</f>
        <v>0</v>
      </c>
      <c r="H161" s="184">
        <f t="shared" si="203"/>
        <v>0</v>
      </c>
      <c r="I161" s="185">
        <f t="shared" si="203"/>
        <v>0</v>
      </c>
      <c r="J161" s="186">
        <f t="shared" si="203"/>
        <v>0</v>
      </c>
      <c r="K161" s="184">
        <f t="shared" si="203"/>
        <v>0</v>
      </c>
      <c r="L161" s="185">
        <f t="shared" si="203"/>
        <v>0</v>
      </c>
      <c r="M161" s="183">
        <f t="shared" si="203"/>
        <v>0</v>
      </c>
      <c r="N161" s="184">
        <f t="shared" si="203"/>
        <v>0</v>
      </c>
      <c r="O161" s="185">
        <f t="shared" si="203"/>
        <v>0</v>
      </c>
      <c r="P161" s="187"/>
    </row>
    <row r="162" spans="1:16" ht="36" hidden="1" x14ac:dyDescent="0.25">
      <c r="A162" s="875">
        <v>3260</v>
      </c>
      <c r="B162" s="82" t="s">
        <v>180</v>
      </c>
      <c r="C162" s="535">
        <f t="shared" si="189"/>
        <v>0</v>
      </c>
      <c r="D162" s="212">
        <f t="shared" ref="D162:E162" si="204">SUM(D163:D165)</f>
        <v>0</v>
      </c>
      <c r="E162" s="213">
        <f t="shared" si="204"/>
        <v>0</v>
      </c>
      <c r="F162" s="194">
        <f>SUM(F163:F165)</f>
        <v>0</v>
      </c>
      <c r="G162" s="212">
        <f t="shared" ref="G162:H162" si="205">SUM(G163:G165)</f>
        <v>0</v>
      </c>
      <c r="H162" s="213">
        <f t="shared" si="205"/>
        <v>0</v>
      </c>
      <c r="I162" s="194">
        <f>SUM(I163:I165)</f>
        <v>0</v>
      </c>
      <c r="J162" s="214">
        <f t="shared" ref="J162:K162" si="206">SUM(J163:J165)</f>
        <v>0</v>
      </c>
      <c r="K162" s="213">
        <f t="shared" si="206"/>
        <v>0</v>
      </c>
      <c r="L162" s="194">
        <f>SUM(L163:L165)</f>
        <v>0</v>
      </c>
      <c r="M162" s="212">
        <f t="shared" ref="M162:O162" si="207">SUM(M163:M165)</f>
        <v>0</v>
      </c>
      <c r="N162" s="213">
        <f t="shared" si="207"/>
        <v>0</v>
      </c>
      <c r="O162" s="194">
        <f t="shared" si="207"/>
        <v>0</v>
      </c>
      <c r="P162" s="196"/>
    </row>
    <row r="163" spans="1:16" ht="24" hidden="1" x14ac:dyDescent="0.25">
      <c r="A163" s="52">
        <v>3261</v>
      </c>
      <c r="B163" s="90" t="s">
        <v>181</v>
      </c>
      <c r="C163" s="536">
        <f t="shared" si="189"/>
        <v>0</v>
      </c>
      <c r="D163" s="197"/>
      <c r="E163" s="198"/>
      <c r="F163" s="199">
        <f t="shared" ref="F163:F165" si="208">D163+E163</f>
        <v>0</v>
      </c>
      <c r="G163" s="197"/>
      <c r="H163" s="198"/>
      <c r="I163" s="199">
        <f t="shared" ref="I163:I165" si="209">G163+H163</f>
        <v>0</v>
      </c>
      <c r="J163" s="200"/>
      <c r="K163" s="198"/>
      <c r="L163" s="199">
        <f t="shared" ref="L163:L165" si="210">J163+K163</f>
        <v>0</v>
      </c>
      <c r="M163" s="197"/>
      <c r="N163" s="198"/>
      <c r="O163" s="199">
        <f t="shared" ref="O163:O165" si="211">M163+N163</f>
        <v>0</v>
      </c>
      <c r="P163" s="201"/>
    </row>
    <row r="164" spans="1:16" ht="36" hidden="1" x14ac:dyDescent="0.25">
      <c r="A164" s="52">
        <v>3262</v>
      </c>
      <c r="B164" s="90" t="s">
        <v>182</v>
      </c>
      <c r="C164" s="536">
        <f t="shared" si="189"/>
        <v>0</v>
      </c>
      <c r="D164" s="197"/>
      <c r="E164" s="198"/>
      <c r="F164" s="199">
        <f t="shared" si="208"/>
        <v>0</v>
      </c>
      <c r="G164" s="197"/>
      <c r="H164" s="198"/>
      <c r="I164" s="199">
        <f t="shared" si="209"/>
        <v>0</v>
      </c>
      <c r="J164" s="200"/>
      <c r="K164" s="198"/>
      <c r="L164" s="199">
        <f t="shared" si="210"/>
        <v>0</v>
      </c>
      <c r="M164" s="197"/>
      <c r="N164" s="198"/>
      <c r="O164" s="199">
        <f t="shared" si="211"/>
        <v>0</v>
      </c>
      <c r="P164" s="201"/>
    </row>
    <row r="165" spans="1:16" ht="24" hidden="1" x14ac:dyDescent="0.25">
      <c r="A165" s="52">
        <v>3263</v>
      </c>
      <c r="B165" s="90" t="s">
        <v>183</v>
      </c>
      <c r="C165" s="536">
        <f t="shared" si="189"/>
        <v>0</v>
      </c>
      <c r="D165" s="197"/>
      <c r="E165" s="198"/>
      <c r="F165" s="199">
        <f t="shared" si="208"/>
        <v>0</v>
      </c>
      <c r="G165" s="197"/>
      <c r="H165" s="198"/>
      <c r="I165" s="199">
        <f t="shared" si="209"/>
        <v>0</v>
      </c>
      <c r="J165" s="200"/>
      <c r="K165" s="198"/>
      <c r="L165" s="199">
        <f t="shared" si="210"/>
        <v>0</v>
      </c>
      <c r="M165" s="197"/>
      <c r="N165" s="198"/>
      <c r="O165" s="199">
        <f t="shared" si="211"/>
        <v>0</v>
      </c>
      <c r="P165" s="201"/>
    </row>
    <row r="166" spans="1:16" ht="84" hidden="1" x14ac:dyDescent="0.25">
      <c r="A166" s="875">
        <v>3290</v>
      </c>
      <c r="B166" s="82" t="s">
        <v>184</v>
      </c>
      <c r="C166" s="548">
        <f t="shared" si="189"/>
        <v>0</v>
      </c>
      <c r="D166" s="212">
        <f t="shared" ref="D166:E166" si="212">SUM(D167:D170)</f>
        <v>0</v>
      </c>
      <c r="E166" s="213">
        <f t="shared" si="212"/>
        <v>0</v>
      </c>
      <c r="F166" s="194">
        <f>SUM(F167:F170)</f>
        <v>0</v>
      </c>
      <c r="G166" s="212">
        <f t="shared" ref="G166:O166" si="213">SUM(G167:G170)</f>
        <v>0</v>
      </c>
      <c r="H166" s="213">
        <f t="shared" si="213"/>
        <v>0</v>
      </c>
      <c r="I166" s="194">
        <f t="shared" si="213"/>
        <v>0</v>
      </c>
      <c r="J166" s="214">
        <f t="shared" si="213"/>
        <v>0</v>
      </c>
      <c r="K166" s="213">
        <f t="shared" si="213"/>
        <v>0</v>
      </c>
      <c r="L166" s="194">
        <f t="shared" si="213"/>
        <v>0</v>
      </c>
      <c r="M166" s="212">
        <f t="shared" si="213"/>
        <v>0</v>
      </c>
      <c r="N166" s="213">
        <f t="shared" si="213"/>
        <v>0</v>
      </c>
      <c r="O166" s="194">
        <f t="shared" si="213"/>
        <v>0</v>
      </c>
      <c r="P166" s="229"/>
    </row>
    <row r="167" spans="1:16" ht="72" hidden="1" x14ac:dyDescent="0.25">
      <c r="A167" s="52">
        <v>3291</v>
      </c>
      <c r="B167" s="90" t="s">
        <v>185</v>
      </c>
      <c r="C167" s="536">
        <f t="shared" si="189"/>
        <v>0</v>
      </c>
      <c r="D167" s="197"/>
      <c r="E167" s="198"/>
      <c r="F167" s="199">
        <f t="shared" ref="F167:F170" si="214">D167+E167</f>
        <v>0</v>
      </c>
      <c r="G167" s="197"/>
      <c r="H167" s="198"/>
      <c r="I167" s="199">
        <f t="shared" ref="I167:I170" si="215">G167+H167</f>
        <v>0</v>
      </c>
      <c r="J167" s="200"/>
      <c r="K167" s="198"/>
      <c r="L167" s="199">
        <f t="shared" ref="L167:L170" si="216">J167+K167</f>
        <v>0</v>
      </c>
      <c r="M167" s="197"/>
      <c r="N167" s="198"/>
      <c r="O167" s="199">
        <f t="shared" ref="O167:O170" si="217">M167+N167</f>
        <v>0</v>
      </c>
      <c r="P167" s="201"/>
    </row>
    <row r="168" spans="1:16" ht="72" hidden="1" x14ac:dyDescent="0.25">
      <c r="A168" s="52">
        <v>3292</v>
      </c>
      <c r="B168" s="90" t="s">
        <v>186</v>
      </c>
      <c r="C168" s="536">
        <f t="shared" si="189"/>
        <v>0</v>
      </c>
      <c r="D168" s="197"/>
      <c r="E168" s="198"/>
      <c r="F168" s="199">
        <f t="shared" si="214"/>
        <v>0</v>
      </c>
      <c r="G168" s="197"/>
      <c r="H168" s="198"/>
      <c r="I168" s="199">
        <f t="shared" si="215"/>
        <v>0</v>
      </c>
      <c r="J168" s="200"/>
      <c r="K168" s="198"/>
      <c r="L168" s="199">
        <f t="shared" si="216"/>
        <v>0</v>
      </c>
      <c r="M168" s="197"/>
      <c r="N168" s="198"/>
      <c r="O168" s="199">
        <f t="shared" si="217"/>
        <v>0</v>
      </c>
      <c r="P168" s="201"/>
    </row>
    <row r="169" spans="1:16" ht="72" hidden="1" x14ac:dyDescent="0.25">
      <c r="A169" s="52">
        <v>3293</v>
      </c>
      <c r="B169" s="90" t="s">
        <v>187</v>
      </c>
      <c r="C169" s="536">
        <f t="shared" si="189"/>
        <v>0</v>
      </c>
      <c r="D169" s="197"/>
      <c r="E169" s="198"/>
      <c r="F169" s="199">
        <f t="shared" si="214"/>
        <v>0</v>
      </c>
      <c r="G169" s="197"/>
      <c r="H169" s="198"/>
      <c r="I169" s="199">
        <f t="shared" si="215"/>
        <v>0</v>
      </c>
      <c r="J169" s="200"/>
      <c r="K169" s="198"/>
      <c r="L169" s="199">
        <f t="shared" si="216"/>
        <v>0</v>
      </c>
      <c r="M169" s="197"/>
      <c r="N169" s="198"/>
      <c r="O169" s="199">
        <f t="shared" si="217"/>
        <v>0</v>
      </c>
      <c r="P169" s="201"/>
    </row>
    <row r="170" spans="1:16" ht="60" hidden="1" x14ac:dyDescent="0.25">
      <c r="A170" s="230">
        <v>3294</v>
      </c>
      <c r="B170" s="90" t="s">
        <v>188</v>
      </c>
      <c r="C170" s="548">
        <f t="shared" si="189"/>
        <v>0</v>
      </c>
      <c r="D170" s="231"/>
      <c r="E170" s="232"/>
      <c r="F170" s="233">
        <f t="shared" si="214"/>
        <v>0</v>
      </c>
      <c r="G170" s="231"/>
      <c r="H170" s="232"/>
      <c r="I170" s="233">
        <f t="shared" si="215"/>
        <v>0</v>
      </c>
      <c r="J170" s="234"/>
      <c r="K170" s="232"/>
      <c r="L170" s="233">
        <f t="shared" si="216"/>
        <v>0</v>
      </c>
      <c r="M170" s="231"/>
      <c r="N170" s="232"/>
      <c r="O170" s="233">
        <f t="shared" si="217"/>
        <v>0</v>
      </c>
      <c r="P170" s="229"/>
    </row>
    <row r="171" spans="1:16" ht="48" hidden="1" x14ac:dyDescent="0.25">
      <c r="A171" s="235">
        <v>3300</v>
      </c>
      <c r="B171" s="228" t="s">
        <v>189</v>
      </c>
      <c r="C171" s="549">
        <f t="shared" si="189"/>
        <v>0</v>
      </c>
      <c r="D171" s="236">
        <f t="shared" ref="D171:E171" si="218">SUM(D172:D173)</f>
        <v>0</v>
      </c>
      <c r="E171" s="237">
        <f t="shared" si="218"/>
        <v>0</v>
      </c>
      <c r="F171" s="238">
        <f>SUM(F172:F173)</f>
        <v>0</v>
      </c>
      <c r="G171" s="236">
        <f t="shared" ref="G171:O171" si="219">SUM(G172:G173)</f>
        <v>0</v>
      </c>
      <c r="H171" s="237">
        <f t="shared" si="219"/>
        <v>0</v>
      </c>
      <c r="I171" s="238">
        <f t="shared" si="219"/>
        <v>0</v>
      </c>
      <c r="J171" s="239">
        <f t="shared" si="219"/>
        <v>0</v>
      </c>
      <c r="K171" s="237">
        <f t="shared" si="219"/>
        <v>0</v>
      </c>
      <c r="L171" s="238">
        <f t="shared" si="219"/>
        <v>0</v>
      </c>
      <c r="M171" s="236">
        <f t="shared" si="219"/>
        <v>0</v>
      </c>
      <c r="N171" s="237">
        <f t="shared" si="219"/>
        <v>0</v>
      </c>
      <c r="O171" s="238">
        <f t="shared" si="219"/>
        <v>0</v>
      </c>
      <c r="P171" s="187"/>
    </row>
    <row r="172" spans="1:16" ht="48" hidden="1" x14ac:dyDescent="0.25">
      <c r="A172" s="142">
        <v>3310</v>
      </c>
      <c r="B172" s="143" t="s">
        <v>190</v>
      </c>
      <c r="C172" s="542">
        <f t="shared" si="189"/>
        <v>0</v>
      </c>
      <c r="D172" s="206"/>
      <c r="E172" s="207"/>
      <c r="F172" s="189">
        <f t="shared" ref="F172:F173" si="220">D172+E172</f>
        <v>0</v>
      </c>
      <c r="G172" s="206"/>
      <c r="H172" s="207"/>
      <c r="I172" s="189">
        <f t="shared" ref="I172:I173" si="221">G172+H172</f>
        <v>0</v>
      </c>
      <c r="J172" s="208"/>
      <c r="K172" s="207"/>
      <c r="L172" s="189">
        <f t="shared" ref="L172:L173" si="222">J172+K172</f>
        <v>0</v>
      </c>
      <c r="M172" s="206"/>
      <c r="N172" s="207"/>
      <c r="O172" s="189">
        <f t="shared" ref="O172:O173" si="223">M172+N172</f>
        <v>0</v>
      </c>
      <c r="P172" s="191"/>
    </row>
    <row r="173" spans="1:16" ht="48.75" hidden="1" customHeight="1" x14ac:dyDescent="0.25">
      <c r="A173" s="45">
        <v>3320</v>
      </c>
      <c r="B173" s="82" t="s">
        <v>191</v>
      </c>
      <c r="C173" s="535">
        <f t="shared" si="189"/>
        <v>0</v>
      </c>
      <c r="D173" s="192"/>
      <c r="E173" s="193"/>
      <c r="F173" s="194">
        <f t="shared" si="220"/>
        <v>0</v>
      </c>
      <c r="G173" s="192"/>
      <c r="H173" s="193"/>
      <c r="I173" s="194">
        <f t="shared" si="221"/>
        <v>0</v>
      </c>
      <c r="J173" s="195"/>
      <c r="K173" s="193"/>
      <c r="L173" s="194">
        <f t="shared" si="222"/>
        <v>0</v>
      </c>
      <c r="M173" s="192"/>
      <c r="N173" s="193"/>
      <c r="O173" s="194">
        <f t="shared" si="223"/>
        <v>0</v>
      </c>
      <c r="P173" s="196"/>
    </row>
    <row r="174" spans="1:16" hidden="1" x14ac:dyDescent="0.25">
      <c r="A174" s="240">
        <v>4000</v>
      </c>
      <c r="B174" s="176" t="s">
        <v>192</v>
      </c>
      <c r="C174" s="547">
        <f t="shared" si="189"/>
        <v>0</v>
      </c>
      <c r="D174" s="177">
        <f t="shared" ref="D174:E174" si="224">SUM(D175,D178)</f>
        <v>0</v>
      </c>
      <c r="E174" s="178">
        <f t="shared" si="224"/>
        <v>0</v>
      </c>
      <c r="F174" s="179">
        <f>SUM(F175,F178)</f>
        <v>0</v>
      </c>
      <c r="G174" s="177">
        <f t="shared" ref="G174:H174" si="225">SUM(G175,G178)</f>
        <v>0</v>
      </c>
      <c r="H174" s="178">
        <f t="shared" si="225"/>
        <v>0</v>
      </c>
      <c r="I174" s="179">
        <f>SUM(I175,I178)</f>
        <v>0</v>
      </c>
      <c r="J174" s="180">
        <f t="shared" ref="J174:K174" si="226">SUM(J175,J178)</f>
        <v>0</v>
      </c>
      <c r="K174" s="178">
        <f t="shared" si="226"/>
        <v>0</v>
      </c>
      <c r="L174" s="179">
        <f>SUM(L175,L178)</f>
        <v>0</v>
      </c>
      <c r="M174" s="177">
        <f t="shared" ref="M174:O174" si="227">SUM(M175,M178)</f>
        <v>0</v>
      </c>
      <c r="N174" s="178">
        <f t="shared" si="227"/>
        <v>0</v>
      </c>
      <c r="O174" s="179">
        <f t="shared" si="227"/>
        <v>0</v>
      </c>
      <c r="P174" s="181"/>
    </row>
    <row r="175" spans="1:16" ht="24" hidden="1" x14ac:dyDescent="0.25">
      <c r="A175" s="241">
        <v>4200</v>
      </c>
      <c r="B175" s="182" t="s">
        <v>193</v>
      </c>
      <c r="C175" s="534">
        <f t="shared" si="189"/>
        <v>0</v>
      </c>
      <c r="D175" s="183">
        <f t="shared" ref="D175:E175" si="228">SUM(D176,D177)</f>
        <v>0</v>
      </c>
      <c r="E175" s="184">
        <f t="shared" si="228"/>
        <v>0</v>
      </c>
      <c r="F175" s="185">
        <f>SUM(F176,F177)</f>
        <v>0</v>
      </c>
      <c r="G175" s="183">
        <f t="shared" ref="G175:H175" si="229">SUM(G176,G177)</f>
        <v>0</v>
      </c>
      <c r="H175" s="184">
        <f t="shared" si="229"/>
        <v>0</v>
      </c>
      <c r="I175" s="185">
        <f>SUM(I176,I177)</f>
        <v>0</v>
      </c>
      <c r="J175" s="186">
        <f t="shared" ref="J175:K175" si="230">SUM(J176,J177)</f>
        <v>0</v>
      </c>
      <c r="K175" s="184">
        <f t="shared" si="230"/>
        <v>0</v>
      </c>
      <c r="L175" s="185">
        <f>SUM(L176,L177)</f>
        <v>0</v>
      </c>
      <c r="M175" s="183">
        <f t="shared" ref="M175:O175" si="231">SUM(M176,M177)</f>
        <v>0</v>
      </c>
      <c r="N175" s="184">
        <f t="shared" si="231"/>
        <v>0</v>
      </c>
      <c r="O175" s="185">
        <f t="shared" si="231"/>
        <v>0</v>
      </c>
      <c r="P175" s="209"/>
    </row>
    <row r="176" spans="1:16" ht="36" hidden="1" x14ac:dyDescent="0.25">
      <c r="A176" s="875">
        <v>4240</v>
      </c>
      <c r="B176" s="82" t="s">
        <v>194</v>
      </c>
      <c r="C176" s="535">
        <f t="shared" si="189"/>
        <v>0</v>
      </c>
      <c r="D176" s="192"/>
      <c r="E176" s="193"/>
      <c r="F176" s="194">
        <f t="shared" ref="F176:F177" si="232">D176+E176</f>
        <v>0</v>
      </c>
      <c r="G176" s="192"/>
      <c r="H176" s="193"/>
      <c r="I176" s="194">
        <f t="shared" ref="I176:I177" si="233">G176+H176</f>
        <v>0</v>
      </c>
      <c r="J176" s="195"/>
      <c r="K176" s="193"/>
      <c r="L176" s="194">
        <f t="shared" ref="L176:L177" si="234">J176+K176</f>
        <v>0</v>
      </c>
      <c r="M176" s="192"/>
      <c r="N176" s="193"/>
      <c r="O176" s="194">
        <f t="shared" ref="O176:O177" si="235">M176+N176</f>
        <v>0</v>
      </c>
      <c r="P176" s="196"/>
    </row>
    <row r="177" spans="1:16" ht="24" hidden="1" x14ac:dyDescent="0.25">
      <c r="A177" s="202">
        <v>4250</v>
      </c>
      <c r="B177" s="90" t="s">
        <v>195</v>
      </c>
      <c r="C177" s="536">
        <f t="shared" si="189"/>
        <v>0</v>
      </c>
      <c r="D177" s="197"/>
      <c r="E177" s="198"/>
      <c r="F177" s="199">
        <f t="shared" si="232"/>
        <v>0</v>
      </c>
      <c r="G177" s="197"/>
      <c r="H177" s="198"/>
      <c r="I177" s="199">
        <f t="shared" si="233"/>
        <v>0</v>
      </c>
      <c r="J177" s="200"/>
      <c r="K177" s="198"/>
      <c r="L177" s="199">
        <f t="shared" si="234"/>
        <v>0</v>
      </c>
      <c r="M177" s="197"/>
      <c r="N177" s="198"/>
      <c r="O177" s="199">
        <f t="shared" si="235"/>
        <v>0</v>
      </c>
      <c r="P177" s="201"/>
    </row>
    <row r="178" spans="1:16" hidden="1" x14ac:dyDescent="0.25">
      <c r="A178" s="70">
        <v>4300</v>
      </c>
      <c r="B178" s="182" t="s">
        <v>196</v>
      </c>
      <c r="C178" s="534">
        <f t="shared" si="189"/>
        <v>0</v>
      </c>
      <c r="D178" s="183">
        <f t="shared" ref="D178:E178" si="236">SUM(D179)</f>
        <v>0</v>
      </c>
      <c r="E178" s="184">
        <f t="shared" si="236"/>
        <v>0</v>
      </c>
      <c r="F178" s="185">
        <f>SUM(F179)</f>
        <v>0</v>
      </c>
      <c r="G178" s="183">
        <f t="shared" ref="G178:H178" si="237">SUM(G179)</f>
        <v>0</v>
      </c>
      <c r="H178" s="184">
        <f t="shared" si="237"/>
        <v>0</v>
      </c>
      <c r="I178" s="185">
        <f>SUM(I179)</f>
        <v>0</v>
      </c>
      <c r="J178" s="186">
        <f t="shared" ref="J178:K178" si="238">SUM(J179)</f>
        <v>0</v>
      </c>
      <c r="K178" s="184">
        <f t="shared" si="238"/>
        <v>0</v>
      </c>
      <c r="L178" s="185">
        <f>SUM(L179)</f>
        <v>0</v>
      </c>
      <c r="M178" s="183">
        <f t="shared" ref="M178:O178" si="239">SUM(M179)</f>
        <v>0</v>
      </c>
      <c r="N178" s="184">
        <f t="shared" si="239"/>
        <v>0</v>
      </c>
      <c r="O178" s="185">
        <f t="shared" si="239"/>
        <v>0</v>
      </c>
      <c r="P178" s="209"/>
    </row>
    <row r="179" spans="1:16" ht="24" hidden="1" x14ac:dyDescent="0.25">
      <c r="A179" s="875">
        <v>4310</v>
      </c>
      <c r="B179" s="82" t="s">
        <v>197</v>
      </c>
      <c r="C179" s="535">
        <f t="shared" si="189"/>
        <v>0</v>
      </c>
      <c r="D179" s="212">
        <f t="shared" ref="D179:E179" si="240">SUM(D180:D180)</f>
        <v>0</v>
      </c>
      <c r="E179" s="213">
        <f t="shared" si="240"/>
        <v>0</v>
      </c>
      <c r="F179" s="194">
        <f>SUM(F180:F180)</f>
        <v>0</v>
      </c>
      <c r="G179" s="212">
        <f t="shared" ref="G179:H179" si="241">SUM(G180:G180)</f>
        <v>0</v>
      </c>
      <c r="H179" s="213">
        <f t="shared" si="241"/>
        <v>0</v>
      </c>
      <c r="I179" s="194">
        <f>SUM(I180:I180)</f>
        <v>0</v>
      </c>
      <c r="J179" s="214">
        <f t="shared" ref="J179:K179" si="242">SUM(J180:J180)</f>
        <v>0</v>
      </c>
      <c r="K179" s="213">
        <f t="shared" si="242"/>
        <v>0</v>
      </c>
      <c r="L179" s="194">
        <f>SUM(L180:L180)</f>
        <v>0</v>
      </c>
      <c r="M179" s="212">
        <f t="shared" ref="M179:O179" si="243">SUM(M180:M180)</f>
        <v>0</v>
      </c>
      <c r="N179" s="213">
        <f t="shared" si="243"/>
        <v>0</v>
      </c>
      <c r="O179" s="194">
        <f t="shared" si="243"/>
        <v>0</v>
      </c>
      <c r="P179" s="196"/>
    </row>
    <row r="180" spans="1:16" ht="36" hidden="1" x14ac:dyDescent="0.25">
      <c r="A180" s="52">
        <v>4311</v>
      </c>
      <c r="B180" s="90" t="s">
        <v>198</v>
      </c>
      <c r="C180" s="536">
        <f t="shared" si="189"/>
        <v>0</v>
      </c>
      <c r="D180" s="197"/>
      <c r="E180" s="198"/>
      <c r="F180" s="199">
        <f>D180+E180</f>
        <v>0</v>
      </c>
      <c r="G180" s="197"/>
      <c r="H180" s="198"/>
      <c r="I180" s="199">
        <f>G180+H180</f>
        <v>0</v>
      </c>
      <c r="J180" s="200"/>
      <c r="K180" s="198"/>
      <c r="L180" s="199">
        <f>J180+K180</f>
        <v>0</v>
      </c>
      <c r="M180" s="197"/>
      <c r="N180" s="198"/>
      <c r="O180" s="199">
        <f t="shared" ref="O180" si="244">M180+N180</f>
        <v>0</v>
      </c>
      <c r="P180" s="201"/>
    </row>
    <row r="181" spans="1:16" s="29" customFormat="1" ht="24" hidden="1" x14ac:dyDescent="0.25">
      <c r="A181" s="242"/>
      <c r="B181" s="21" t="s">
        <v>199</v>
      </c>
      <c r="C181" s="546">
        <f t="shared" si="189"/>
        <v>0</v>
      </c>
      <c r="D181" s="171">
        <f t="shared" ref="D181:O181" si="245">SUM(D182,D211,D252,D265)</f>
        <v>0</v>
      </c>
      <c r="E181" s="172">
        <f t="shared" si="245"/>
        <v>0</v>
      </c>
      <c r="F181" s="173">
        <f t="shared" si="245"/>
        <v>0</v>
      </c>
      <c r="G181" s="171">
        <f t="shared" si="245"/>
        <v>0</v>
      </c>
      <c r="H181" s="172">
        <f t="shared" si="245"/>
        <v>0</v>
      </c>
      <c r="I181" s="173">
        <f t="shared" si="245"/>
        <v>0</v>
      </c>
      <c r="J181" s="174">
        <f t="shared" si="245"/>
        <v>0</v>
      </c>
      <c r="K181" s="172">
        <f t="shared" si="245"/>
        <v>0</v>
      </c>
      <c r="L181" s="173">
        <f t="shared" si="245"/>
        <v>0</v>
      </c>
      <c r="M181" s="171">
        <f t="shared" si="245"/>
        <v>0</v>
      </c>
      <c r="N181" s="172">
        <f t="shared" si="245"/>
        <v>0</v>
      </c>
      <c r="O181" s="173">
        <f t="shared" si="245"/>
        <v>0</v>
      </c>
      <c r="P181" s="243"/>
    </row>
    <row r="182" spans="1:16" hidden="1" x14ac:dyDescent="0.25">
      <c r="A182" s="176">
        <v>5000</v>
      </c>
      <c r="B182" s="176" t="s">
        <v>200</v>
      </c>
      <c r="C182" s="547">
        <f t="shared" si="189"/>
        <v>0</v>
      </c>
      <c r="D182" s="177">
        <f t="shared" ref="D182:E182" si="246">D183+D187</f>
        <v>0</v>
      </c>
      <c r="E182" s="178">
        <f t="shared" si="246"/>
        <v>0</v>
      </c>
      <c r="F182" s="179">
        <f>F183+F187</f>
        <v>0</v>
      </c>
      <c r="G182" s="177">
        <f t="shared" ref="G182:H182" si="247">G183+G187</f>
        <v>0</v>
      </c>
      <c r="H182" s="178">
        <f t="shared" si="247"/>
        <v>0</v>
      </c>
      <c r="I182" s="179">
        <f>I183+I187</f>
        <v>0</v>
      </c>
      <c r="J182" s="180">
        <f t="shared" ref="J182:K182" si="248">J183+J187</f>
        <v>0</v>
      </c>
      <c r="K182" s="178">
        <f t="shared" si="248"/>
        <v>0</v>
      </c>
      <c r="L182" s="179">
        <f>L183+L187</f>
        <v>0</v>
      </c>
      <c r="M182" s="177">
        <f t="shared" ref="M182:O182" si="249">M183+M187</f>
        <v>0</v>
      </c>
      <c r="N182" s="178">
        <f t="shared" si="249"/>
        <v>0</v>
      </c>
      <c r="O182" s="179">
        <f t="shared" si="249"/>
        <v>0</v>
      </c>
      <c r="P182" s="181"/>
    </row>
    <row r="183" spans="1:16" hidden="1" x14ac:dyDescent="0.25">
      <c r="A183" s="70">
        <v>5100</v>
      </c>
      <c r="B183" s="182" t="s">
        <v>201</v>
      </c>
      <c r="C183" s="534">
        <f t="shared" si="189"/>
        <v>0</v>
      </c>
      <c r="D183" s="183">
        <f t="shared" ref="D183:E183" si="250">SUM(D184:D186)</f>
        <v>0</v>
      </c>
      <c r="E183" s="184">
        <f t="shared" si="250"/>
        <v>0</v>
      </c>
      <c r="F183" s="185">
        <f>SUM(F184:F186)</f>
        <v>0</v>
      </c>
      <c r="G183" s="183">
        <f t="shared" ref="G183:H183" si="251">SUM(G184:G186)</f>
        <v>0</v>
      </c>
      <c r="H183" s="184">
        <f t="shared" si="251"/>
        <v>0</v>
      </c>
      <c r="I183" s="185">
        <f>SUM(I184:I186)</f>
        <v>0</v>
      </c>
      <c r="J183" s="186">
        <f t="shared" ref="J183:K183" si="252">SUM(J184:J186)</f>
        <v>0</v>
      </c>
      <c r="K183" s="184">
        <f t="shared" si="252"/>
        <v>0</v>
      </c>
      <c r="L183" s="185">
        <f>SUM(L184:L186)</f>
        <v>0</v>
      </c>
      <c r="M183" s="183">
        <f t="shared" ref="M183:O183" si="253">SUM(M184:M186)</f>
        <v>0</v>
      </c>
      <c r="N183" s="184">
        <f t="shared" si="253"/>
        <v>0</v>
      </c>
      <c r="O183" s="185">
        <f t="shared" si="253"/>
        <v>0</v>
      </c>
      <c r="P183" s="209"/>
    </row>
    <row r="184" spans="1:16" hidden="1" x14ac:dyDescent="0.25">
      <c r="A184" s="875">
        <v>5110</v>
      </c>
      <c r="B184" s="82" t="s">
        <v>202</v>
      </c>
      <c r="C184" s="535">
        <f t="shared" si="189"/>
        <v>0</v>
      </c>
      <c r="D184" s="192"/>
      <c r="E184" s="193"/>
      <c r="F184" s="194">
        <f t="shared" ref="F184:F186" si="254">D184+E184</f>
        <v>0</v>
      </c>
      <c r="G184" s="192"/>
      <c r="H184" s="193"/>
      <c r="I184" s="194">
        <f t="shared" ref="I184:I186" si="255">G184+H184</f>
        <v>0</v>
      </c>
      <c r="J184" s="195"/>
      <c r="K184" s="193"/>
      <c r="L184" s="194">
        <f t="shared" ref="L184:L186" si="256">J184+K184</f>
        <v>0</v>
      </c>
      <c r="M184" s="192"/>
      <c r="N184" s="193"/>
      <c r="O184" s="194">
        <f t="shared" ref="O184:O186" si="257">M184+N184</f>
        <v>0</v>
      </c>
      <c r="P184" s="196"/>
    </row>
    <row r="185" spans="1:16" ht="24" hidden="1" x14ac:dyDescent="0.25">
      <c r="A185" s="202">
        <v>5120</v>
      </c>
      <c r="B185" s="90" t="s">
        <v>203</v>
      </c>
      <c r="C185" s="536">
        <f t="shared" si="189"/>
        <v>0</v>
      </c>
      <c r="D185" s="197"/>
      <c r="E185" s="198"/>
      <c r="F185" s="199">
        <f t="shared" si="254"/>
        <v>0</v>
      </c>
      <c r="G185" s="197"/>
      <c r="H185" s="198"/>
      <c r="I185" s="199">
        <f t="shared" si="255"/>
        <v>0</v>
      </c>
      <c r="J185" s="200"/>
      <c r="K185" s="198"/>
      <c r="L185" s="199">
        <f t="shared" si="256"/>
        <v>0</v>
      </c>
      <c r="M185" s="197"/>
      <c r="N185" s="198"/>
      <c r="O185" s="199">
        <f t="shared" si="257"/>
        <v>0</v>
      </c>
      <c r="P185" s="201"/>
    </row>
    <row r="186" spans="1:16" hidden="1" x14ac:dyDescent="0.25">
      <c r="A186" s="202">
        <v>5140</v>
      </c>
      <c r="B186" s="90" t="s">
        <v>204</v>
      </c>
      <c r="C186" s="536">
        <f t="shared" si="189"/>
        <v>0</v>
      </c>
      <c r="D186" s="197"/>
      <c r="E186" s="198"/>
      <c r="F186" s="199">
        <f t="shared" si="254"/>
        <v>0</v>
      </c>
      <c r="G186" s="197"/>
      <c r="H186" s="198"/>
      <c r="I186" s="199">
        <f t="shared" si="255"/>
        <v>0</v>
      </c>
      <c r="J186" s="200"/>
      <c r="K186" s="198"/>
      <c r="L186" s="199">
        <f t="shared" si="256"/>
        <v>0</v>
      </c>
      <c r="M186" s="197"/>
      <c r="N186" s="198"/>
      <c r="O186" s="199">
        <f t="shared" si="257"/>
        <v>0</v>
      </c>
      <c r="P186" s="201"/>
    </row>
    <row r="187" spans="1:16" ht="24" hidden="1" x14ac:dyDescent="0.25">
      <c r="A187" s="70">
        <v>5200</v>
      </c>
      <c r="B187" s="182" t="s">
        <v>205</v>
      </c>
      <c r="C187" s="534">
        <f t="shared" si="189"/>
        <v>0</v>
      </c>
      <c r="D187" s="183">
        <f t="shared" ref="D187:E187" si="258">D188+D198+D199+D206+D207+D208+D210</f>
        <v>0</v>
      </c>
      <c r="E187" s="184">
        <f t="shared" si="258"/>
        <v>0</v>
      </c>
      <c r="F187" s="185">
        <f>F188+F198+F199+F206+F207+F208+F210</f>
        <v>0</v>
      </c>
      <c r="G187" s="183">
        <f t="shared" ref="G187:H187" si="259">G188+G198+G199+G206+G207+G208+G210</f>
        <v>0</v>
      </c>
      <c r="H187" s="184">
        <f t="shared" si="259"/>
        <v>0</v>
      </c>
      <c r="I187" s="185">
        <f>I188+I198+I199+I206+I207+I208+I210</f>
        <v>0</v>
      </c>
      <c r="J187" s="186">
        <f t="shared" ref="J187:K187" si="260">J188+J198+J199+J206+J207+J208+J210</f>
        <v>0</v>
      </c>
      <c r="K187" s="184">
        <f t="shared" si="260"/>
        <v>0</v>
      </c>
      <c r="L187" s="185">
        <f>L188+L198+L199+L206+L207+L208+L210</f>
        <v>0</v>
      </c>
      <c r="M187" s="183">
        <f t="shared" ref="M187:O187" si="261">M188+M198+M199+M206+M207+M208+M210</f>
        <v>0</v>
      </c>
      <c r="N187" s="184">
        <f t="shared" si="261"/>
        <v>0</v>
      </c>
      <c r="O187" s="185">
        <f t="shared" si="261"/>
        <v>0</v>
      </c>
      <c r="P187" s="209"/>
    </row>
    <row r="188" spans="1:16" hidden="1" x14ac:dyDescent="0.25">
      <c r="A188" s="188">
        <v>5210</v>
      </c>
      <c r="B188" s="143" t="s">
        <v>206</v>
      </c>
      <c r="C188" s="542">
        <f t="shared" si="189"/>
        <v>0</v>
      </c>
      <c r="D188" s="148">
        <f t="shared" ref="D188:E188" si="262">SUM(D189:D197)</f>
        <v>0</v>
      </c>
      <c r="E188" s="149">
        <f t="shared" si="262"/>
        <v>0</v>
      </c>
      <c r="F188" s="189">
        <f>SUM(F189:F197)</f>
        <v>0</v>
      </c>
      <c r="G188" s="148">
        <f t="shared" ref="G188:H188" si="263">SUM(G189:G197)</f>
        <v>0</v>
      </c>
      <c r="H188" s="149">
        <f t="shared" si="263"/>
        <v>0</v>
      </c>
      <c r="I188" s="189">
        <f>SUM(I189:I197)</f>
        <v>0</v>
      </c>
      <c r="J188" s="190">
        <f t="shared" ref="J188:K188" si="264">SUM(J189:J197)</f>
        <v>0</v>
      </c>
      <c r="K188" s="149">
        <f t="shared" si="264"/>
        <v>0</v>
      </c>
      <c r="L188" s="189">
        <f>SUM(L189:L197)</f>
        <v>0</v>
      </c>
      <c r="M188" s="148">
        <f t="shared" ref="M188:O188" si="265">SUM(M189:M197)</f>
        <v>0</v>
      </c>
      <c r="N188" s="149">
        <f t="shared" si="265"/>
        <v>0</v>
      </c>
      <c r="O188" s="189">
        <f t="shared" si="265"/>
        <v>0</v>
      </c>
      <c r="P188" s="191"/>
    </row>
    <row r="189" spans="1:16" hidden="1" x14ac:dyDescent="0.25">
      <c r="A189" s="45">
        <v>5211</v>
      </c>
      <c r="B189" s="82" t="s">
        <v>207</v>
      </c>
      <c r="C189" s="535">
        <f t="shared" si="189"/>
        <v>0</v>
      </c>
      <c r="D189" s="192"/>
      <c r="E189" s="193"/>
      <c r="F189" s="194">
        <f t="shared" ref="F189:F198" si="266">D189+E189</f>
        <v>0</v>
      </c>
      <c r="G189" s="192"/>
      <c r="H189" s="193"/>
      <c r="I189" s="194">
        <f t="shared" ref="I189:I198" si="267">G189+H189</f>
        <v>0</v>
      </c>
      <c r="J189" s="195"/>
      <c r="K189" s="193"/>
      <c r="L189" s="194">
        <f t="shared" ref="L189:L198" si="268">J189+K189</f>
        <v>0</v>
      </c>
      <c r="M189" s="192"/>
      <c r="N189" s="193"/>
      <c r="O189" s="194">
        <f t="shared" ref="O189:O198" si="269">M189+N189</f>
        <v>0</v>
      </c>
      <c r="P189" s="196"/>
    </row>
    <row r="190" spans="1:16" hidden="1" x14ac:dyDescent="0.25">
      <c r="A190" s="52">
        <v>5212</v>
      </c>
      <c r="B190" s="90" t="s">
        <v>208</v>
      </c>
      <c r="C190" s="536">
        <f t="shared" si="189"/>
        <v>0</v>
      </c>
      <c r="D190" s="197"/>
      <c r="E190" s="198"/>
      <c r="F190" s="199">
        <f t="shared" si="266"/>
        <v>0</v>
      </c>
      <c r="G190" s="197"/>
      <c r="H190" s="198"/>
      <c r="I190" s="199">
        <f t="shared" si="267"/>
        <v>0</v>
      </c>
      <c r="J190" s="200"/>
      <c r="K190" s="198"/>
      <c r="L190" s="199">
        <f t="shared" si="268"/>
        <v>0</v>
      </c>
      <c r="M190" s="197"/>
      <c r="N190" s="198"/>
      <c r="O190" s="199">
        <f t="shared" si="269"/>
        <v>0</v>
      </c>
      <c r="P190" s="201"/>
    </row>
    <row r="191" spans="1:16" hidden="1" x14ac:dyDescent="0.25">
      <c r="A191" s="52">
        <v>5213</v>
      </c>
      <c r="B191" s="90" t="s">
        <v>209</v>
      </c>
      <c r="C191" s="536">
        <f t="shared" si="189"/>
        <v>0</v>
      </c>
      <c r="D191" s="197"/>
      <c r="E191" s="198"/>
      <c r="F191" s="199">
        <f t="shared" si="266"/>
        <v>0</v>
      </c>
      <c r="G191" s="197"/>
      <c r="H191" s="198"/>
      <c r="I191" s="199">
        <f t="shared" si="267"/>
        <v>0</v>
      </c>
      <c r="J191" s="200"/>
      <c r="K191" s="198"/>
      <c r="L191" s="199">
        <f t="shared" si="268"/>
        <v>0</v>
      </c>
      <c r="M191" s="197"/>
      <c r="N191" s="198"/>
      <c r="O191" s="199">
        <f t="shared" si="269"/>
        <v>0</v>
      </c>
      <c r="P191" s="201"/>
    </row>
    <row r="192" spans="1:16" hidden="1" x14ac:dyDescent="0.25">
      <c r="A192" s="52">
        <v>5214</v>
      </c>
      <c r="B192" s="90" t="s">
        <v>210</v>
      </c>
      <c r="C192" s="536">
        <f t="shared" si="189"/>
        <v>0</v>
      </c>
      <c r="D192" s="197"/>
      <c r="E192" s="198"/>
      <c r="F192" s="199">
        <f t="shared" si="266"/>
        <v>0</v>
      </c>
      <c r="G192" s="197"/>
      <c r="H192" s="198"/>
      <c r="I192" s="199">
        <f t="shared" si="267"/>
        <v>0</v>
      </c>
      <c r="J192" s="200"/>
      <c r="K192" s="198"/>
      <c r="L192" s="199">
        <f t="shared" si="268"/>
        <v>0</v>
      </c>
      <c r="M192" s="197"/>
      <c r="N192" s="198"/>
      <c r="O192" s="199">
        <f t="shared" si="269"/>
        <v>0</v>
      </c>
      <c r="P192" s="201"/>
    </row>
    <row r="193" spans="1:16" hidden="1" x14ac:dyDescent="0.25">
      <c r="A193" s="52">
        <v>5215</v>
      </c>
      <c r="B193" s="90" t="s">
        <v>211</v>
      </c>
      <c r="C193" s="536">
        <f t="shared" si="189"/>
        <v>0</v>
      </c>
      <c r="D193" s="197"/>
      <c r="E193" s="198"/>
      <c r="F193" s="199">
        <f t="shared" si="266"/>
        <v>0</v>
      </c>
      <c r="G193" s="197"/>
      <c r="H193" s="198"/>
      <c r="I193" s="199">
        <f t="shared" si="267"/>
        <v>0</v>
      </c>
      <c r="J193" s="200"/>
      <c r="K193" s="198"/>
      <c r="L193" s="199">
        <f t="shared" si="268"/>
        <v>0</v>
      </c>
      <c r="M193" s="197"/>
      <c r="N193" s="198"/>
      <c r="O193" s="199">
        <f t="shared" si="269"/>
        <v>0</v>
      </c>
      <c r="P193" s="201"/>
    </row>
    <row r="194" spans="1:16" ht="14.25" hidden="1" customHeight="1" x14ac:dyDescent="0.25">
      <c r="A194" s="52">
        <v>5216</v>
      </c>
      <c r="B194" s="90" t="s">
        <v>212</v>
      </c>
      <c r="C194" s="536">
        <f t="shared" si="189"/>
        <v>0</v>
      </c>
      <c r="D194" s="197"/>
      <c r="E194" s="198"/>
      <c r="F194" s="199">
        <f t="shared" si="266"/>
        <v>0</v>
      </c>
      <c r="G194" s="197"/>
      <c r="H194" s="198"/>
      <c r="I194" s="199">
        <f t="shared" si="267"/>
        <v>0</v>
      </c>
      <c r="J194" s="200"/>
      <c r="K194" s="198"/>
      <c r="L194" s="199">
        <f t="shared" si="268"/>
        <v>0</v>
      </c>
      <c r="M194" s="197"/>
      <c r="N194" s="198"/>
      <c r="O194" s="199">
        <f t="shared" si="269"/>
        <v>0</v>
      </c>
      <c r="P194" s="201"/>
    </row>
    <row r="195" spans="1:16" hidden="1" x14ac:dyDescent="0.25">
      <c r="A195" s="52">
        <v>5217</v>
      </c>
      <c r="B195" s="90" t="s">
        <v>213</v>
      </c>
      <c r="C195" s="536">
        <f t="shared" si="189"/>
        <v>0</v>
      </c>
      <c r="D195" s="197"/>
      <c r="E195" s="198"/>
      <c r="F195" s="199">
        <f t="shared" si="266"/>
        <v>0</v>
      </c>
      <c r="G195" s="197"/>
      <c r="H195" s="198"/>
      <c r="I195" s="199">
        <f t="shared" si="267"/>
        <v>0</v>
      </c>
      <c r="J195" s="200"/>
      <c r="K195" s="198"/>
      <c r="L195" s="199">
        <f t="shared" si="268"/>
        <v>0</v>
      </c>
      <c r="M195" s="197"/>
      <c r="N195" s="198"/>
      <c r="O195" s="199">
        <f t="shared" si="269"/>
        <v>0</v>
      </c>
      <c r="P195" s="201"/>
    </row>
    <row r="196" spans="1:16" hidden="1" x14ac:dyDescent="0.25">
      <c r="A196" s="52">
        <v>5218</v>
      </c>
      <c r="B196" s="90" t="s">
        <v>214</v>
      </c>
      <c r="C196" s="536">
        <f t="shared" si="189"/>
        <v>0</v>
      </c>
      <c r="D196" s="197"/>
      <c r="E196" s="198"/>
      <c r="F196" s="199">
        <f t="shared" si="266"/>
        <v>0</v>
      </c>
      <c r="G196" s="197"/>
      <c r="H196" s="198"/>
      <c r="I196" s="199">
        <f t="shared" si="267"/>
        <v>0</v>
      </c>
      <c r="J196" s="200"/>
      <c r="K196" s="198"/>
      <c r="L196" s="199">
        <f t="shared" si="268"/>
        <v>0</v>
      </c>
      <c r="M196" s="197"/>
      <c r="N196" s="198"/>
      <c r="O196" s="199">
        <f t="shared" si="269"/>
        <v>0</v>
      </c>
      <c r="P196" s="201"/>
    </row>
    <row r="197" spans="1:16" hidden="1" x14ac:dyDescent="0.25">
      <c r="A197" s="52">
        <v>5219</v>
      </c>
      <c r="B197" s="90" t="s">
        <v>215</v>
      </c>
      <c r="C197" s="536">
        <f t="shared" si="189"/>
        <v>0</v>
      </c>
      <c r="D197" s="197"/>
      <c r="E197" s="198"/>
      <c r="F197" s="199">
        <f t="shared" si="266"/>
        <v>0</v>
      </c>
      <c r="G197" s="197"/>
      <c r="H197" s="198"/>
      <c r="I197" s="199">
        <f t="shared" si="267"/>
        <v>0</v>
      </c>
      <c r="J197" s="200"/>
      <c r="K197" s="198"/>
      <c r="L197" s="199">
        <f t="shared" si="268"/>
        <v>0</v>
      </c>
      <c r="M197" s="197"/>
      <c r="N197" s="198"/>
      <c r="O197" s="199">
        <f t="shared" si="269"/>
        <v>0</v>
      </c>
      <c r="P197" s="201"/>
    </row>
    <row r="198" spans="1:16" ht="13.5" hidden="1" customHeight="1" x14ac:dyDescent="0.25">
      <c r="A198" s="202">
        <v>5220</v>
      </c>
      <c r="B198" s="90" t="s">
        <v>216</v>
      </c>
      <c r="C198" s="536">
        <f t="shared" si="189"/>
        <v>0</v>
      </c>
      <c r="D198" s="197"/>
      <c r="E198" s="198"/>
      <c r="F198" s="199">
        <f t="shared" si="266"/>
        <v>0</v>
      </c>
      <c r="G198" s="197"/>
      <c r="H198" s="198"/>
      <c r="I198" s="199">
        <f t="shared" si="267"/>
        <v>0</v>
      </c>
      <c r="J198" s="200"/>
      <c r="K198" s="198"/>
      <c r="L198" s="199">
        <f t="shared" si="268"/>
        <v>0</v>
      </c>
      <c r="M198" s="197"/>
      <c r="N198" s="198"/>
      <c r="O198" s="199">
        <f t="shared" si="269"/>
        <v>0</v>
      </c>
      <c r="P198" s="201"/>
    </row>
    <row r="199" spans="1:16" hidden="1" x14ac:dyDescent="0.25">
      <c r="A199" s="202">
        <v>5230</v>
      </c>
      <c r="B199" s="90" t="s">
        <v>217</v>
      </c>
      <c r="C199" s="536">
        <f t="shared" si="189"/>
        <v>0</v>
      </c>
      <c r="D199" s="203">
        <f t="shared" ref="D199:E199" si="270">SUM(D200:D205)</f>
        <v>0</v>
      </c>
      <c r="E199" s="204">
        <f t="shared" si="270"/>
        <v>0</v>
      </c>
      <c r="F199" s="199">
        <f>SUM(F200:F205)</f>
        <v>0</v>
      </c>
      <c r="G199" s="203">
        <f t="shared" ref="G199:H199" si="271">SUM(G200:G205)</f>
        <v>0</v>
      </c>
      <c r="H199" s="204">
        <f t="shared" si="271"/>
        <v>0</v>
      </c>
      <c r="I199" s="199">
        <f>SUM(I200:I205)</f>
        <v>0</v>
      </c>
      <c r="J199" s="205">
        <f t="shared" ref="J199:K199" si="272">SUM(J200:J205)</f>
        <v>0</v>
      </c>
      <c r="K199" s="204">
        <f t="shared" si="272"/>
        <v>0</v>
      </c>
      <c r="L199" s="199">
        <f>SUM(L200:L205)</f>
        <v>0</v>
      </c>
      <c r="M199" s="203">
        <f t="shared" ref="M199:O199" si="273">SUM(M200:M205)</f>
        <v>0</v>
      </c>
      <c r="N199" s="204">
        <f t="shared" si="273"/>
        <v>0</v>
      </c>
      <c r="O199" s="199">
        <f t="shared" si="273"/>
        <v>0</v>
      </c>
      <c r="P199" s="201"/>
    </row>
    <row r="200" spans="1:16" hidden="1" x14ac:dyDescent="0.25">
      <c r="A200" s="52">
        <v>5231</v>
      </c>
      <c r="B200" s="90" t="s">
        <v>218</v>
      </c>
      <c r="C200" s="536">
        <f t="shared" si="189"/>
        <v>0</v>
      </c>
      <c r="D200" s="197"/>
      <c r="E200" s="198"/>
      <c r="F200" s="199">
        <f t="shared" ref="F200:F207" si="274">D200+E200</f>
        <v>0</v>
      </c>
      <c r="G200" s="197"/>
      <c r="H200" s="198"/>
      <c r="I200" s="199">
        <f t="shared" ref="I200:I207" si="275">G200+H200</f>
        <v>0</v>
      </c>
      <c r="J200" s="200"/>
      <c r="K200" s="198"/>
      <c r="L200" s="199">
        <f t="shared" ref="L200:L207" si="276">J200+K200</f>
        <v>0</v>
      </c>
      <c r="M200" s="197"/>
      <c r="N200" s="198"/>
      <c r="O200" s="199">
        <f t="shared" ref="O200:O207" si="277">M200+N200</f>
        <v>0</v>
      </c>
      <c r="P200" s="201"/>
    </row>
    <row r="201" spans="1:16" hidden="1" x14ac:dyDescent="0.25">
      <c r="A201" s="52">
        <v>5233</v>
      </c>
      <c r="B201" s="90" t="s">
        <v>219</v>
      </c>
      <c r="C201" s="536">
        <f t="shared" si="189"/>
        <v>0</v>
      </c>
      <c r="D201" s="197"/>
      <c r="E201" s="198"/>
      <c r="F201" s="199">
        <f t="shared" si="274"/>
        <v>0</v>
      </c>
      <c r="G201" s="197"/>
      <c r="H201" s="198"/>
      <c r="I201" s="199">
        <f t="shared" si="275"/>
        <v>0</v>
      </c>
      <c r="J201" s="200"/>
      <c r="K201" s="198"/>
      <c r="L201" s="199">
        <f t="shared" si="276"/>
        <v>0</v>
      </c>
      <c r="M201" s="197"/>
      <c r="N201" s="198"/>
      <c r="O201" s="199">
        <f t="shared" si="277"/>
        <v>0</v>
      </c>
      <c r="P201" s="201"/>
    </row>
    <row r="202" spans="1:16" ht="24" hidden="1" x14ac:dyDescent="0.25">
      <c r="A202" s="52">
        <v>5234</v>
      </c>
      <c r="B202" s="90" t="s">
        <v>220</v>
      </c>
      <c r="C202" s="536">
        <f t="shared" si="189"/>
        <v>0</v>
      </c>
      <c r="D202" s="197"/>
      <c r="E202" s="198"/>
      <c r="F202" s="199">
        <f t="shared" si="274"/>
        <v>0</v>
      </c>
      <c r="G202" s="197"/>
      <c r="H202" s="198"/>
      <c r="I202" s="199">
        <f t="shared" si="275"/>
        <v>0</v>
      </c>
      <c r="J202" s="200"/>
      <c r="K202" s="198"/>
      <c r="L202" s="199">
        <f t="shared" si="276"/>
        <v>0</v>
      </c>
      <c r="M202" s="197"/>
      <c r="N202" s="198"/>
      <c r="O202" s="199">
        <f t="shared" si="277"/>
        <v>0</v>
      </c>
      <c r="P202" s="201"/>
    </row>
    <row r="203" spans="1:16" ht="14.25" hidden="1" customHeight="1" x14ac:dyDescent="0.25">
      <c r="A203" s="52">
        <v>5236</v>
      </c>
      <c r="B203" s="90" t="s">
        <v>221</v>
      </c>
      <c r="C203" s="536">
        <f t="shared" si="189"/>
        <v>0</v>
      </c>
      <c r="D203" s="197"/>
      <c r="E203" s="198"/>
      <c r="F203" s="199">
        <f t="shared" si="274"/>
        <v>0</v>
      </c>
      <c r="G203" s="197"/>
      <c r="H203" s="198"/>
      <c r="I203" s="199">
        <f t="shared" si="275"/>
        <v>0</v>
      </c>
      <c r="J203" s="200"/>
      <c r="K203" s="198"/>
      <c r="L203" s="199">
        <f t="shared" si="276"/>
        <v>0</v>
      </c>
      <c r="M203" s="197"/>
      <c r="N203" s="198"/>
      <c r="O203" s="199">
        <f t="shared" si="277"/>
        <v>0</v>
      </c>
      <c r="P203" s="201"/>
    </row>
    <row r="204" spans="1:16" ht="24" hidden="1" x14ac:dyDescent="0.25">
      <c r="A204" s="52">
        <v>5238</v>
      </c>
      <c r="B204" s="90" t="s">
        <v>222</v>
      </c>
      <c r="C204" s="536">
        <f t="shared" si="189"/>
        <v>0</v>
      </c>
      <c r="D204" s="197"/>
      <c r="E204" s="198"/>
      <c r="F204" s="199">
        <f t="shared" si="274"/>
        <v>0</v>
      </c>
      <c r="G204" s="197"/>
      <c r="H204" s="198"/>
      <c r="I204" s="199">
        <f t="shared" si="275"/>
        <v>0</v>
      </c>
      <c r="J204" s="200"/>
      <c r="K204" s="198"/>
      <c r="L204" s="199">
        <f t="shared" si="276"/>
        <v>0</v>
      </c>
      <c r="M204" s="197"/>
      <c r="N204" s="198"/>
      <c r="O204" s="199">
        <f t="shared" si="277"/>
        <v>0</v>
      </c>
      <c r="P204" s="201"/>
    </row>
    <row r="205" spans="1:16" ht="24" hidden="1" x14ac:dyDescent="0.25">
      <c r="A205" s="52">
        <v>5239</v>
      </c>
      <c r="B205" s="90" t="s">
        <v>223</v>
      </c>
      <c r="C205" s="536">
        <f t="shared" si="189"/>
        <v>0</v>
      </c>
      <c r="D205" s="197"/>
      <c r="E205" s="198"/>
      <c r="F205" s="199">
        <f t="shared" si="274"/>
        <v>0</v>
      </c>
      <c r="G205" s="197"/>
      <c r="H205" s="198"/>
      <c r="I205" s="199">
        <f t="shared" si="275"/>
        <v>0</v>
      </c>
      <c r="J205" s="200"/>
      <c r="K205" s="198"/>
      <c r="L205" s="199">
        <f t="shared" si="276"/>
        <v>0</v>
      </c>
      <c r="M205" s="197"/>
      <c r="N205" s="198"/>
      <c r="O205" s="199">
        <f t="shared" si="277"/>
        <v>0</v>
      </c>
      <c r="P205" s="201"/>
    </row>
    <row r="206" spans="1:16" ht="24" hidden="1" x14ac:dyDescent="0.25">
      <c r="A206" s="202">
        <v>5240</v>
      </c>
      <c r="B206" s="90" t="s">
        <v>224</v>
      </c>
      <c r="C206" s="536">
        <f t="shared" si="189"/>
        <v>0</v>
      </c>
      <c r="D206" s="197"/>
      <c r="E206" s="198"/>
      <c r="F206" s="199">
        <f t="shared" si="274"/>
        <v>0</v>
      </c>
      <c r="G206" s="197"/>
      <c r="H206" s="198"/>
      <c r="I206" s="199">
        <f t="shared" si="275"/>
        <v>0</v>
      </c>
      <c r="J206" s="200"/>
      <c r="K206" s="198"/>
      <c r="L206" s="199">
        <f t="shared" si="276"/>
        <v>0</v>
      </c>
      <c r="M206" s="197"/>
      <c r="N206" s="198"/>
      <c r="O206" s="199">
        <f t="shared" si="277"/>
        <v>0</v>
      </c>
      <c r="P206" s="201"/>
    </row>
    <row r="207" spans="1:16" hidden="1" x14ac:dyDescent="0.25">
      <c r="A207" s="202">
        <v>5250</v>
      </c>
      <c r="B207" s="90" t="s">
        <v>225</v>
      </c>
      <c r="C207" s="536">
        <f t="shared" si="189"/>
        <v>0</v>
      </c>
      <c r="D207" s="197"/>
      <c r="E207" s="198"/>
      <c r="F207" s="199">
        <f t="shared" si="274"/>
        <v>0</v>
      </c>
      <c r="G207" s="197"/>
      <c r="H207" s="198"/>
      <c r="I207" s="199">
        <f t="shared" si="275"/>
        <v>0</v>
      </c>
      <c r="J207" s="200"/>
      <c r="K207" s="198"/>
      <c r="L207" s="199">
        <f t="shared" si="276"/>
        <v>0</v>
      </c>
      <c r="M207" s="197"/>
      <c r="N207" s="198"/>
      <c r="O207" s="199">
        <f t="shared" si="277"/>
        <v>0</v>
      </c>
      <c r="P207" s="201"/>
    </row>
    <row r="208" spans="1:16" hidden="1" x14ac:dyDescent="0.25">
      <c r="A208" s="202">
        <v>5260</v>
      </c>
      <c r="B208" s="90" t="s">
        <v>226</v>
      </c>
      <c r="C208" s="536">
        <f t="shared" si="189"/>
        <v>0</v>
      </c>
      <c r="D208" s="203">
        <f t="shared" ref="D208:E208" si="278">SUM(D209)</f>
        <v>0</v>
      </c>
      <c r="E208" s="204">
        <f t="shared" si="278"/>
        <v>0</v>
      </c>
      <c r="F208" s="199">
        <f>SUM(F209)</f>
        <v>0</v>
      </c>
      <c r="G208" s="203">
        <f t="shared" ref="G208:H208" si="279">SUM(G209)</f>
        <v>0</v>
      </c>
      <c r="H208" s="204">
        <f t="shared" si="279"/>
        <v>0</v>
      </c>
      <c r="I208" s="199">
        <f>SUM(I209)</f>
        <v>0</v>
      </c>
      <c r="J208" s="205">
        <f t="shared" ref="J208:K208" si="280">SUM(J209)</f>
        <v>0</v>
      </c>
      <c r="K208" s="204">
        <f t="shared" si="280"/>
        <v>0</v>
      </c>
      <c r="L208" s="199">
        <f>SUM(L209)</f>
        <v>0</v>
      </c>
      <c r="M208" s="203">
        <f t="shared" ref="M208:O208" si="281">SUM(M209)</f>
        <v>0</v>
      </c>
      <c r="N208" s="204">
        <f t="shared" si="281"/>
        <v>0</v>
      </c>
      <c r="O208" s="199">
        <f t="shared" si="281"/>
        <v>0</v>
      </c>
      <c r="P208" s="201"/>
    </row>
    <row r="209" spans="1:16" ht="24" hidden="1" x14ac:dyDescent="0.25">
      <c r="A209" s="52">
        <v>5269</v>
      </c>
      <c r="B209" s="90" t="s">
        <v>227</v>
      </c>
      <c r="C209" s="536">
        <f t="shared" si="189"/>
        <v>0</v>
      </c>
      <c r="D209" s="197"/>
      <c r="E209" s="198"/>
      <c r="F209" s="199">
        <f t="shared" ref="F209:F210" si="282">D209+E209</f>
        <v>0</v>
      </c>
      <c r="G209" s="197"/>
      <c r="H209" s="198"/>
      <c r="I209" s="199">
        <f t="shared" ref="I209:I210" si="283">G209+H209</f>
        <v>0</v>
      </c>
      <c r="J209" s="200"/>
      <c r="K209" s="198"/>
      <c r="L209" s="199">
        <f t="shared" ref="L209:L210" si="284">J209+K209</f>
        <v>0</v>
      </c>
      <c r="M209" s="197"/>
      <c r="N209" s="198"/>
      <c r="O209" s="199">
        <f t="shared" ref="O209:O210" si="285">M209+N209</f>
        <v>0</v>
      </c>
      <c r="P209" s="201"/>
    </row>
    <row r="210" spans="1:16" ht="24" hidden="1" x14ac:dyDescent="0.25">
      <c r="A210" s="188">
        <v>5270</v>
      </c>
      <c r="B210" s="143" t="s">
        <v>228</v>
      </c>
      <c r="C210" s="542">
        <f t="shared" si="189"/>
        <v>0</v>
      </c>
      <c r="D210" s="206"/>
      <c r="E210" s="207"/>
      <c r="F210" s="189">
        <f t="shared" si="282"/>
        <v>0</v>
      </c>
      <c r="G210" s="206"/>
      <c r="H210" s="207"/>
      <c r="I210" s="189">
        <f t="shared" si="283"/>
        <v>0</v>
      </c>
      <c r="J210" s="208"/>
      <c r="K210" s="207"/>
      <c r="L210" s="189">
        <f t="shared" si="284"/>
        <v>0</v>
      </c>
      <c r="M210" s="206"/>
      <c r="N210" s="207"/>
      <c r="O210" s="189">
        <f t="shared" si="285"/>
        <v>0</v>
      </c>
      <c r="P210" s="191"/>
    </row>
    <row r="211" spans="1:16" ht="24" hidden="1" x14ac:dyDescent="0.25">
      <c r="A211" s="176">
        <v>6000</v>
      </c>
      <c r="B211" s="176" t="s">
        <v>229</v>
      </c>
      <c r="C211" s="547">
        <f t="shared" si="189"/>
        <v>0</v>
      </c>
      <c r="D211" s="177">
        <f t="shared" ref="D211:O211" si="286">D212+D232+D240+D250</f>
        <v>0</v>
      </c>
      <c r="E211" s="178">
        <f t="shared" si="286"/>
        <v>0</v>
      </c>
      <c r="F211" s="179">
        <f t="shared" si="286"/>
        <v>0</v>
      </c>
      <c r="G211" s="177">
        <f t="shared" si="286"/>
        <v>0</v>
      </c>
      <c r="H211" s="178">
        <f t="shared" si="286"/>
        <v>0</v>
      </c>
      <c r="I211" s="179">
        <f t="shared" si="286"/>
        <v>0</v>
      </c>
      <c r="J211" s="180">
        <f t="shared" si="286"/>
        <v>0</v>
      </c>
      <c r="K211" s="178">
        <f t="shared" si="286"/>
        <v>0</v>
      </c>
      <c r="L211" s="179">
        <f t="shared" si="286"/>
        <v>0</v>
      </c>
      <c r="M211" s="177">
        <f t="shared" si="286"/>
        <v>0</v>
      </c>
      <c r="N211" s="178">
        <f t="shared" si="286"/>
        <v>0</v>
      </c>
      <c r="O211" s="179">
        <f t="shared" si="286"/>
        <v>0</v>
      </c>
      <c r="P211" s="181"/>
    </row>
    <row r="212" spans="1:16" ht="14.25" hidden="1" customHeight="1" x14ac:dyDescent="0.25">
      <c r="A212" s="235">
        <v>6200</v>
      </c>
      <c r="B212" s="228" t="s">
        <v>230</v>
      </c>
      <c r="C212" s="549">
        <f t="shared" si="189"/>
        <v>0</v>
      </c>
      <c r="D212" s="236">
        <f t="shared" ref="D212:E212" si="287">SUM(D213,D214,D216,D219,D225,D226,D227)</f>
        <v>0</v>
      </c>
      <c r="E212" s="237">
        <f t="shared" si="287"/>
        <v>0</v>
      </c>
      <c r="F212" s="238">
        <f>SUM(F213,F214,F216,F219,F225,F226,F227)</f>
        <v>0</v>
      </c>
      <c r="G212" s="236">
        <f t="shared" ref="G212:H212" si="288">SUM(G213,G214,G216,G219,G225,G226,G227)</f>
        <v>0</v>
      </c>
      <c r="H212" s="237">
        <f t="shared" si="288"/>
        <v>0</v>
      </c>
      <c r="I212" s="238">
        <f>SUM(I213,I214,I216,I219,I225,I226,I227)</f>
        <v>0</v>
      </c>
      <c r="J212" s="239">
        <f t="shared" ref="J212:K212" si="289">SUM(J213,J214,J216,J219,J225,J226,J227)</f>
        <v>0</v>
      </c>
      <c r="K212" s="237">
        <f t="shared" si="289"/>
        <v>0</v>
      </c>
      <c r="L212" s="238">
        <f>SUM(L213,L214,L216,L219,L225,L226,L227)</f>
        <v>0</v>
      </c>
      <c r="M212" s="236">
        <f t="shared" ref="M212:O212" si="290">SUM(M213,M214,M216,M219,M225,M226,M227)</f>
        <v>0</v>
      </c>
      <c r="N212" s="237">
        <f t="shared" si="290"/>
        <v>0</v>
      </c>
      <c r="O212" s="238">
        <f t="shared" si="290"/>
        <v>0</v>
      </c>
      <c r="P212" s="187"/>
    </row>
    <row r="213" spans="1:16" ht="24" hidden="1" x14ac:dyDescent="0.25">
      <c r="A213" s="875">
        <v>6220</v>
      </c>
      <c r="B213" s="82" t="s">
        <v>231</v>
      </c>
      <c r="C213" s="535">
        <f t="shared" ref="C213:C276" si="291">F213+I213+L213+O213</f>
        <v>0</v>
      </c>
      <c r="D213" s="192"/>
      <c r="E213" s="193"/>
      <c r="F213" s="194">
        <f>D213+E213</f>
        <v>0</v>
      </c>
      <c r="G213" s="192"/>
      <c r="H213" s="193"/>
      <c r="I213" s="194">
        <f>G213+H213</f>
        <v>0</v>
      </c>
      <c r="J213" s="195"/>
      <c r="K213" s="193"/>
      <c r="L213" s="194">
        <f>J213+K213</f>
        <v>0</v>
      </c>
      <c r="M213" s="192"/>
      <c r="N213" s="193"/>
      <c r="O213" s="194">
        <f t="shared" ref="O213" si="292">M213+N213</f>
        <v>0</v>
      </c>
      <c r="P213" s="196"/>
    </row>
    <row r="214" spans="1:16" hidden="1" x14ac:dyDescent="0.25">
      <c r="A214" s="202">
        <v>6230</v>
      </c>
      <c r="B214" s="90" t="s">
        <v>232</v>
      </c>
      <c r="C214" s="536">
        <f t="shared" si="291"/>
        <v>0</v>
      </c>
      <c r="D214" s="203">
        <f t="shared" ref="D214:O214" si="293">SUM(D215)</f>
        <v>0</v>
      </c>
      <c r="E214" s="204">
        <f t="shared" si="293"/>
        <v>0</v>
      </c>
      <c r="F214" s="199">
        <f t="shared" si="293"/>
        <v>0</v>
      </c>
      <c r="G214" s="203">
        <f t="shared" si="293"/>
        <v>0</v>
      </c>
      <c r="H214" s="204">
        <f t="shared" si="293"/>
        <v>0</v>
      </c>
      <c r="I214" s="199">
        <f t="shared" si="293"/>
        <v>0</v>
      </c>
      <c r="J214" s="205">
        <f t="shared" si="293"/>
        <v>0</v>
      </c>
      <c r="K214" s="204">
        <f t="shared" si="293"/>
        <v>0</v>
      </c>
      <c r="L214" s="199">
        <f t="shared" si="293"/>
        <v>0</v>
      </c>
      <c r="M214" s="203">
        <f t="shared" si="293"/>
        <v>0</v>
      </c>
      <c r="N214" s="204">
        <f t="shared" si="293"/>
        <v>0</v>
      </c>
      <c r="O214" s="199">
        <f t="shared" si="293"/>
        <v>0</v>
      </c>
      <c r="P214" s="201"/>
    </row>
    <row r="215" spans="1:16" ht="24" hidden="1" x14ac:dyDescent="0.25">
      <c r="A215" s="52">
        <v>6239</v>
      </c>
      <c r="B215" s="82" t="s">
        <v>233</v>
      </c>
      <c r="C215" s="536">
        <f t="shared" si="291"/>
        <v>0</v>
      </c>
      <c r="D215" s="192"/>
      <c r="E215" s="193"/>
      <c r="F215" s="194">
        <f>D215+E215</f>
        <v>0</v>
      </c>
      <c r="G215" s="192"/>
      <c r="H215" s="193"/>
      <c r="I215" s="194">
        <f>G215+H215</f>
        <v>0</v>
      </c>
      <c r="J215" s="195"/>
      <c r="K215" s="193"/>
      <c r="L215" s="194">
        <f>J215+K215</f>
        <v>0</v>
      </c>
      <c r="M215" s="192"/>
      <c r="N215" s="193"/>
      <c r="O215" s="194">
        <f t="shared" ref="O215" si="294">M215+N215</f>
        <v>0</v>
      </c>
      <c r="P215" s="196"/>
    </row>
    <row r="216" spans="1:16" ht="24" hidden="1" x14ac:dyDescent="0.25">
      <c r="A216" s="202">
        <v>6240</v>
      </c>
      <c r="B216" s="90" t="s">
        <v>234</v>
      </c>
      <c r="C216" s="536">
        <f t="shared" si="291"/>
        <v>0</v>
      </c>
      <c r="D216" s="203">
        <f t="shared" ref="D216:E216" si="295">SUM(D217:D218)</f>
        <v>0</v>
      </c>
      <c r="E216" s="204">
        <f t="shared" si="295"/>
        <v>0</v>
      </c>
      <c r="F216" s="199">
        <f>SUM(F217:F218)</f>
        <v>0</v>
      </c>
      <c r="G216" s="203">
        <f t="shared" ref="G216:H216" si="296">SUM(G217:G218)</f>
        <v>0</v>
      </c>
      <c r="H216" s="204">
        <f t="shared" si="296"/>
        <v>0</v>
      </c>
      <c r="I216" s="199">
        <f>SUM(I217:I218)</f>
        <v>0</v>
      </c>
      <c r="J216" s="205">
        <f t="shared" ref="J216:K216" si="297">SUM(J217:J218)</f>
        <v>0</v>
      </c>
      <c r="K216" s="204">
        <f t="shared" si="297"/>
        <v>0</v>
      </c>
      <c r="L216" s="199">
        <f>SUM(L217:L218)</f>
        <v>0</v>
      </c>
      <c r="M216" s="203">
        <f t="shared" ref="M216:O216" si="298">SUM(M217:M218)</f>
        <v>0</v>
      </c>
      <c r="N216" s="204">
        <f t="shared" si="298"/>
        <v>0</v>
      </c>
      <c r="O216" s="199">
        <f t="shared" si="298"/>
        <v>0</v>
      </c>
      <c r="P216" s="201"/>
    </row>
    <row r="217" spans="1:16" hidden="1" x14ac:dyDescent="0.25">
      <c r="A217" s="52">
        <v>6241</v>
      </c>
      <c r="B217" s="90" t="s">
        <v>235</v>
      </c>
      <c r="C217" s="536">
        <f t="shared" si="291"/>
        <v>0</v>
      </c>
      <c r="D217" s="197"/>
      <c r="E217" s="198"/>
      <c r="F217" s="199">
        <f t="shared" ref="F217:F218" si="299">D217+E217</f>
        <v>0</v>
      </c>
      <c r="G217" s="197"/>
      <c r="H217" s="198"/>
      <c r="I217" s="199">
        <f t="shared" ref="I217:I218" si="300">G217+H217</f>
        <v>0</v>
      </c>
      <c r="J217" s="200"/>
      <c r="K217" s="198"/>
      <c r="L217" s="199">
        <f t="shared" ref="L217:L218" si="301">J217+K217</f>
        <v>0</v>
      </c>
      <c r="M217" s="197"/>
      <c r="N217" s="198"/>
      <c r="O217" s="199">
        <f t="shared" ref="O217:O218" si="302">M217+N217</f>
        <v>0</v>
      </c>
      <c r="P217" s="201"/>
    </row>
    <row r="218" spans="1:16" hidden="1" x14ac:dyDescent="0.25">
      <c r="A218" s="52">
        <v>6242</v>
      </c>
      <c r="B218" s="90" t="s">
        <v>236</v>
      </c>
      <c r="C218" s="536">
        <f t="shared" si="291"/>
        <v>0</v>
      </c>
      <c r="D218" s="197"/>
      <c r="E218" s="198"/>
      <c r="F218" s="199">
        <f t="shared" si="299"/>
        <v>0</v>
      </c>
      <c r="G218" s="197"/>
      <c r="H218" s="198"/>
      <c r="I218" s="199">
        <f t="shared" si="300"/>
        <v>0</v>
      </c>
      <c r="J218" s="200"/>
      <c r="K218" s="198"/>
      <c r="L218" s="199">
        <f t="shared" si="301"/>
        <v>0</v>
      </c>
      <c r="M218" s="197"/>
      <c r="N218" s="198"/>
      <c r="O218" s="199">
        <f t="shared" si="302"/>
        <v>0</v>
      </c>
      <c r="P218" s="201"/>
    </row>
    <row r="219" spans="1:16" ht="25.5" hidden="1" customHeight="1" x14ac:dyDescent="0.25">
      <c r="A219" s="202">
        <v>6250</v>
      </c>
      <c r="B219" s="90" t="s">
        <v>237</v>
      </c>
      <c r="C219" s="536">
        <f t="shared" si="291"/>
        <v>0</v>
      </c>
      <c r="D219" s="203">
        <f t="shared" ref="D219:E219" si="303">SUM(D220:D224)</f>
        <v>0</v>
      </c>
      <c r="E219" s="204">
        <f t="shared" si="303"/>
        <v>0</v>
      </c>
      <c r="F219" s="199">
        <f>SUM(F220:F224)</f>
        <v>0</v>
      </c>
      <c r="G219" s="203">
        <f t="shared" ref="G219:H219" si="304">SUM(G220:G224)</f>
        <v>0</v>
      </c>
      <c r="H219" s="204">
        <f t="shared" si="304"/>
        <v>0</v>
      </c>
      <c r="I219" s="199">
        <f>SUM(I220:I224)</f>
        <v>0</v>
      </c>
      <c r="J219" s="205">
        <f t="shared" ref="J219:K219" si="305">SUM(J220:J224)</f>
        <v>0</v>
      </c>
      <c r="K219" s="204">
        <f t="shared" si="305"/>
        <v>0</v>
      </c>
      <c r="L219" s="199">
        <f>SUM(L220:L224)</f>
        <v>0</v>
      </c>
      <c r="M219" s="203">
        <f t="shared" ref="M219:O219" si="306">SUM(M220:M224)</f>
        <v>0</v>
      </c>
      <c r="N219" s="204">
        <f t="shared" si="306"/>
        <v>0</v>
      </c>
      <c r="O219" s="199">
        <f t="shared" si="306"/>
        <v>0</v>
      </c>
      <c r="P219" s="201"/>
    </row>
    <row r="220" spans="1:16" ht="14.25" hidden="1" customHeight="1" x14ac:dyDescent="0.25">
      <c r="A220" s="52">
        <v>6252</v>
      </c>
      <c r="B220" s="90" t="s">
        <v>238</v>
      </c>
      <c r="C220" s="536">
        <f t="shared" si="291"/>
        <v>0</v>
      </c>
      <c r="D220" s="197"/>
      <c r="E220" s="198"/>
      <c r="F220" s="199">
        <f t="shared" ref="F220:F226" si="307">D220+E220</f>
        <v>0</v>
      </c>
      <c r="G220" s="197"/>
      <c r="H220" s="198"/>
      <c r="I220" s="199">
        <f t="shared" ref="I220:I226" si="308">G220+H220</f>
        <v>0</v>
      </c>
      <c r="J220" s="200"/>
      <c r="K220" s="198"/>
      <c r="L220" s="199">
        <f t="shared" ref="L220:L226" si="309">J220+K220</f>
        <v>0</v>
      </c>
      <c r="M220" s="197"/>
      <c r="N220" s="198"/>
      <c r="O220" s="199">
        <f t="shared" ref="O220:O226" si="310">M220+N220</f>
        <v>0</v>
      </c>
      <c r="P220" s="201"/>
    </row>
    <row r="221" spans="1:16" ht="14.25" hidden="1" customHeight="1" x14ac:dyDescent="0.25">
      <c r="A221" s="52">
        <v>6253</v>
      </c>
      <c r="B221" s="90" t="s">
        <v>239</v>
      </c>
      <c r="C221" s="536">
        <f t="shared" si="291"/>
        <v>0</v>
      </c>
      <c r="D221" s="197"/>
      <c r="E221" s="198"/>
      <c r="F221" s="199">
        <f t="shared" si="307"/>
        <v>0</v>
      </c>
      <c r="G221" s="197"/>
      <c r="H221" s="198"/>
      <c r="I221" s="199">
        <f t="shared" si="308"/>
        <v>0</v>
      </c>
      <c r="J221" s="200"/>
      <c r="K221" s="198"/>
      <c r="L221" s="199">
        <f t="shared" si="309"/>
        <v>0</v>
      </c>
      <c r="M221" s="197"/>
      <c r="N221" s="198"/>
      <c r="O221" s="199">
        <f t="shared" si="310"/>
        <v>0</v>
      </c>
      <c r="P221" s="201"/>
    </row>
    <row r="222" spans="1:16" ht="24" hidden="1" x14ac:dyDescent="0.25">
      <c r="A222" s="52">
        <v>6254</v>
      </c>
      <c r="B222" s="90" t="s">
        <v>240</v>
      </c>
      <c r="C222" s="536">
        <f t="shared" si="291"/>
        <v>0</v>
      </c>
      <c r="D222" s="197"/>
      <c r="E222" s="198"/>
      <c r="F222" s="199">
        <f t="shared" si="307"/>
        <v>0</v>
      </c>
      <c r="G222" s="197"/>
      <c r="H222" s="198"/>
      <c r="I222" s="199">
        <f t="shared" si="308"/>
        <v>0</v>
      </c>
      <c r="J222" s="200"/>
      <c r="K222" s="198"/>
      <c r="L222" s="199">
        <f t="shared" si="309"/>
        <v>0</v>
      </c>
      <c r="M222" s="197"/>
      <c r="N222" s="198"/>
      <c r="O222" s="199">
        <f t="shared" si="310"/>
        <v>0</v>
      </c>
      <c r="P222" s="201"/>
    </row>
    <row r="223" spans="1:16" ht="24" hidden="1" x14ac:dyDescent="0.25">
      <c r="A223" s="52">
        <v>6255</v>
      </c>
      <c r="B223" s="90" t="s">
        <v>241</v>
      </c>
      <c r="C223" s="536">
        <f t="shared" si="291"/>
        <v>0</v>
      </c>
      <c r="D223" s="197"/>
      <c r="E223" s="198"/>
      <c r="F223" s="199">
        <f t="shared" si="307"/>
        <v>0</v>
      </c>
      <c r="G223" s="197"/>
      <c r="H223" s="198"/>
      <c r="I223" s="199">
        <f t="shared" si="308"/>
        <v>0</v>
      </c>
      <c r="J223" s="200"/>
      <c r="K223" s="198"/>
      <c r="L223" s="199">
        <f t="shared" si="309"/>
        <v>0</v>
      </c>
      <c r="M223" s="197"/>
      <c r="N223" s="198"/>
      <c r="O223" s="199">
        <f t="shared" si="310"/>
        <v>0</v>
      </c>
      <c r="P223" s="201"/>
    </row>
    <row r="224" spans="1:16" hidden="1" x14ac:dyDescent="0.25">
      <c r="A224" s="52">
        <v>6259</v>
      </c>
      <c r="B224" s="90" t="s">
        <v>242</v>
      </c>
      <c r="C224" s="536">
        <f t="shared" si="291"/>
        <v>0</v>
      </c>
      <c r="D224" s="197"/>
      <c r="E224" s="198"/>
      <c r="F224" s="199">
        <f t="shared" si="307"/>
        <v>0</v>
      </c>
      <c r="G224" s="197"/>
      <c r="H224" s="198"/>
      <c r="I224" s="199">
        <f t="shared" si="308"/>
        <v>0</v>
      </c>
      <c r="J224" s="200"/>
      <c r="K224" s="198"/>
      <c r="L224" s="199">
        <f t="shared" si="309"/>
        <v>0</v>
      </c>
      <c r="M224" s="197"/>
      <c r="N224" s="198"/>
      <c r="O224" s="199">
        <f t="shared" si="310"/>
        <v>0</v>
      </c>
      <c r="P224" s="201"/>
    </row>
    <row r="225" spans="1:16" ht="24" hidden="1" x14ac:dyDescent="0.25">
      <c r="A225" s="202">
        <v>6260</v>
      </c>
      <c r="B225" s="90" t="s">
        <v>243</v>
      </c>
      <c r="C225" s="536">
        <f t="shared" si="291"/>
        <v>0</v>
      </c>
      <c r="D225" s="197"/>
      <c r="E225" s="198"/>
      <c r="F225" s="199">
        <f t="shared" si="307"/>
        <v>0</v>
      </c>
      <c r="G225" s="197"/>
      <c r="H225" s="198"/>
      <c r="I225" s="199">
        <f t="shared" si="308"/>
        <v>0</v>
      </c>
      <c r="J225" s="200"/>
      <c r="K225" s="198"/>
      <c r="L225" s="199">
        <f t="shared" si="309"/>
        <v>0</v>
      </c>
      <c r="M225" s="197"/>
      <c r="N225" s="198"/>
      <c r="O225" s="199">
        <f t="shared" si="310"/>
        <v>0</v>
      </c>
      <c r="P225" s="201"/>
    </row>
    <row r="226" spans="1:16" hidden="1" x14ac:dyDescent="0.25">
      <c r="A226" s="202">
        <v>6270</v>
      </c>
      <c r="B226" s="90" t="s">
        <v>244</v>
      </c>
      <c r="C226" s="536">
        <f t="shared" si="291"/>
        <v>0</v>
      </c>
      <c r="D226" s="197"/>
      <c r="E226" s="198"/>
      <c r="F226" s="199">
        <f t="shared" si="307"/>
        <v>0</v>
      </c>
      <c r="G226" s="197"/>
      <c r="H226" s="198"/>
      <c r="I226" s="199">
        <f t="shared" si="308"/>
        <v>0</v>
      </c>
      <c r="J226" s="200"/>
      <c r="K226" s="198"/>
      <c r="L226" s="199">
        <f t="shared" si="309"/>
        <v>0</v>
      </c>
      <c r="M226" s="197"/>
      <c r="N226" s="198"/>
      <c r="O226" s="199">
        <f t="shared" si="310"/>
        <v>0</v>
      </c>
      <c r="P226" s="201"/>
    </row>
    <row r="227" spans="1:16" ht="24" hidden="1" x14ac:dyDescent="0.25">
      <c r="A227" s="875">
        <v>6290</v>
      </c>
      <c r="B227" s="82" t="s">
        <v>245</v>
      </c>
      <c r="C227" s="548">
        <f t="shared" si="291"/>
        <v>0</v>
      </c>
      <c r="D227" s="212">
        <f t="shared" ref="D227:E227" si="311">SUM(D228:D231)</f>
        <v>0</v>
      </c>
      <c r="E227" s="213">
        <f t="shared" si="311"/>
        <v>0</v>
      </c>
      <c r="F227" s="194">
        <f>SUM(F228:F231)</f>
        <v>0</v>
      </c>
      <c r="G227" s="212">
        <f t="shared" ref="G227:O227" si="312">SUM(G228:G231)</f>
        <v>0</v>
      </c>
      <c r="H227" s="213">
        <f t="shared" si="312"/>
        <v>0</v>
      </c>
      <c r="I227" s="194">
        <f t="shared" si="312"/>
        <v>0</v>
      </c>
      <c r="J227" s="214">
        <f t="shared" si="312"/>
        <v>0</v>
      </c>
      <c r="K227" s="213">
        <f t="shared" si="312"/>
        <v>0</v>
      </c>
      <c r="L227" s="194">
        <f t="shared" si="312"/>
        <v>0</v>
      </c>
      <c r="M227" s="212">
        <f t="shared" si="312"/>
        <v>0</v>
      </c>
      <c r="N227" s="213">
        <f t="shared" si="312"/>
        <v>0</v>
      </c>
      <c r="O227" s="194">
        <f t="shared" si="312"/>
        <v>0</v>
      </c>
      <c r="P227" s="229"/>
    </row>
    <row r="228" spans="1:16" hidden="1" x14ac:dyDescent="0.25">
      <c r="A228" s="52">
        <v>6291</v>
      </c>
      <c r="B228" s="90" t="s">
        <v>246</v>
      </c>
      <c r="C228" s="536">
        <f t="shared" si="291"/>
        <v>0</v>
      </c>
      <c r="D228" s="197"/>
      <c r="E228" s="198"/>
      <c r="F228" s="199">
        <f t="shared" ref="F228:F231" si="313">D228+E228</f>
        <v>0</v>
      </c>
      <c r="G228" s="197"/>
      <c r="H228" s="198"/>
      <c r="I228" s="199">
        <f t="shared" ref="I228:I231" si="314">G228+H228</f>
        <v>0</v>
      </c>
      <c r="J228" s="200"/>
      <c r="K228" s="198"/>
      <c r="L228" s="199">
        <f t="shared" ref="L228:L231" si="315">J228+K228</f>
        <v>0</v>
      </c>
      <c r="M228" s="197"/>
      <c r="N228" s="198"/>
      <c r="O228" s="199">
        <f t="shared" ref="O228:O231" si="316">M228+N228</f>
        <v>0</v>
      </c>
      <c r="P228" s="201"/>
    </row>
    <row r="229" spans="1:16" hidden="1" x14ac:dyDescent="0.25">
      <c r="A229" s="52">
        <v>6292</v>
      </c>
      <c r="B229" s="90" t="s">
        <v>247</v>
      </c>
      <c r="C229" s="536">
        <f t="shared" si="291"/>
        <v>0</v>
      </c>
      <c r="D229" s="197"/>
      <c r="E229" s="198"/>
      <c r="F229" s="199">
        <f t="shared" si="313"/>
        <v>0</v>
      </c>
      <c r="G229" s="197"/>
      <c r="H229" s="198"/>
      <c r="I229" s="199">
        <f t="shared" si="314"/>
        <v>0</v>
      </c>
      <c r="J229" s="200"/>
      <c r="K229" s="198"/>
      <c r="L229" s="199">
        <f t="shared" si="315"/>
        <v>0</v>
      </c>
      <c r="M229" s="197"/>
      <c r="N229" s="198"/>
      <c r="O229" s="199">
        <f t="shared" si="316"/>
        <v>0</v>
      </c>
      <c r="P229" s="201"/>
    </row>
    <row r="230" spans="1:16" ht="72" hidden="1" x14ac:dyDescent="0.25">
      <c r="A230" s="52">
        <v>6296</v>
      </c>
      <c r="B230" s="90" t="s">
        <v>248</v>
      </c>
      <c r="C230" s="536">
        <f t="shared" si="291"/>
        <v>0</v>
      </c>
      <c r="D230" s="197"/>
      <c r="E230" s="198"/>
      <c r="F230" s="199">
        <f t="shared" si="313"/>
        <v>0</v>
      </c>
      <c r="G230" s="197"/>
      <c r="H230" s="198"/>
      <c r="I230" s="199">
        <f t="shared" si="314"/>
        <v>0</v>
      </c>
      <c r="J230" s="200"/>
      <c r="K230" s="198"/>
      <c r="L230" s="199">
        <f t="shared" si="315"/>
        <v>0</v>
      </c>
      <c r="M230" s="197"/>
      <c r="N230" s="198"/>
      <c r="O230" s="199">
        <f t="shared" si="316"/>
        <v>0</v>
      </c>
      <c r="P230" s="201"/>
    </row>
    <row r="231" spans="1:16" ht="39.75" hidden="1" customHeight="1" x14ac:dyDescent="0.25">
      <c r="A231" s="52">
        <v>6299</v>
      </c>
      <c r="B231" s="90" t="s">
        <v>249</v>
      </c>
      <c r="C231" s="536">
        <f t="shared" si="291"/>
        <v>0</v>
      </c>
      <c r="D231" s="197"/>
      <c r="E231" s="198"/>
      <c r="F231" s="199">
        <f t="shared" si="313"/>
        <v>0</v>
      </c>
      <c r="G231" s="197"/>
      <c r="H231" s="198"/>
      <c r="I231" s="199">
        <f t="shared" si="314"/>
        <v>0</v>
      </c>
      <c r="J231" s="200"/>
      <c r="K231" s="198"/>
      <c r="L231" s="199">
        <f t="shared" si="315"/>
        <v>0</v>
      </c>
      <c r="M231" s="197"/>
      <c r="N231" s="198"/>
      <c r="O231" s="199">
        <f t="shared" si="316"/>
        <v>0</v>
      </c>
      <c r="P231" s="201"/>
    </row>
    <row r="232" spans="1:16" hidden="1" x14ac:dyDescent="0.25">
      <c r="A232" s="70">
        <v>6300</v>
      </c>
      <c r="B232" s="182" t="s">
        <v>250</v>
      </c>
      <c r="C232" s="534">
        <f t="shared" si="291"/>
        <v>0</v>
      </c>
      <c r="D232" s="183">
        <f t="shared" ref="D232:E232" si="317">SUM(D233,D238,D239)</f>
        <v>0</v>
      </c>
      <c r="E232" s="184">
        <f t="shared" si="317"/>
        <v>0</v>
      </c>
      <c r="F232" s="185">
        <f>SUM(F233,F238,F239)</f>
        <v>0</v>
      </c>
      <c r="G232" s="183">
        <f t="shared" ref="G232:O232" si="318">SUM(G233,G238,G239)</f>
        <v>0</v>
      </c>
      <c r="H232" s="184">
        <f t="shared" si="318"/>
        <v>0</v>
      </c>
      <c r="I232" s="185">
        <f t="shared" si="318"/>
        <v>0</v>
      </c>
      <c r="J232" s="186">
        <f t="shared" si="318"/>
        <v>0</v>
      </c>
      <c r="K232" s="184">
        <f t="shared" si="318"/>
        <v>0</v>
      </c>
      <c r="L232" s="185">
        <f t="shared" si="318"/>
        <v>0</v>
      </c>
      <c r="M232" s="183">
        <f t="shared" si="318"/>
        <v>0</v>
      </c>
      <c r="N232" s="184">
        <f t="shared" si="318"/>
        <v>0</v>
      </c>
      <c r="O232" s="185">
        <f t="shared" si="318"/>
        <v>0</v>
      </c>
      <c r="P232" s="215"/>
    </row>
    <row r="233" spans="1:16" ht="24" hidden="1" x14ac:dyDescent="0.25">
      <c r="A233" s="875">
        <v>6320</v>
      </c>
      <c r="B233" s="82" t="s">
        <v>251</v>
      </c>
      <c r="C233" s="548">
        <f t="shared" si="291"/>
        <v>0</v>
      </c>
      <c r="D233" s="212">
        <f t="shared" ref="D233:E233" si="319">SUM(D234:D237)</f>
        <v>0</v>
      </c>
      <c r="E233" s="213">
        <f t="shared" si="319"/>
        <v>0</v>
      </c>
      <c r="F233" s="194">
        <f>SUM(F234:F237)</f>
        <v>0</v>
      </c>
      <c r="G233" s="212">
        <f t="shared" ref="G233:O233" si="320">SUM(G234:G237)</f>
        <v>0</v>
      </c>
      <c r="H233" s="213">
        <f t="shared" si="320"/>
        <v>0</v>
      </c>
      <c r="I233" s="194">
        <f t="shared" si="320"/>
        <v>0</v>
      </c>
      <c r="J233" s="214">
        <f t="shared" si="320"/>
        <v>0</v>
      </c>
      <c r="K233" s="213">
        <f t="shared" si="320"/>
        <v>0</v>
      </c>
      <c r="L233" s="194">
        <f t="shared" si="320"/>
        <v>0</v>
      </c>
      <c r="M233" s="212">
        <f t="shared" si="320"/>
        <v>0</v>
      </c>
      <c r="N233" s="213">
        <f t="shared" si="320"/>
        <v>0</v>
      </c>
      <c r="O233" s="194">
        <f t="shared" si="320"/>
        <v>0</v>
      </c>
      <c r="P233" s="196"/>
    </row>
    <row r="234" spans="1:16" hidden="1" x14ac:dyDescent="0.25">
      <c r="A234" s="52">
        <v>6322</v>
      </c>
      <c r="B234" s="90" t="s">
        <v>252</v>
      </c>
      <c r="C234" s="536">
        <f t="shared" si="291"/>
        <v>0</v>
      </c>
      <c r="D234" s="197"/>
      <c r="E234" s="198"/>
      <c r="F234" s="199">
        <f t="shared" ref="F234:F239" si="321">D234+E234</f>
        <v>0</v>
      </c>
      <c r="G234" s="197"/>
      <c r="H234" s="198"/>
      <c r="I234" s="199">
        <f t="shared" ref="I234:I239" si="322">G234+H234</f>
        <v>0</v>
      </c>
      <c r="J234" s="200"/>
      <c r="K234" s="198"/>
      <c r="L234" s="199">
        <f t="shared" ref="L234:L239" si="323">J234+K234</f>
        <v>0</v>
      </c>
      <c r="M234" s="197"/>
      <c r="N234" s="198"/>
      <c r="O234" s="199">
        <f t="shared" ref="O234:O239" si="324">M234+N234</f>
        <v>0</v>
      </c>
      <c r="P234" s="201"/>
    </row>
    <row r="235" spans="1:16" ht="24" hidden="1" x14ac:dyDescent="0.25">
      <c r="A235" s="52">
        <v>6323</v>
      </c>
      <c r="B235" s="90" t="s">
        <v>253</v>
      </c>
      <c r="C235" s="536">
        <f t="shared" si="291"/>
        <v>0</v>
      </c>
      <c r="D235" s="197"/>
      <c r="E235" s="198"/>
      <c r="F235" s="199">
        <f t="shared" si="321"/>
        <v>0</v>
      </c>
      <c r="G235" s="197"/>
      <c r="H235" s="198"/>
      <c r="I235" s="199">
        <f t="shared" si="322"/>
        <v>0</v>
      </c>
      <c r="J235" s="200"/>
      <c r="K235" s="198"/>
      <c r="L235" s="199">
        <f t="shared" si="323"/>
        <v>0</v>
      </c>
      <c r="M235" s="197"/>
      <c r="N235" s="198"/>
      <c r="O235" s="199">
        <f t="shared" si="324"/>
        <v>0</v>
      </c>
      <c r="P235" s="201"/>
    </row>
    <row r="236" spans="1:16" ht="24" hidden="1" x14ac:dyDescent="0.25">
      <c r="A236" s="52">
        <v>6324</v>
      </c>
      <c r="B236" s="90" t="s">
        <v>254</v>
      </c>
      <c r="C236" s="536">
        <f t="shared" si="291"/>
        <v>0</v>
      </c>
      <c r="D236" s="197"/>
      <c r="E236" s="198"/>
      <c r="F236" s="199">
        <f t="shared" si="321"/>
        <v>0</v>
      </c>
      <c r="G236" s="197"/>
      <c r="H236" s="198"/>
      <c r="I236" s="199">
        <f t="shared" si="322"/>
        <v>0</v>
      </c>
      <c r="J236" s="200"/>
      <c r="K236" s="198"/>
      <c r="L236" s="199">
        <f t="shared" si="323"/>
        <v>0</v>
      </c>
      <c r="M236" s="197"/>
      <c r="N236" s="198"/>
      <c r="O236" s="199">
        <f t="shared" si="324"/>
        <v>0</v>
      </c>
      <c r="P236" s="201"/>
    </row>
    <row r="237" spans="1:16" hidden="1" x14ac:dyDescent="0.25">
      <c r="A237" s="45">
        <v>6329</v>
      </c>
      <c r="B237" s="82" t="s">
        <v>255</v>
      </c>
      <c r="C237" s="535">
        <f t="shared" si="291"/>
        <v>0</v>
      </c>
      <c r="D237" s="192"/>
      <c r="E237" s="193"/>
      <c r="F237" s="194">
        <f t="shared" si="321"/>
        <v>0</v>
      </c>
      <c r="G237" s="192"/>
      <c r="H237" s="193"/>
      <c r="I237" s="194">
        <f t="shared" si="322"/>
        <v>0</v>
      </c>
      <c r="J237" s="195"/>
      <c r="K237" s="193"/>
      <c r="L237" s="194">
        <f t="shared" si="323"/>
        <v>0</v>
      </c>
      <c r="M237" s="192"/>
      <c r="N237" s="193"/>
      <c r="O237" s="194">
        <f t="shared" si="324"/>
        <v>0</v>
      </c>
      <c r="P237" s="196"/>
    </row>
    <row r="238" spans="1:16" ht="24" hidden="1" x14ac:dyDescent="0.25">
      <c r="A238" s="874">
        <v>6330</v>
      </c>
      <c r="B238" s="245" t="s">
        <v>256</v>
      </c>
      <c r="C238" s="548">
        <f t="shared" si="291"/>
        <v>0</v>
      </c>
      <c r="D238" s="231"/>
      <c r="E238" s="232"/>
      <c r="F238" s="233">
        <f t="shared" si="321"/>
        <v>0</v>
      </c>
      <c r="G238" s="231"/>
      <c r="H238" s="232"/>
      <c r="I238" s="233">
        <f t="shared" si="322"/>
        <v>0</v>
      </c>
      <c r="J238" s="234"/>
      <c r="K238" s="232"/>
      <c r="L238" s="233">
        <f t="shared" si="323"/>
        <v>0</v>
      </c>
      <c r="M238" s="231"/>
      <c r="N238" s="232"/>
      <c r="O238" s="233">
        <f t="shared" si="324"/>
        <v>0</v>
      </c>
      <c r="P238" s="229"/>
    </row>
    <row r="239" spans="1:16" hidden="1" x14ac:dyDescent="0.25">
      <c r="A239" s="202">
        <v>6360</v>
      </c>
      <c r="B239" s="90" t="s">
        <v>257</v>
      </c>
      <c r="C239" s="536">
        <f t="shared" si="291"/>
        <v>0</v>
      </c>
      <c r="D239" s="197"/>
      <c r="E239" s="198"/>
      <c r="F239" s="199">
        <f t="shared" si="321"/>
        <v>0</v>
      </c>
      <c r="G239" s="197"/>
      <c r="H239" s="198"/>
      <c r="I239" s="199">
        <f t="shared" si="322"/>
        <v>0</v>
      </c>
      <c r="J239" s="200"/>
      <c r="K239" s="198"/>
      <c r="L239" s="199">
        <f t="shared" si="323"/>
        <v>0</v>
      </c>
      <c r="M239" s="197"/>
      <c r="N239" s="198"/>
      <c r="O239" s="199">
        <f t="shared" si="324"/>
        <v>0</v>
      </c>
      <c r="P239" s="201"/>
    </row>
    <row r="240" spans="1:16" ht="36" hidden="1" x14ac:dyDescent="0.25">
      <c r="A240" s="70">
        <v>6400</v>
      </c>
      <c r="B240" s="182" t="s">
        <v>258</v>
      </c>
      <c r="C240" s="534">
        <f t="shared" si="291"/>
        <v>0</v>
      </c>
      <c r="D240" s="183">
        <f t="shared" ref="D240:E240" si="325">SUM(D241,D245)</f>
        <v>0</v>
      </c>
      <c r="E240" s="184">
        <f t="shared" si="325"/>
        <v>0</v>
      </c>
      <c r="F240" s="185">
        <f>SUM(F241,F245)</f>
        <v>0</v>
      </c>
      <c r="G240" s="183">
        <f t="shared" ref="G240:O240" si="326">SUM(G241,G245)</f>
        <v>0</v>
      </c>
      <c r="H240" s="184">
        <f t="shared" si="326"/>
        <v>0</v>
      </c>
      <c r="I240" s="185">
        <f t="shared" si="326"/>
        <v>0</v>
      </c>
      <c r="J240" s="186">
        <f t="shared" si="326"/>
        <v>0</v>
      </c>
      <c r="K240" s="184">
        <f t="shared" si="326"/>
        <v>0</v>
      </c>
      <c r="L240" s="185">
        <f t="shared" si="326"/>
        <v>0</v>
      </c>
      <c r="M240" s="183">
        <f t="shared" si="326"/>
        <v>0</v>
      </c>
      <c r="N240" s="184">
        <f t="shared" si="326"/>
        <v>0</v>
      </c>
      <c r="O240" s="185">
        <f t="shared" si="326"/>
        <v>0</v>
      </c>
      <c r="P240" s="215"/>
    </row>
    <row r="241" spans="1:17" ht="24" hidden="1" x14ac:dyDescent="0.25">
      <c r="A241" s="875">
        <v>6410</v>
      </c>
      <c r="B241" s="82" t="s">
        <v>259</v>
      </c>
      <c r="C241" s="535">
        <f t="shared" si="291"/>
        <v>0</v>
      </c>
      <c r="D241" s="212">
        <f t="shared" ref="D241:E241" si="327">SUM(D242:D244)</f>
        <v>0</v>
      </c>
      <c r="E241" s="213">
        <f t="shared" si="327"/>
        <v>0</v>
      </c>
      <c r="F241" s="194">
        <f>SUM(F242:F244)</f>
        <v>0</v>
      </c>
      <c r="G241" s="212">
        <f t="shared" ref="G241:O241" si="328">SUM(G242:G244)</f>
        <v>0</v>
      </c>
      <c r="H241" s="213">
        <f t="shared" si="328"/>
        <v>0</v>
      </c>
      <c r="I241" s="194">
        <f t="shared" si="328"/>
        <v>0</v>
      </c>
      <c r="J241" s="214">
        <f t="shared" si="328"/>
        <v>0</v>
      </c>
      <c r="K241" s="213">
        <f t="shared" si="328"/>
        <v>0</v>
      </c>
      <c r="L241" s="194">
        <f t="shared" si="328"/>
        <v>0</v>
      </c>
      <c r="M241" s="212">
        <f t="shared" si="328"/>
        <v>0</v>
      </c>
      <c r="N241" s="213">
        <f t="shared" si="328"/>
        <v>0</v>
      </c>
      <c r="O241" s="194">
        <f t="shared" si="328"/>
        <v>0</v>
      </c>
      <c r="P241" s="227"/>
    </row>
    <row r="242" spans="1:17" hidden="1" x14ac:dyDescent="0.25">
      <c r="A242" s="52">
        <v>6411</v>
      </c>
      <c r="B242" s="218" t="s">
        <v>260</v>
      </c>
      <c r="C242" s="536">
        <f t="shared" si="291"/>
        <v>0</v>
      </c>
      <c r="D242" s="197"/>
      <c r="E242" s="198"/>
      <c r="F242" s="199">
        <f t="shared" ref="F242:F244" si="329">D242+E242</f>
        <v>0</v>
      </c>
      <c r="G242" s="197"/>
      <c r="H242" s="198"/>
      <c r="I242" s="199">
        <f t="shared" ref="I242:I244" si="330">G242+H242</f>
        <v>0</v>
      </c>
      <c r="J242" s="200"/>
      <c r="K242" s="198"/>
      <c r="L242" s="199">
        <f t="shared" ref="L242:L244" si="331">J242+K242</f>
        <v>0</v>
      </c>
      <c r="M242" s="197"/>
      <c r="N242" s="198"/>
      <c r="O242" s="199">
        <f t="shared" ref="O242:O244" si="332">M242+N242</f>
        <v>0</v>
      </c>
      <c r="P242" s="201"/>
    </row>
    <row r="243" spans="1:17" ht="36" hidden="1" x14ac:dyDescent="0.25">
      <c r="A243" s="52">
        <v>6412</v>
      </c>
      <c r="B243" s="90" t="s">
        <v>261</v>
      </c>
      <c r="C243" s="536">
        <f t="shared" si="291"/>
        <v>0</v>
      </c>
      <c r="D243" s="197"/>
      <c r="E243" s="198"/>
      <c r="F243" s="199">
        <f t="shared" si="329"/>
        <v>0</v>
      </c>
      <c r="G243" s="197"/>
      <c r="H243" s="198"/>
      <c r="I243" s="199">
        <f t="shared" si="330"/>
        <v>0</v>
      </c>
      <c r="J243" s="200"/>
      <c r="K243" s="198"/>
      <c r="L243" s="199">
        <f t="shared" si="331"/>
        <v>0</v>
      </c>
      <c r="M243" s="197"/>
      <c r="N243" s="198"/>
      <c r="O243" s="199">
        <f t="shared" si="332"/>
        <v>0</v>
      </c>
      <c r="P243" s="201"/>
    </row>
    <row r="244" spans="1:17" ht="36" hidden="1" x14ac:dyDescent="0.25">
      <c r="A244" s="52">
        <v>6419</v>
      </c>
      <c r="B244" s="90" t="s">
        <v>262</v>
      </c>
      <c r="C244" s="536">
        <f t="shared" si="291"/>
        <v>0</v>
      </c>
      <c r="D244" s="197"/>
      <c r="E244" s="198"/>
      <c r="F244" s="199">
        <f t="shared" si="329"/>
        <v>0</v>
      </c>
      <c r="G244" s="197"/>
      <c r="H244" s="198"/>
      <c r="I244" s="199">
        <f t="shared" si="330"/>
        <v>0</v>
      </c>
      <c r="J244" s="200"/>
      <c r="K244" s="198"/>
      <c r="L244" s="199">
        <f t="shared" si="331"/>
        <v>0</v>
      </c>
      <c r="M244" s="197"/>
      <c r="N244" s="198"/>
      <c r="O244" s="199">
        <f t="shared" si="332"/>
        <v>0</v>
      </c>
      <c r="P244" s="201"/>
    </row>
    <row r="245" spans="1:17" ht="48" hidden="1" x14ac:dyDescent="0.25">
      <c r="A245" s="202">
        <v>6420</v>
      </c>
      <c r="B245" s="90" t="s">
        <v>263</v>
      </c>
      <c r="C245" s="536">
        <f t="shared" si="291"/>
        <v>0</v>
      </c>
      <c r="D245" s="203">
        <f t="shared" ref="D245:E245" si="333">SUM(D246:D249)</f>
        <v>0</v>
      </c>
      <c r="E245" s="204">
        <f t="shared" si="333"/>
        <v>0</v>
      </c>
      <c r="F245" s="199">
        <f>SUM(F246:F249)</f>
        <v>0</v>
      </c>
      <c r="G245" s="203">
        <f t="shared" ref="G245:H245" si="334">SUM(G246:G249)</f>
        <v>0</v>
      </c>
      <c r="H245" s="204">
        <f t="shared" si="334"/>
        <v>0</v>
      </c>
      <c r="I245" s="199">
        <f>SUM(I246:I249)</f>
        <v>0</v>
      </c>
      <c r="J245" s="205">
        <f t="shared" ref="J245:K245" si="335">SUM(J246:J249)</f>
        <v>0</v>
      </c>
      <c r="K245" s="204">
        <f t="shared" si="335"/>
        <v>0</v>
      </c>
      <c r="L245" s="199">
        <f>SUM(L246:L249)</f>
        <v>0</v>
      </c>
      <c r="M245" s="203">
        <f t="shared" ref="M245:O245" si="336">SUM(M246:M249)</f>
        <v>0</v>
      </c>
      <c r="N245" s="204">
        <f t="shared" si="336"/>
        <v>0</v>
      </c>
      <c r="O245" s="199">
        <f t="shared" si="336"/>
        <v>0</v>
      </c>
      <c r="P245" s="201"/>
    </row>
    <row r="246" spans="1:17" ht="36" hidden="1" x14ac:dyDescent="0.25">
      <c r="A246" s="52">
        <v>6421</v>
      </c>
      <c r="B246" s="90" t="s">
        <v>264</v>
      </c>
      <c r="C246" s="536">
        <f t="shared" si="291"/>
        <v>0</v>
      </c>
      <c r="D246" s="197"/>
      <c r="E246" s="198"/>
      <c r="F246" s="199">
        <f t="shared" ref="F246:F249" si="337">D246+E246</f>
        <v>0</v>
      </c>
      <c r="G246" s="197"/>
      <c r="H246" s="198"/>
      <c r="I246" s="199">
        <f t="shared" ref="I246:I249" si="338">G246+H246</f>
        <v>0</v>
      </c>
      <c r="J246" s="200"/>
      <c r="K246" s="198"/>
      <c r="L246" s="199">
        <f t="shared" ref="L246:L249" si="339">J246+K246</f>
        <v>0</v>
      </c>
      <c r="M246" s="197"/>
      <c r="N246" s="198"/>
      <c r="O246" s="199">
        <f t="shared" ref="O246:O249" si="340">M246+N246</f>
        <v>0</v>
      </c>
      <c r="P246" s="201"/>
    </row>
    <row r="247" spans="1:17" hidden="1" x14ac:dyDescent="0.25">
      <c r="A247" s="52">
        <v>6422</v>
      </c>
      <c r="B247" s="90" t="s">
        <v>265</v>
      </c>
      <c r="C247" s="536">
        <f t="shared" si="291"/>
        <v>0</v>
      </c>
      <c r="D247" s="197"/>
      <c r="E247" s="198"/>
      <c r="F247" s="199">
        <f t="shared" si="337"/>
        <v>0</v>
      </c>
      <c r="G247" s="197"/>
      <c r="H247" s="198"/>
      <c r="I247" s="199">
        <f t="shared" si="338"/>
        <v>0</v>
      </c>
      <c r="J247" s="200"/>
      <c r="K247" s="198"/>
      <c r="L247" s="199">
        <f t="shared" si="339"/>
        <v>0</v>
      </c>
      <c r="M247" s="197"/>
      <c r="N247" s="198"/>
      <c r="O247" s="199">
        <f t="shared" si="340"/>
        <v>0</v>
      </c>
      <c r="P247" s="201"/>
    </row>
    <row r="248" spans="1:17" ht="13.5" hidden="1" customHeight="1" x14ac:dyDescent="0.25">
      <c r="A248" s="52">
        <v>6423</v>
      </c>
      <c r="B248" s="90" t="s">
        <v>266</v>
      </c>
      <c r="C248" s="536">
        <f t="shared" si="291"/>
        <v>0</v>
      </c>
      <c r="D248" s="197"/>
      <c r="E248" s="198"/>
      <c r="F248" s="199">
        <f t="shared" si="337"/>
        <v>0</v>
      </c>
      <c r="G248" s="197"/>
      <c r="H248" s="198"/>
      <c r="I248" s="199">
        <f t="shared" si="338"/>
        <v>0</v>
      </c>
      <c r="J248" s="200"/>
      <c r="K248" s="198"/>
      <c r="L248" s="199">
        <f t="shared" si="339"/>
        <v>0</v>
      </c>
      <c r="M248" s="197"/>
      <c r="N248" s="198"/>
      <c r="O248" s="199">
        <f t="shared" si="340"/>
        <v>0</v>
      </c>
      <c r="P248" s="201"/>
    </row>
    <row r="249" spans="1:17" ht="36" hidden="1" x14ac:dyDescent="0.25">
      <c r="A249" s="52">
        <v>6424</v>
      </c>
      <c r="B249" s="90" t="s">
        <v>267</v>
      </c>
      <c r="C249" s="536">
        <f t="shared" si="291"/>
        <v>0</v>
      </c>
      <c r="D249" s="197"/>
      <c r="E249" s="198"/>
      <c r="F249" s="199">
        <f t="shared" si="337"/>
        <v>0</v>
      </c>
      <c r="G249" s="197"/>
      <c r="H249" s="198"/>
      <c r="I249" s="199">
        <f t="shared" si="338"/>
        <v>0</v>
      </c>
      <c r="J249" s="200"/>
      <c r="K249" s="198"/>
      <c r="L249" s="199">
        <f t="shared" si="339"/>
        <v>0</v>
      </c>
      <c r="M249" s="197"/>
      <c r="N249" s="198"/>
      <c r="O249" s="199">
        <f t="shared" si="340"/>
        <v>0</v>
      </c>
      <c r="P249" s="201"/>
      <c r="Q249" s="246"/>
    </row>
    <row r="250" spans="1:17" ht="60" hidden="1" x14ac:dyDescent="0.25">
      <c r="A250" s="70">
        <v>6500</v>
      </c>
      <c r="B250" s="182" t="s">
        <v>268</v>
      </c>
      <c r="C250" s="538">
        <f t="shared" si="291"/>
        <v>0</v>
      </c>
      <c r="D250" s="220">
        <f t="shared" ref="D250:O250" si="341">SUM(D251)</f>
        <v>0</v>
      </c>
      <c r="E250" s="221">
        <f t="shared" si="341"/>
        <v>0</v>
      </c>
      <c r="F250" s="222">
        <f t="shared" si="341"/>
        <v>0</v>
      </c>
      <c r="G250" s="126">
        <f t="shared" si="341"/>
        <v>0</v>
      </c>
      <c r="H250" s="127">
        <f t="shared" si="341"/>
        <v>0</v>
      </c>
      <c r="I250" s="222">
        <f t="shared" si="341"/>
        <v>0</v>
      </c>
      <c r="J250" s="247">
        <f t="shared" si="341"/>
        <v>0</v>
      </c>
      <c r="K250" s="127">
        <f t="shared" si="341"/>
        <v>0</v>
      </c>
      <c r="L250" s="222">
        <f t="shared" si="341"/>
        <v>0</v>
      </c>
      <c r="M250" s="126">
        <f t="shared" si="341"/>
        <v>0</v>
      </c>
      <c r="N250" s="127">
        <f t="shared" si="341"/>
        <v>0</v>
      </c>
      <c r="O250" s="222">
        <f t="shared" si="341"/>
        <v>0</v>
      </c>
      <c r="P250" s="215"/>
      <c r="Q250" s="246"/>
    </row>
    <row r="251" spans="1:17" ht="48" hidden="1" x14ac:dyDescent="0.25">
      <c r="A251" s="52">
        <v>6510</v>
      </c>
      <c r="B251" s="90" t="s">
        <v>269</v>
      </c>
      <c r="C251" s="536">
        <f t="shared" si="291"/>
        <v>0</v>
      </c>
      <c r="D251" s="206"/>
      <c r="E251" s="207"/>
      <c r="F251" s="248">
        <f>D251+E251</f>
        <v>0</v>
      </c>
      <c r="G251" s="249"/>
      <c r="H251" s="250"/>
      <c r="I251" s="248">
        <f>G251+H251</f>
        <v>0</v>
      </c>
      <c r="J251" s="251"/>
      <c r="K251" s="250"/>
      <c r="L251" s="248">
        <f>J251+K251</f>
        <v>0</v>
      </c>
      <c r="M251" s="249"/>
      <c r="N251" s="250"/>
      <c r="O251" s="248">
        <f t="shared" ref="O251" si="342">M251+N251</f>
        <v>0</v>
      </c>
      <c r="P251" s="227"/>
      <c r="Q251" s="246"/>
    </row>
    <row r="252" spans="1:17" ht="48" hidden="1" x14ac:dyDescent="0.25">
      <c r="A252" s="252">
        <v>7000</v>
      </c>
      <c r="B252" s="252" t="s">
        <v>270</v>
      </c>
      <c r="C252" s="550">
        <f t="shared" si="291"/>
        <v>0</v>
      </c>
      <c r="D252" s="253">
        <f t="shared" ref="D252:E252" si="343">SUM(D253,D263)</f>
        <v>0</v>
      </c>
      <c r="E252" s="254">
        <f t="shared" si="343"/>
        <v>0</v>
      </c>
      <c r="F252" s="255">
        <f>SUM(F253,F263)</f>
        <v>0</v>
      </c>
      <c r="G252" s="253">
        <f t="shared" ref="G252:H252" si="344">SUM(G253,G263)</f>
        <v>0</v>
      </c>
      <c r="H252" s="254">
        <f t="shared" si="344"/>
        <v>0</v>
      </c>
      <c r="I252" s="255">
        <f>SUM(I253,I263)</f>
        <v>0</v>
      </c>
      <c r="J252" s="256">
        <f t="shared" ref="J252:K252" si="345">SUM(J253,J263)</f>
        <v>0</v>
      </c>
      <c r="K252" s="254">
        <f t="shared" si="345"/>
        <v>0</v>
      </c>
      <c r="L252" s="255">
        <f>SUM(L253,L263)</f>
        <v>0</v>
      </c>
      <c r="M252" s="253">
        <f t="shared" ref="M252:O252" si="346">SUM(M253,M263)</f>
        <v>0</v>
      </c>
      <c r="N252" s="254">
        <f t="shared" si="346"/>
        <v>0</v>
      </c>
      <c r="O252" s="255">
        <f t="shared" si="346"/>
        <v>0</v>
      </c>
      <c r="P252" s="257"/>
    </row>
    <row r="253" spans="1:17" ht="24" hidden="1" x14ac:dyDescent="0.25">
      <c r="A253" s="70">
        <v>7200</v>
      </c>
      <c r="B253" s="182" t="s">
        <v>271</v>
      </c>
      <c r="C253" s="534">
        <f t="shared" si="291"/>
        <v>0</v>
      </c>
      <c r="D253" s="183">
        <f t="shared" ref="D253:O253" si="347">SUM(D254,D255,D256,D257,D261,D262)</f>
        <v>0</v>
      </c>
      <c r="E253" s="184">
        <f t="shared" si="347"/>
        <v>0</v>
      </c>
      <c r="F253" s="185">
        <f t="shared" si="347"/>
        <v>0</v>
      </c>
      <c r="G253" s="183">
        <f t="shared" si="347"/>
        <v>0</v>
      </c>
      <c r="H253" s="184">
        <f t="shared" si="347"/>
        <v>0</v>
      </c>
      <c r="I253" s="185">
        <f t="shared" si="347"/>
        <v>0</v>
      </c>
      <c r="J253" s="186">
        <f t="shared" si="347"/>
        <v>0</v>
      </c>
      <c r="K253" s="184">
        <f t="shared" si="347"/>
        <v>0</v>
      </c>
      <c r="L253" s="185">
        <f t="shared" si="347"/>
        <v>0</v>
      </c>
      <c r="M253" s="183">
        <f t="shared" si="347"/>
        <v>0</v>
      </c>
      <c r="N253" s="184">
        <f t="shared" si="347"/>
        <v>0</v>
      </c>
      <c r="O253" s="185">
        <f t="shared" si="347"/>
        <v>0</v>
      </c>
      <c r="P253" s="187"/>
    </row>
    <row r="254" spans="1:17" ht="24" hidden="1" x14ac:dyDescent="0.25">
      <c r="A254" s="875">
        <v>7210</v>
      </c>
      <c r="B254" s="82" t="s">
        <v>272</v>
      </c>
      <c r="C254" s="535">
        <f t="shared" si="291"/>
        <v>0</v>
      </c>
      <c r="D254" s="192"/>
      <c r="E254" s="193"/>
      <c r="F254" s="194">
        <f t="shared" ref="F254:F256" si="348">D254+E254</f>
        <v>0</v>
      </c>
      <c r="G254" s="192"/>
      <c r="H254" s="193"/>
      <c r="I254" s="194">
        <f t="shared" ref="I254:I256" si="349">G254+H254</f>
        <v>0</v>
      </c>
      <c r="J254" s="195"/>
      <c r="K254" s="193"/>
      <c r="L254" s="194">
        <f t="shared" ref="L254:L256" si="350">J254+K254</f>
        <v>0</v>
      </c>
      <c r="M254" s="192"/>
      <c r="N254" s="193"/>
      <c r="O254" s="194">
        <f t="shared" ref="O254:O256" si="351">M254+N254</f>
        <v>0</v>
      </c>
      <c r="P254" s="196"/>
    </row>
    <row r="255" spans="1:17" s="246" customFormat="1" ht="36" hidden="1" x14ac:dyDescent="0.25">
      <c r="A255" s="202">
        <v>7220</v>
      </c>
      <c r="B255" s="90" t="s">
        <v>273</v>
      </c>
      <c r="C255" s="536">
        <f t="shared" si="291"/>
        <v>0</v>
      </c>
      <c r="D255" s="197"/>
      <c r="E255" s="198"/>
      <c r="F255" s="199">
        <f t="shared" si="348"/>
        <v>0</v>
      </c>
      <c r="G255" s="197"/>
      <c r="H255" s="198"/>
      <c r="I255" s="199">
        <f t="shared" si="349"/>
        <v>0</v>
      </c>
      <c r="J255" s="200"/>
      <c r="K255" s="198"/>
      <c r="L255" s="199">
        <f t="shared" si="350"/>
        <v>0</v>
      </c>
      <c r="M255" s="197"/>
      <c r="N255" s="198"/>
      <c r="O255" s="199">
        <f t="shared" si="351"/>
        <v>0</v>
      </c>
      <c r="P255" s="201"/>
    </row>
    <row r="256" spans="1:17" ht="24" hidden="1" x14ac:dyDescent="0.25">
      <c r="A256" s="202">
        <v>7230</v>
      </c>
      <c r="B256" s="90" t="s">
        <v>43</v>
      </c>
      <c r="C256" s="536">
        <f t="shared" si="291"/>
        <v>0</v>
      </c>
      <c r="D256" s="197"/>
      <c r="E256" s="198"/>
      <c r="F256" s="199">
        <f t="shared" si="348"/>
        <v>0</v>
      </c>
      <c r="G256" s="197"/>
      <c r="H256" s="198"/>
      <c r="I256" s="199">
        <f t="shared" si="349"/>
        <v>0</v>
      </c>
      <c r="J256" s="200"/>
      <c r="K256" s="198"/>
      <c r="L256" s="199">
        <f t="shared" si="350"/>
        <v>0</v>
      </c>
      <c r="M256" s="197"/>
      <c r="N256" s="198"/>
      <c r="O256" s="199">
        <f t="shared" si="351"/>
        <v>0</v>
      </c>
      <c r="P256" s="201"/>
    </row>
    <row r="257" spans="1:16" ht="24" hidden="1" x14ac:dyDescent="0.25">
      <c r="A257" s="202">
        <v>7240</v>
      </c>
      <c r="B257" s="90" t="s">
        <v>274</v>
      </c>
      <c r="C257" s="536">
        <f t="shared" si="291"/>
        <v>0</v>
      </c>
      <c r="D257" s="203">
        <f t="shared" ref="D257:K257" si="352">SUM(D258:D260)</f>
        <v>0</v>
      </c>
      <c r="E257" s="204">
        <f t="shared" si="352"/>
        <v>0</v>
      </c>
      <c r="F257" s="199">
        <f t="shared" si="352"/>
        <v>0</v>
      </c>
      <c r="G257" s="203">
        <f t="shared" si="352"/>
        <v>0</v>
      </c>
      <c r="H257" s="204">
        <f t="shared" si="352"/>
        <v>0</v>
      </c>
      <c r="I257" s="199">
        <f t="shared" si="352"/>
        <v>0</v>
      </c>
      <c r="J257" s="205">
        <f t="shared" si="352"/>
        <v>0</v>
      </c>
      <c r="K257" s="204">
        <f t="shared" si="352"/>
        <v>0</v>
      </c>
      <c r="L257" s="199">
        <f>SUM(L258:L260)</f>
        <v>0</v>
      </c>
      <c r="M257" s="203">
        <f t="shared" ref="M257:O257" si="353">SUM(M258:M260)</f>
        <v>0</v>
      </c>
      <c r="N257" s="204">
        <f t="shared" si="353"/>
        <v>0</v>
      </c>
      <c r="O257" s="199">
        <f t="shared" si="353"/>
        <v>0</v>
      </c>
      <c r="P257" s="201"/>
    </row>
    <row r="258" spans="1:16" ht="48" hidden="1" x14ac:dyDescent="0.25">
      <c r="A258" s="52">
        <v>7245</v>
      </c>
      <c r="B258" s="90" t="s">
        <v>275</v>
      </c>
      <c r="C258" s="536">
        <f t="shared" si="291"/>
        <v>0</v>
      </c>
      <c r="D258" s="197"/>
      <c r="E258" s="198"/>
      <c r="F258" s="199">
        <f t="shared" ref="F258:F262" si="354">D258+E258</f>
        <v>0</v>
      </c>
      <c r="G258" s="197"/>
      <c r="H258" s="198"/>
      <c r="I258" s="199">
        <f t="shared" ref="I258:I262" si="355">G258+H258</f>
        <v>0</v>
      </c>
      <c r="J258" s="200"/>
      <c r="K258" s="198"/>
      <c r="L258" s="199">
        <f t="shared" ref="L258:L262" si="356">J258+K258</f>
        <v>0</v>
      </c>
      <c r="M258" s="197"/>
      <c r="N258" s="198"/>
      <c r="O258" s="199">
        <f t="shared" ref="O258:O262" si="357">M258+N258</f>
        <v>0</v>
      </c>
      <c r="P258" s="201"/>
    </row>
    <row r="259" spans="1:16" ht="84.75" hidden="1" customHeight="1" x14ac:dyDescent="0.25">
      <c r="A259" s="52">
        <v>7246</v>
      </c>
      <c r="B259" s="90" t="s">
        <v>276</v>
      </c>
      <c r="C259" s="536">
        <f t="shared" si="291"/>
        <v>0</v>
      </c>
      <c r="D259" s="197"/>
      <c r="E259" s="198"/>
      <c r="F259" s="199">
        <f t="shared" si="354"/>
        <v>0</v>
      </c>
      <c r="G259" s="197"/>
      <c r="H259" s="198"/>
      <c r="I259" s="199">
        <f t="shared" si="355"/>
        <v>0</v>
      </c>
      <c r="J259" s="200"/>
      <c r="K259" s="198"/>
      <c r="L259" s="199">
        <f t="shared" si="356"/>
        <v>0</v>
      </c>
      <c r="M259" s="197"/>
      <c r="N259" s="198"/>
      <c r="O259" s="199">
        <f t="shared" si="357"/>
        <v>0</v>
      </c>
      <c r="P259" s="201"/>
    </row>
    <row r="260" spans="1:16" ht="36" hidden="1" x14ac:dyDescent="0.25">
      <c r="A260" s="52">
        <v>7247</v>
      </c>
      <c r="B260" s="90" t="s">
        <v>277</v>
      </c>
      <c r="C260" s="536">
        <f t="shared" si="291"/>
        <v>0</v>
      </c>
      <c r="D260" s="197"/>
      <c r="E260" s="198"/>
      <c r="F260" s="199">
        <f t="shared" si="354"/>
        <v>0</v>
      </c>
      <c r="G260" s="197"/>
      <c r="H260" s="198"/>
      <c r="I260" s="199">
        <f t="shared" si="355"/>
        <v>0</v>
      </c>
      <c r="J260" s="200"/>
      <c r="K260" s="198"/>
      <c r="L260" s="199">
        <f t="shared" si="356"/>
        <v>0</v>
      </c>
      <c r="M260" s="197"/>
      <c r="N260" s="198"/>
      <c r="O260" s="199">
        <f t="shared" si="357"/>
        <v>0</v>
      </c>
      <c r="P260" s="201"/>
    </row>
    <row r="261" spans="1:16" ht="24" hidden="1" x14ac:dyDescent="0.25">
      <c r="A261" s="202">
        <v>7260</v>
      </c>
      <c r="B261" s="90" t="s">
        <v>278</v>
      </c>
      <c r="C261" s="536">
        <f t="shared" si="291"/>
        <v>0</v>
      </c>
      <c r="D261" s="197"/>
      <c r="E261" s="198"/>
      <c r="F261" s="199">
        <f t="shared" si="354"/>
        <v>0</v>
      </c>
      <c r="G261" s="197"/>
      <c r="H261" s="198"/>
      <c r="I261" s="199">
        <f t="shared" si="355"/>
        <v>0</v>
      </c>
      <c r="J261" s="200"/>
      <c r="K261" s="198"/>
      <c r="L261" s="199">
        <f t="shared" si="356"/>
        <v>0</v>
      </c>
      <c r="M261" s="197"/>
      <c r="N261" s="198"/>
      <c r="O261" s="199">
        <f t="shared" si="357"/>
        <v>0</v>
      </c>
      <c r="P261" s="201"/>
    </row>
    <row r="262" spans="1:16" ht="60" hidden="1" x14ac:dyDescent="0.25">
      <c r="A262" s="202">
        <v>7270</v>
      </c>
      <c r="B262" s="90" t="s">
        <v>279</v>
      </c>
      <c r="C262" s="536">
        <f t="shared" si="291"/>
        <v>0</v>
      </c>
      <c r="D262" s="197"/>
      <c r="E262" s="198"/>
      <c r="F262" s="199">
        <f t="shared" si="354"/>
        <v>0</v>
      </c>
      <c r="G262" s="197"/>
      <c r="H262" s="198"/>
      <c r="I262" s="199">
        <f t="shared" si="355"/>
        <v>0</v>
      </c>
      <c r="J262" s="200"/>
      <c r="K262" s="198"/>
      <c r="L262" s="199">
        <f t="shared" si="356"/>
        <v>0</v>
      </c>
      <c r="M262" s="197"/>
      <c r="N262" s="198"/>
      <c r="O262" s="199">
        <f t="shared" si="357"/>
        <v>0</v>
      </c>
      <c r="P262" s="201"/>
    </row>
    <row r="263" spans="1:16" hidden="1" x14ac:dyDescent="0.25">
      <c r="A263" s="138">
        <v>7700</v>
      </c>
      <c r="B263" s="108" t="s">
        <v>280</v>
      </c>
      <c r="C263" s="538">
        <f t="shared" si="291"/>
        <v>0</v>
      </c>
      <c r="D263" s="220">
        <f t="shared" ref="D263:O263" si="358">D264</f>
        <v>0</v>
      </c>
      <c r="E263" s="221">
        <f t="shared" si="358"/>
        <v>0</v>
      </c>
      <c r="F263" s="222">
        <f t="shared" si="358"/>
        <v>0</v>
      </c>
      <c r="G263" s="220">
        <f t="shared" si="358"/>
        <v>0</v>
      </c>
      <c r="H263" s="221">
        <f t="shared" si="358"/>
        <v>0</v>
      </c>
      <c r="I263" s="222">
        <f t="shared" si="358"/>
        <v>0</v>
      </c>
      <c r="J263" s="223">
        <f t="shared" si="358"/>
        <v>0</v>
      </c>
      <c r="K263" s="221">
        <f t="shared" si="358"/>
        <v>0</v>
      </c>
      <c r="L263" s="222">
        <f t="shared" si="358"/>
        <v>0</v>
      </c>
      <c r="M263" s="220">
        <f t="shared" si="358"/>
        <v>0</v>
      </c>
      <c r="N263" s="221">
        <f t="shared" si="358"/>
        <v>0</v>
      </c>
      <c r="O263" s="222">
        <f t="shared" si="358"/>
        <v>0</v>
      </c>
      <c r="P263" s="215"/>
    </row>
    <row r="264" spans="1:16" hidden="1" x14ac:dyDescent="0.25">
      <c r="A264" s="188">
        <v>7720</v>
      </c>
      <c r="B264" s="82" t="s">
        <v>281</v>
      </c>
      <c r="C264" s="537">
        <f t="shared" si="291"/>
        <v>0</v>
      </c>
      <c r="D264" s="249"/>
      <c r="E264" s="250"/>
      <c r="F264" s="248">
        <f>D264+E264</f>
        <v>0</v>
      </c>
      <c r="G264" s="249"/>
      <c r="H264" s="250"/>
      <c r="I264" s="248">
        <f>G264+H264</f>
        <v>0</v>
      </c>
      <c r="J264" s="251"/>
      <c r="K264" s="250"/>
      <c r="L264" s="248">
        <f>J264+K264</f>
        <v>0</v>
      </c>
      <c r="M264" s="249"/>
      <c r="N264" s="250"/>
      <c r="O264" s="248">
        <f t="shared" ref="O264" si="359">M264+N264</f>
        <v>0</v>
      </c>
      <c r="P264" s="227"/>
    </row>
    <row r="265" spans="1:16" hidden="1" x14ac:dyDescent="0.25">
      <c r="A265" s="258">
        <v>9000</v>
      </c>
      <c r="B265" s="259" t="s">
        <v>282</v>
      </c>
      <c r="C265" s="551">
        <f t="shared" si="291"/>
        <v>0</v>
      </c>
      <c r="D265" s="260">
        <f t="shared" ref="D265:O266" si="360">D266</f>
        <v>0</v>
      </c>
      <c r="E265" s="261">
        <f t="shared" si="360"/>
        <v>0</v>
      </c>
      <c r="F265" s="262">
        <f t="shared" si="360"/>
        <v>0</v>
      </c>
      <c r="G265" s="260">
        <f t="shared" si="360"/>
        <v>0</v>
      </c>
      <c r="H265" s="261">
        <f t="shared" si="360"/>
        <v>0</v>
      </c>
      <c r="I265" s="262">
        <f>I266</f>
        <v>0</v>
      </c>
      <c r="J265" s="263">
        <f t="shared" si="360"/>
        <v>0</v>
      </c>
      <c r="K265" s="261">
        <f t="shared" si="360"/>
        <v>0</v>
      </c>
      <c r="L265" s="262">
        <f t="shared" si="360"/>
        <v>0</v>
      </c>
      <c r="M265" s="260">
        <f t="shared" si="360"/>
        <v>0</v>
      </c>
      <c r="N265" s="261">
        <f t="shared" si="360"/>
        <v>0</v>
      </c>
      <c r="O265" s="262">
        <f t="shared" si="360"/>
        <v>0</v>
      </c>
      <c r="P265" s="264"/>
    </row>
    <row r="266" spans="1:16" ht="24" hidden="1" x14ac:dyDescent="0.25">
      <c r="A266" s="265">
        <v>9200</v>
      </c>
      <c r="B266" s="90" t="s">
        <v>283</v>
      </c>
      <c r="C266" s="542">
        <f t="shared" si="291"/>
        <v>0</v>
      </c>
      <c r="D266" s="148">
        <f t="shared" si="360"/>
        <v>0</v>
      </c>
      <c r="E266" s="149">
        <f t="shared" si="360"/>
        <v>0</v>
      </c>
      <c r="F266" s="189">
        <f t="shared" si="360"/>
        <v>0</v>
      </c>
      <c r="G266" s="148">
        <f t="shared" si="360"/>
        <v>0</v>
      </c>
      <c r="H266" s="149">
        <f t="shared" si="360"/>
        <v>0</v>
      </c>
      <c r="I266" s="189">
        <f t="shared" si="360"/>
        <v>0</v>
      </c>
      <c r="J266" s="190">
        <f t="shared" si="360"/>
        <v>0</v>
      </c>
      <c r="K266" s="149">
        <f t="shared" si="360"/>
        <v>0</v>
      </c>
      <c r="L266" s="189">
        <f t="shared" si="360"/>
        <v>0</v>
      </c>
      <c r="M266" s="148">
        <f t="shared" si="360"/>
        <v>0</v>
      </c>
      <c r="N266" s="149">
        <f t="shared" si="360"/>
        <v>0</v>
      </c>
      <c r="O266" s="189">
        <f t="shared" si="360"/>
        <v>0</v>
      </c>
      <c r="P266" s="191"/>
    </row>
    <row r="267" spans="1:16" ht="24" hidden="1" x14ac:dyDescent="0.25">
      <c r="A267" s="266">
        <v>9260</v>
      </c>
      <c r="B267" s="90" t="s">
        <v>284</v>
      </c>
      <c r="C267" s="542">
        <f t="shared" si="291"/>
        <v>0</v>
      </c>
      <c r="D267" s="148">
        <f t="shared" ref="D267:O267" si="361">SUM(D268)</f>
        <v>0</v>
      </c>
      <c r="E267" s="149">
        <f t="shared" si="361"/>
        <v>0</v>
      </c>
      <c r="F267" s="189">
        <f t="shared" si="361"/>
        <v>0</v>
      </c>
      <c r="G267" s="148">
        <f t="shared" si="361"/>
        <v>0</v>
      </c>
      <c r="H267" s="149">
        <f t="shared" si="361"/>
        <v>0</v>
      </c>
      <c r="I267" s="189">
        <f t="shared" si="361"/>
        <v>0</v>
      </c>
      <c r="J267" s="190">
        <f t="shared" si="361"/>
        <v>0</v>
      </c>
      <c r="K267" s="149">
        <f t="shared" si="361"/>
        <v>0</v>
      </c>
      <c r="L267" s="189">
        <f t="shared" si="361"/>
        <v>0</v>
      </c>
      <c r="M267" s="148">
        <f t="shared" si="361"/>
        <v>0</v>
      </c>
      <c r="N267" s="149">
        <f t="shared" si="361"/>
        <v>0</v>
      </c>
      <c r="O267" s="189">
        <f t="shared" si="361"/>
        <v>0</v>
      </c>
      <c r="P267" s="191"/>
    </row>
    <row r="268" spans="1:16" ht="87" hidden="1" customHeight="1" x14ac:dyDescent="0.25">
      <c r="A268" s="267">
        <v>9263</v>
      </c>
      <c r="B268" s="90" t="s">
        <v>285</v>
      </c>
      <c r="C268" s="542">
        <f t="shared" si="291"/>
        <v>0</v>
      </c>
      <c r="D268" s="206"/>
      <c r="E268" s="207"/>
      <c r="F268" s="189">
        <f>D268+E268</f>
        <v>0</v>
      </c>
      <c r="G268" s="206"/>
      <c r="H268" s="207"/>
      <c r="I268" s="189">
        <f>G268+H268</f>
        <v>0</v>
      </c>
      <c r="J268" s="208"/>
      <c r="K268" s="207"/>
      <c r="L268" s="189">
        <f>J268+K268</f>
        <v>0</v>
      </c>
      <c r="M268" s="206"/>
      <c r="N268" s="207"/>
      <c r="O268" s="189">
        <f t="shared" ref="O268" si="362">M268+N268</f>
        <v>0</v>
      </c>
      <c r="P268" s="191"/>
    </row>
    <row r="269" spans="1:16" hidden="1" x14ac:dyDescent="0.25">
      <c r="A269" s="218"/>
      <c r="B269" s="90" t="s">
        <v>286</v>
      </c>
      <c r="C269" s="536">
        <f t="shared" si="291"/>
        <v>0</v>
      </c>
      <c r="D269" s="203">
        <f t="shared" ref="D269:E269" si="363">SUM(D270:D271)</f>
        <v>0</v>
      </c>
      <c r="E269" s="204">
        <f t="shared" si="363"/>
        <v>0</v>
      </c>
      <c r="F269" s="199">
        <f>SUM(F270:F271)</f>
        <v>0</v>
      </c>
      <c r="G269" s="203">
        <f t="shared" ref="G269:H269" si="364">SUM(G270:G271)</f>
        <v>0</v>
      </c>
      <c r="H269" s="204">
        <f t="shared" si="364"/>
        <v>0</v>
      </c>
      <c r="I269" s="199">
        <f>SUM(I270:I271)</f>
        <v>0</v>
      </c>
      <c r="J269" s="205">
        <f t="shared" ref="J269:K269" si="365">SUM(J270:J271)</f>
        <v>0</v>
      </c>
      <c r="K269" s="204">
        <f t="shared" si="365"/>
        <v>0</v>
      </c>
      <c r="L269" s="199">
        <f>SUM(L270:L271)</f>
        <v>0</v>
      </c>
      <c r="M269" s="203">
        <f t="shared" ref="M269:O269" si="366">SUM(M270:M271)</f>
        <v>0</v>
      </c>
      <c r="N269" s="204">
        <f t="shared" si="366"/>
        <v>0</v>
      </c>
      <c r="O269" s="199">
        <f t="shared" si="366"/>
        <v>0</v>
      </c>
      <c r="P269" s="201"/>
    </row>
    <row r="270" spans="1:16" hidden="1" x14ac:dyDescent="0.25">
      <c r="A270" s="218" t="s">
        <v>287</v>
      </c>
      <c r="B270" s="52" t="s">
        <v>288</v>
      </c>
      <c r="C270" s="536">
        <f t="shared" si="291"/>
        <v>0</v>
      </c>
      <c r="D270" s="197"/>
      <c r="E270" s="198"/>
      <c r="F270" s="199">
        <f t="shared" ref="F270:F271" si="367">D270+E270</f>
        <v>0</v>
      </c>
      <c r="G270" s="197"/>
      <c r="H270" s="198"/>
      <c r="I270" s="199">
        <f t="shared" ref="I270:I271" si="368">G270+H270</f>
        <v>0</v>
      </c>
      <c r="J270" s="200"/>
      <c r="K270" s="198"/>
      <c r="L270" s="199">
        <f t="shared" ref="L270:L271" si="369">J270+K270</f>
        <v>0</v>
      </c>
      <c r="M270" s="197"/>
      <c r="N270" s="198"/>
      <c r="O270" s="199">
        <f t="shared" ref="O270:O271" si="370">M270+N270</f>
        <v>0</v>
      </c>
      <c r="P270" s="201"/>
    </row>
    <row r="271" spans="1:16" ht="24" hidden="1" x14ac:dyDescent="0.25">
      <c r="A271" s="218" t="s">
        <v>289</v>
      </c>
      <c r="B271" s="268" t="s">
        <v>290</v>
      </c>
      <c r="C271" s="535">
        <f t="shared" si="291"/>
        <v>0</v>
      </c>
      <c r="D271" s="192"/>
      <c r="E271" s="193"/>
      <c r="F271" s="194">
        <f t="shared" si="367"/>
        <v>0</v>
      </c>
      <c r="G271" s="192"/>
      <c r="H271" s="193"/>
      <c r="I271" s="194">
        <f t="shared" si="368"/>
        <v>0</v>
      </c>
      <c r="J271" s="195"/>
      <c r="K271" s="193"/>
      <c r="L271" s="194">
        <f t="shared" si="369"/>
        <v>0</v>
      </c>
      <c r="M271" s="192"/>
      <c r="N271" s="193"/>
      <c r="O271" s="194">
        <f t="shared" si="370"/>
        <v>0</v>
      </c>
      <c r="P271" s="196"/>
    </row>
    <row r="272" spans="1:16" ht="12.75" thickBot="1" x14ac:dyDescent="0.3">
      <c r="A272" s="269"/>
      <c r="B272" s="269" t="s">
        <v>291</v>
      </c>
      <c r="C272" s="552">
        <f t="shared" si="291"/>
        <v>3395</v>
      </c>
      <c r="D272" s="270">
        <f>SUM(D269,D265,D252,D211,D182,D174,D160,D75,D53)</f>
        <v>0</v>
      </c>
      <c r="E272" s="271">
        <f t="shared" ref="E272:O272" si="371">SUM(E269,E265,E252,E211,E182,E174,E160,E75,E53)</f>
        <v>3395</v>
      </c>
      <c r="F272" s="272">
        <f t="shared" si="371"/>
        <v>3395</v>
      </c>
      <c r="G272" s="270">
        <f t="shared" si="371"/>
        <v>0</v>
      </c>
      <c r="H272" s="271">
        <f t="shared" si="371"/>
        <v>0</v>
      </c>
      <c r="I272" s="272">
        <f t="shared" si="371"/>
        <v>0</v>
      </c>
      <c r="J272" s="273">
        <f t="shared" si="371"/>
        <v>0</v>
      </c>
      <c r="K272" s="271">
        <f t="shared" si="371"/>
        <v>0</v>
      </c>
      <c r="L272" s="272">
        <f t="shared" si="371"/>
        <v>0</v>
      </c>
      <c r="M272" s="270">
        <f t="shared" si="371"/>
        <v>0</v>
      </c>
      <c r="N272" s="271">
        <f t="shared" si="371"/>
        <v>0</v>
      </c>
      <c r="O272" s="272">
        <f t="shared" si="371"/>
        <v>0</v>
      </c>
      <c r="P272" s="274"/>
    </row>
    <row r="273" spans="1:16" s="29" customFormat="1" ht="13.5" hidden="1" thickTop="1" thickBot="1" x14ac:dyDescent="0.3">
      <c r="A273" s="1008" t="s">
        <v>292</v>
      </c>
      <c r="B273" s="1009"/>
      <c r="C273" s="553">
        <f t="shared" si="291"/>
        <v>0</v>
      </c>
      <c r="D273" s="275">
        <f>SUM(D24,D25,D41,D43)-D51</f>
        <v>0</v>
      </c>
      <c r="E273" s="276">
        <f t="shared" ref="E273:F273" si="372">SUM(E24,E25,E41,E43)-E51</f>
        <v>0</v>
      </c>
      <c r="F273" s="277">
        <f t="shared" si="372"/>
        <v>0</v>
      </c>
      <c r="G273" s="275">
        <f>SUM(G24,G25,G43)-G51</f>
        <v>0</v>
      </c>
      <c r="H273" s="276">
        <f t="shared" ref="H273:I273" si="373">SUM(H24,H25,H43)-H51</f>
        <v>0</v>
      </c>
      <c r="I273" s="277">
        <f t="shared" si="373"/>
        <v>0</v>
      </c>
      <c r="J273" s="278">
        <f t="shared" ref="J273:K273" si="374">(J26+J43)-J51</f>
        <v>0</v>
      </c>
      <c r="K273" s="276">
        <f t="shared" si="374"/>
        <v>0</v>
      </c>
      <c r="L273" s="277">
        <f>(L26+L43)-L51</f>
        <v>0</v>
      </c>
      <c r="M273" s="275">
        <f t="shared" ref="M273:O273" si="375">M45-M51</f>
        <v>0</v>
      </c>
      <c r="N273" s="276">
        <f t="shared" si="375"/>
        <v>0</v>
      </c>
      <c r="O273" s="277">
        <f t="shared" si="375"/>
        <v>0</v>
      </c>
      <c r="P273" s="279"/>
    </row>
    <row r="274" spans="1:16" s="29" customFormat="1" ht="12.75" hidden="1" thickTop="1" x14ac:dyDescent="0.25">
      <c r="A274" s="1010" t="s">
        <v>293</v>
      </c>
      <c r="B274" s="1011"/>
      <c r="C274" s="554">
        <f t="shared" si="291"/>
        <v>0</v>
      </c>
      <c r="D274" s="280">
        <f t="shared" ref="D274:O274" si="376">SUM(D275,D276)-D283+D284</f>
        <v>0</v>
      </c>
      <c r="E274" s="281">
        <f t="shared" si="376"/>
        <v>0</v>
      </c>
      <c r="F274" s="282">
        <f t="shared" si="376"/>
        <v>0</v>
      </c>
      <c r="G274" s="280">
        <f t="shared" si="376"/>
        <v>0</v>
      </c>
      <c r="H274" s="281">
        <f t="shared" si="376"/>
        <v>0</v>
      </c>
      <c r="I274" s="282">
        <f t="shared" si="376"/>
        <v>0</v>
      </c>
      <c r="J274" s="283">
        <f t="shared" si="376"/>
        <v>0</v>
      </c>
      <c r="K274" s="281">
        <f t="shared" si="376"/>
        <v>0</v>
      </c>
      <c r="L274" s="282">
        <f t="shared" si="376"/>
        <v>0</v>
      </c>
      <c r="M274" s="280">
        <f t="shared" si="376"/>
        <v>0</v>
      </c>
      <c r="N274" s="281">
        <f t="shared" si="376"/>
        <v>0</v>
      </c>
      <c r="O274" s="282">
        <f t="shared" si="376"/>
        <v>0</v>
      </c>
      <c r="P274" s="284"/>
    </row>
    <row r="275" spans="1:16" s="29" customFormat="1" ht="13.5" hidden="1" thickTop="1" thickBot="1" x14ac:dyDescent="0.3">
      <c r="A275" s="157" t="s">
        <v>294</v>
      </c>
      <c r="B275" s="157" t="s">
        <v>295</v>
      </c>
      <c r="C275" s="544">
        <f t="shared" si="291"/>
        <v>0</v>
      </c>
      <c r="D275" s="158">
        <f>D21-D269</f>
        <v>0</v>
      </c>
      <c r="E275" s="158">
        <f t="shared" ref="E275:O275" si="377">E21-E269</f>
        <v>0</v>
      </c>
      <c r="F275" s="158">
        <f t="shared" si="377"/>
        <v>0</v>
      </c>
      <c r="G275" s="158">
        <f t="shared" si="377"/>
        <v>0</v>
      </c>
      <c r="H275" s="158">
        <f t="shared" si="377"/>
        <v>0</v>
      </c>
      <c r="I275" s="158">
        <f t="shared" si="377"/>
        <v>0</v>
      </c>
      <c r="J275" s="158">
        <f t="shared" si="377"/>
        <v>0</v>
      </c>
      <c r="K275" s="158">
        <f t="shared" si="377"/>
        <v>0</v>
      </c>
      <c r="L275" s="544">
        <f t="shared" si="377"/>
        <v>0</v>
      </c>
      <c r="M275" s="158">
        <f t="shared" si="377"/>
        <v>0</v>
      </c>
      <c r="N275" s="158">
        <f t="shared" si="377"/>
        <v>0</v>
      </c>
      <c r="O275" s="544">
        <f t="shared" si="377"/>
        <v>0</v>
      </c>
      <c r="P275" s="563"/>
    </row>
    <row r="276" spans="1:16" s="29" customFormat="1" ht="12.75" hidden="1" thickTop="1" x14ac:dyDescent="0.25">
      <c r="A276" s="285" t="s">
        <v>296</v>
      </c>
      <c r="B276" s="285" t="s">
        <v>297</v>
      </c>
      <c r="C276" s="554">
        <f t="shared" si="291"/>
        <v>0</v>
      </c>
      <c r="D276" s="280">
        <f t="shared" ref="D276:O276" si="378">SUM(D277,D279,D281)-SUM(D278,D280,D282)</f>
        <v>0</v>
      </c>
      <c r="E276" s="281">
        <f t="shared" si="378"/>
        <v>0</v>
      </c>
      <c r="F276" s="282">
        <f t="shared" si="378"/>
        <v>0</v>
      </c>
      <c r="G276" s="280">
        <f t="shared" si="378"/>
        <v>0</v>
      </c>
      <c r="H276" s="281">
        <f t="shared" si="378"/>
        <v>0</v>
      </c>
      <c r="I276" s="282">
        <f t="shared" si="378"/>
        <v>0</v>
      </c>
      <c r="J276" s="283">
        <f t="shared" si="378"/>
        <v>0</v>
      </c>
      <c r="K276" s="281">
        <f t="shared" si="378"/>
        <v>0</v>
      </c>
      <c r="L276" s="282">
        <f t="shared" si="378"/>
        <v>0</v>
      </c>
      <c r="M276" s="280">
        <f t="shared" si="378"/>
        <v>0</v>
      </c>
      <c r="N276" s="281">
        <f t="shared" si="378"/>
        <v>0</v>
      </c>
      <c r="O276" s="282">
        <f t="shared" si="378"/>
        <v>0</v>
      </c>
      <c r="P276" s="284"/>
    </row>
    <row r="277" spans="1:16" ht="12.75" hidden="1" thickTop="1" x14ac:dyDescent="0.25">
      <c r="A277" s="286" t="s">
        <v>298</v>
      </c>
      <c r="B277" s="147" t="s">
        <v>299</v>
      </c>
      <c r="C277" s="537">
        <f t="shared" ref="C277:C284" si="379">F277+I277+L277+O277</f>
        <v>0</v>
      </c>
      <c r="D277" s="249"/>
      <c r="E277" s="250"/>
      <c r="F277" s="248">
        <f t="shared" ref="F277:F284" si="380">D277+E277</f>
        <v>0</v>
      </c>
      <c r="G277" s="249"/>
      <c r="H277" s="250"/>
      <c r="I277" s="248">
        <f t="shared" ref="I277:I284" si="381">G277+H277</f>
        <v>0</v>
      </c>
      <c r="J277" s="251"/>
      <c r="K277" s="250"/>
      <c r="L277" s="248">
        <f t="shared" ref="L277:L284" si="382">J277+K277</f>
        <v>0</v>
      </c>
      <c r="M277" s="249"/>
      <c r="N277" s="250"/>
      <c r="O277" s="248">
        <f t="shared" ref="O277:O284" si="383">M277+N277</f>
        <v>0</v>
      </c>
      <c r="P277" s="227"/>
    </row>
    <row r="278" spans="1:16" ht="24.75" hidden="1" thickTop="1" x14ac:dyDescent="0.25">
      <c r="A278" s="218" t="s">
        <v>300</v>
      </c>
      <c r="B278" s="51" t="s">
        <v>301</v>
      </c>
      <c r="C278" s="536">
        <f t="shared" si="379"/>
        <v>0</v>
      </c>
      <c r="D278" s="197"/>
      <c r="E278" s="198"/>
      <c r="F278" s="199">
        <f t="shared" si="380"/>
        <v>0</v>
      </c>
      <c r="G278" s="197"/>
      <c r="H278" s="198"/>
      <c r="I278" s="199">
        <f t="shared" si="381"/>
        <v>0</v>
      </c>
      <c r="J278" s="200"/>
      <c r="K278" s="198"/>
      <c r="L278" s="199">
        <f t="shared" si="382"/>
        <v>0</v>
      </c>
      <c r="M278" s="197"/>
      <c r="N278" s="198"/>
      <c r="O278" s="199">
        <f t="shared" si="383"/>
        <v>0</v>
      </c>
      <c r="P278" s="201"/>
    </row>
    <row r="279" spans="1:16" ht="12.75" hidden="1" thickTop="1" x14ac:dyDescent="0.25">
      <c r="A279" s="218" t="s">
        <v>302</v>
      </c>
      <c r="B279" s="51" t="s">
        <v>303</v>
      </c>
      <c r="C279" s="536">
        <f t="shared" si="379"/>
        <v>0</v>
      </c>
      <c r="D279" s="197"/>
      <c r="E279" s="198"/>
      <c r="F279" s="199">
        <f t="shared" si="380"/>
        <v>0</v>
      </c>
      <c r="G279" s="197"/>
      <c r="H279" s="198"/>
      <c r="I279" s="199">
        <f t="shared" si="381"/>
        <v>0</v>
      </c>
      <c r="J279" s="200"/>
      <c r="K279" s="198"/>
      <c r="L279" s="199">
        <f t="shared" si="382"/>
        <v>0</v>
      </c>
      <c r="M279" s="197"/>
      <c r="N279" s="198"/>
      <c r="O279" s="199">
        <f t="shared" si="383"/>
        <v>0</v>
      </c>
      <c r="P279" s="201"/>
    </row>
    <row r="280" spans="1:16" ht="24.75" hidden="1" thickTop="1" x14ac:dyDescent="0.25">
      <c r="A280" s="218" t="s">
        <v>304</v>
      </c>
      <c r="B280" s="51" t="s">
        <v>305</v>
      </c>
      <c r="C280" s="536">
        <f t="shared" si="379"/>
        <v>0</v>
      </c>
      <c r="D280" s="197"/>
      <c r="E280" s="198"/>
      <c r="F280" s="199">
        <f t="shared" si="380"/>
        <v>0</v>
      </c>
      <c r="G280" s="197"/>
      <c r="H280" s="198"/>
      <c r="I280" s="199">
        <f t="shared" si="381"/>
        <v>0</v>
      </c>
      <c r="J280" s="200"/>
      <c r="K280" s="198"/>
      <c r="L280" s="199">
        <f t="shared" si="382"/>
        <v>0</v>
      </c>
      <c r="M280" s="197"/>
      <c r="N280" s="198"/>
      <c r="O280" s="199">
        <f t="shared" si="383"/>
        <v>0</v>
      </c>
      <c r="P280" s="201"/>
    </row>
    <row r="281" spans="1:16" ht="12.75" hidden="1" thickTop="1" x14ac:dyDescent="0.25">
      <c r="A281" s="218" t="s">
        <v>306</v>
      </c>
      <c r="B281" s="51" t="s">
        <v>307</v>
      </c>
      <c r="C281" s="536">
        <f t="shared" si="379"/>
        <v>0</v>
      </c>
      <c r="D281" s="197"/>
      <c r="E281" s="198"/>
      <c r="F281" s="199">
        <f t="shared" si="380"/>
        <v>0</v>
      </c>
      <c r="G281" s="197"/>
      <c r="H281" s="198"/>
      <c r="I281" s="199">
        <f t="shared" si="381"/>
        <v>0</v>
      </c>
      <c r="J281" s="200"/>
      <c r="K281" s="198"/>
      <c r="L281" s="199">
        <f t="shared" si="382"/>
        <v>0</v>
      </c>
      <c r="M281" s="197"/>
      <c r="N281" s="198"/>
      <c r="O281" s="199">
        <f t="shared" si="383"/>
        <v>0</v>
      </c>
      <c r="P281" s="201"/>
    </row>
    <row r="282" spans="1:16" ht="24.75" hidden="1" thickTop="1" x14ac:dyDescent="0.25">
      <c r="A282" s="287" t="s">
        <v>308</v>
      </c>
      <c r="B282" s="288" t="s">
        <v>309</v>
      </c>
      <c r="C282" s="548">
        <f t="shared" si="379"/>
        <v>0</v>
      </c>
      <c r="D282" s="231"/>
      <c r="E282" s="232"/>
      <c r="F282" s="233">
        <f t="shared" si="380"/>
        <v>0</v>
      </c>
      <c r="G282" s="231"/>
      <c r="H282" s="232"/>
      <c r="I282" s="233">
        <f t="shared" si="381"/>
        <v>0</v>
      </c>
      <c r="J282" s="234"/>
      <c r="K282" s="232"/>
      <c r="L282" s="233">
        <f t="shared" si="382"/>
        <v>0</v>
      </c>
      <c r="M282" s="231"/>
      <c r="N282" s="232"/>
      <c r="O282" s="233">
        <f t="shared" si="383"/>
        <v>0</v>
      </c>
      <c r="P282" s="229"/>
    </row>
    <row r="283" spans="1:16" s="29" customFormat="1" ht="13.5" hidden="1" thickTop="1" thickBot="1" x14ac:dyDescent="0.3">
      <c r="A283" s="289" t="s">
        <v>310</v>
      </c>
      <c r="B283" s="289" t="s">
        <v>311</v>
      </c>
      <c r="C283" s="553">
        <f t="shared" si="379"/>
        <v>0</v>
      </c>
      <c r="D283" s="290"/>
      <c r="E283" s="291"/>
      <c r="F283" s="277">
        <f t="shared" si="380"/>
        <v>0</v>
      </c>
      <c r="G283" s="290"/>
      <c r="H283" s="291"/>
      <c r="I283" s="277">
        <f t="shared" si="381"/>
        <v>0</v>
      </c>
      <c r="J283" s="292"/>
      <c r="K283" s="291"/>
      <c r="L283" s="277">
        <f t="shared" si="382"/>
        <v>0</v>
      </c>
      <c r="M283" s="290"/>
      <c r="N283" s="291"/>
      <c r="O283" s="277">
        <f t="shared" si="383"/>
        <v>0</v>
      </c>
      <c r="P283" s="279"/>
    </row>
    <row r="284" spans="1:16" s="29" customFormat="1" ht="48.75" hidden="1" thickTop="1" x14ac:dyDescent="0.25">
      <c r="A284" s="285" t="s">
        <v>312</v>
      </c>
      <c r="B284" s="293" t="s">
        <v>313</v>
      </c>
      <c r="C284" s="554">
        <f t="shared" si="379"/>
        <v>0</v>
      </c>
      <c r="D284" s="294"/>
      <c r="E284" s="295"/>
      <c r="F284" s="185">
        <f t="shared" si="380"/>
        <v>0</v>
      </c>
      <c r="G284" s="224"/>
      <c r="H284" s="225"/>
      <c r="I284" s="185">
        <f t="shared" si="381"/>
        <v>0</v>
      </c>
      <c r="J284" s="226"/>
      <c r="K284" s="225"/>
      <c r="L284" s="185">
        <f t="shared" si="382"/>
        <v>0</v>
      </c>
      <c r="M284" s="224"/>
      <c r="N284" s="225"/>
      <c r="O284" s="185">
        <f t="shared" si="383"/>
        <v>0</v>
      </c>
      <c r="P284" s="209"/>
    </row>
    <row r="285" spans="1:16" ht="12.75" thickTop="1" x14ac:dyDescent="0.25">
      <c r="A285" s="2"/>
      <c r="B285" s="2"/>
      <c r="C285" s="2"/>
      <c r="D285" s="2"/>
      <c r="E285" s="2"/>
      <c r="F285" s="2"/>
      <c r="G285" s="2"/>
      <c r="H285" s="2"/>
      <c r="I285" s="2"/>
      <c r="J285" s="2"/>
      <c r="K285" s="2"/>
      <c r="L285" s="2"/>
      <c r="M285" s="2"/>
      <c r="N285" s="2"/>
      <c r="O285" s="2"/>
      <c r="P285" s="2"/>
    </row>
    <row r="286" spans="1:16" x14ac:dyDescent="0.25">
      <c r="A286" s="2"/>
      <c r="B286" s="2"/>
      <c r="C286" s="2"/>
      <c r="D286" s="2"/>
      <c r="E286" s="2"/>
      <c r="F286" s="2"/>
      <c r="G286" s="2"/>
      <c r="H286" s="2"/>
      <c r="I286" s="2"/>
      <c r="J286" s="2"/>
      <c r="K286" s="2"/>
      <c r="L286" s="2"/>
      <c r="M286" s="2"/>
      <c r="N286" s="2"/>
      <c r="O286" s="2"/>
      <c r="P286" s="2"/>
    </row>
    <row r="287" spans="1:16" x14ac:dyDescent="0.25">
      <c r="A287" s="2"/>
      <c r="B287" s="2"/>
      <c r="C287" s="2"/>
      <c r="D287" s="2"/>
      <c r="E287" s="2"/>
      <c r="F287" s="2"/>
      <c r="G287" s="2"/>
      <c r="H287" s="2"/>
      <c r="I287" s="2"/>
      <c r="J287" s="2"/>
      <c r="K287" s="2"/>
      <c r="L287" s="2"/>
      <c r="M287" s="2"/>
      <c r="N287" s="2"/>
      <c r="O287" s="2"/>
      <c r="P287" s="2"/>
    </row>
    <row r="288" spans="1:16" x14ac:dyDescent="0.25">
      <c r="A288" s="2"/>
      <c r="B288" s="2"/>
      <c r="C288" s="2"/>
      <c r="D288" s="2"/>
      <c r="E288" s="2"/>
      <c r="F288" s="2"/>
      <c r="G288" s="2"/>
      <c r="H288" s="2"/>
      <c r="I288" s="2"/>
      <c r="J288" s="2"/>
      <c r="K288" s="2"/>
      <c r="L288" s="2"/>
      <c r="M288" s="2"/>
      <c r="N288" s="2"/>
      <c r="O288" s="2"/>
      <c r="P288" s="2"/>
    </row>
    <row r="289" spans="1:16" x14ac:dyDescent="0.25">
      <c r="A289" s="2"/>
      <c r="B289" s="2"/>
      <c r="C289" s="2"/>
      <c r="D289" s="2"/>
      <c r="E289" s="2"/>
      <c r="F289" s="2"/>
      <c r="G289" s="2"/>
      <c r="H289" s="2"/>
      <c r="I289" s="2"/>
      <c r="J289" s="2"/>
      <c r="K289" s="2"/>
      <c r="L289" s="2"/>
      <c r="M289" s="2"/>
      <c r="N289" s="2"/>
      <c r="O289" s="2"/>
      <c r="P289" s="2"/>
    </row>
    <row r="290" spans="1:16" x14ac:dyDescent="0.25">
      <c r="A290" s="2"/>
      <c r="B290" s="2"/>
      <c r="C290" s="2"/>
      <c r="D290" s="2"/>
      <c r="E290" s="2"/>
      <c r="F290" s="2"/>
      <c r="G290" s="2"/>
      <c r="H290" s="2"/>
      <c r="I290" s="2"/>
      <c r="J290" s="2"/>
      <c r="K290" s="2"/>
      <c r="L290" s="2"/>
      <c r="M290" s="2"/>
      <c r="N290" s="2"/>
      <c r="O290" s="2"/>
      <c r="P290" s="2"/>
    </row>
    <row r="291" spans="1:16" x14ac:dyDescent="0.25">
      <c r="A291" s="2"/>
      <c r="B291" s="2"/>
      <c r="C291" s="2"/>
      <c r="D291" s="2"/>
      <c r="E291" s="2"/>
      <c r="F291" s="2"/>
      <c r="G291" s="2"/>
      <c r="H291" s="2"/>
      <c r="I291" s="2"/>
      <c r="J291" s="2"/>
      <c r="K291" s="2"/>
      <c r="L291" s="2"/>
      <c r="M291" s="2"/>
      <c r="N291" s="2"/>
      <c r="O291" s="2"/>
      <c r="P291" s="2"/>
    </row>
    <row r="292" spans="1:16" x14ac:dyDescent="0.25">
      <c r="A292" s="2"/>
      <c r="B292" s="2"/>
      <c r="C292" s="2"/>
      <c r="D292" s="2"/>
      <c r="E292" s="2"/>
      <c r="F292" s="2"/>
      <c r="G292" s="2"/>
      <c r="H292" s="2"/>
      <c r="I292" s="2"/>
      <c r="J292" s="2"/>
      <c r="K292" s="2"/>
      <c r="L292" s="2"/>
      <c r="M292" s="2"/>
      <c r="N292" s="2"/>
      <c r="O292" s="2"/>
      <c r="P292" s="2"/>
    </row>
    <row r="293" spans="1:16" x14ac:dyDescent="0.25">
      <c r="A293" s="2"/>
      <c r="B293" s="2"/>
      <c r="C293" s="2"/>
      <c r="D293" s="2"/>
      <c r="E293" s="2"/>
      <c r="F293" s="2"/>
      <c r="G293" s="2"/>
      <c r="H293" s="2"/>
      <c r="I293" s="2"/>
      <c r="J293" s="2"/>
      <c r="K293" s="2"/>
      <c r="L293" s="2"/>
      <c r="M293" s="2"/>
      <c r="N293" s="2"/>
      <c r="O293" s="2"/>
      <c r="P293" s="2"/>
    </row>
    <row r="294" spans="1:16" x14ac:dyDescent="0.25">
      <c r="A294" s="2"/>
      <c r="B294" s="2"/>
      <c r="C294" s="2"/>
      <c r="D294" s="2"/>
      <c r="E294" s="2"/>
      <c r="F294" s="2"/>
      <c r="G294" s="2"/>
      <c r="H294" s="2"/>
      <c r="I294" s="2"/>
      <c r="J294" s="2"/>
      <c r="K294" s="2"/>
      <c r="L294" s="2"/>
      <c r="M294" s="2"/>
      <c r="N294" s="2"/>
      <c r="O294" s="2"/>
      <c r="P294" s="2"/>
    </row>
    <row r="295" spans="1:16" x14ac:dyDescent="0.25">
      <c r="A295" s="2"/>
      <c r="B295" s="2"/>
      <c r="C295" s="2"/>
      <c r="D295" s="2"/>
      <c r="E295" s="2"/>
      <c r="F295" s="2"/>
      <c r="G295" s="2"/>
      <c r="H295" s="2"/>
      <c r="I295" s="2"/>
      <c r="J295" s="2"/>
      <c r="K295" s="2"/>
      <c r="L295" s="2"/>
      <c r="M295" s="2"/>
      <c r="N295" s="2"/>
      <c r="O295" s="2"/>
      <c r="P295" s="2"/>
    </row>
    <row r="296" spans="1:16" x14ac:dyDescent="0.25">
      <c r="A296" s="2"/>
      <c r="B296" s="2"/>
      <c r="C296" s="2"/>
      <c r="D296" s="2"/>
      <c r="E296" s="2"/>
      <c r="F296" s="2"/>
      <c r="G296" s="2"/>
      <c r="H296" s="2"/>
      <c r="I296" s="2"/>
      <c r="J296" s="2"/>
      <c r="K296" s="2"/>
      <c r="L296" s="2"/>
      <c r="M296" s="2"/>
      <c r="N296" s="2"/>
      <c r="O296" s="2"/>
      <c r="P296" s="2"/>
    </row>
    <row r="297" spans="1:16" x14ac:dyDescent="0.25">
      <c r="A297" s="2"/>
      <c r="B297" s="2"/>
      <c r="C297" s="2"/>
      <c r="D297" s="2"/>
      <c r="E297" s="2"/>
      <c r="F297" s="2"/>
      <c r="G297" s="2"/>
      <c r="H297" s="2"/>
      <c r="I297" s="2"/>
      <c r="J297" s="2"/>
      <c r="K297" s="2"/>
      <c r="L297" s="2"/>
      <c r="M297" s="2"/>
      <c r="N297" s="2"/>
      <c r="O297" s="2"/>
      <c r="P297" s="2"/>
    </row>
    <row r="298" spans="1:16" x14ac:dyDescent="0.25">
      <c r="A298" s="2"/>
      <c r="B298" s="2"/>
      <c r="C298" s="2"/>
      <c r="D298" s="2"/>
      <c r="E298" s="2"/>
      <c r="F298" s="2"/>
      <c r="G298" s="2"/>
      <c r="H298" s="2"/>
      <c r="I298" s="2"/>
      <c r="J298" s="2"/>
      <c r="K298" s="2"/>
      <c r="L298" s="2"/>
      <c r="M298" s="2"/>
      <c r="N298" s="2"/>
      <c r="O298" s="2"/>
      <c r="P298" s="2"/>
    </row>
    <row r="299" spans="1:16" x14ac:dyDescent="0.25">
      <c r="A299" s="2"/>
      <c r="B299" s="2"/>
      <c r="C299" s="2"/>
      <c r="D299" s="2"/>
      <c r="E299" s="2"/>
      <c r="F299" s="2"/>
      <c r="G299" s="2"/>
      <c r="H299" s="2"/>
      <c r="I299" s="2"/>
      <c r="J299" s="2"/>
      <c r="K299" s="2"/>
      <c r="L299" s="2"/>
      <c r="M299" s="2"/>
      <c r="N299" s="2"/>
      <c r="O299" s="2"/>
      <c r="P299" s="2"/>
    </row>
    <row r="300" spans="1:16" x14ac:dyDescent="0.25">
      <c r="A300" s="2"/>
      <c r="B300" s="2"/>
      <c r="C300" s="2"/>
      <c r="D300" s="2"/>
      <c r="E300" s="2"/>
      <c r="F300" s="2"/>
      <c r="G300" s="2"/>
      <c r="H300" s="2"/>
      <c r="I300" s="2"/>
      <c r="J300" s="2"/>
      <c r="K300" s="2"/>
      <c r="L300" s="2"/>
      <c r="M300" s="2"/>
      <c r="N300" s="2"/>
      <c r="O300" s="2"/>
      <c r="P300" s="2"/>
    </row>
  </sheetData>
  <sheetProtection algorithmName="SHA-512" hashValue="V/pH8zvhIJj0ov70gBqirpwg47NqO9lamqFZyOqk4Pq/35MAb3u4W0DIinp7tQFWiPxFRW+BWMzQIdEeO+hYKg==" saltValue="2swDxuk9S0Pg0C3rTjxWag==" spinCount="100000" sheet="1" objects="1" scenarios="1" formatCells="0" formatColumns="0" formatRows="0" sort="0"/>
  <autoFilter ref="A18:P284">
    <filterColumn colId="2">
      <filters>
        <filter val="1 360"/>
        <filter val="1 428"/>
        <filter val="1 874"/>
        <filter val="1 967"/>
        <filter val="3 000"/>
        <filter val="3 395"/>
        <filter val="395"/>
        <filter val="68"/>
        <filter val="93"/>
      </filters>
    </filterColumn>
  </autoFilter>
  <mergeCells count="31">
    <mergeCell ref="C7:P7"/>
    <mergeCell ref="A2:P2"/>
    <mergeCell ref="C3:P3"/>
    <mergeCell ref="C4:P4"/>
    <mergeCell ref="C5:P5"/>
    <mergeCell ref="C6:P6"/>
    <mergeCell ref="C13:P13"/>
    <mergeCell ref="P16:P17"/>
    <mergeCell ref="M16:M17"/>
    <mergeCell ref="N16:N17"/>
    <mergeCell ref="O16:O17"/>
    <mergeCell ref="C8:P8"/>
    <mergeCell ref="C9:P9"/>
    <mergeCell ref="C10:P10"/>
    <mergeCell ref="C11:P11"/>
    <mergeCell ref="C12:P12"/>
    <mergeCell ref="A273:B273"/>
    <mergeCell ref="A274:B274"/>
    <mergeCell ref="J16:J17"/>
    <mergeCell ref="K16:K17"/>
    <mergeCell ref="L16:L17"/>
    <mergeCell ref="A15:A17"/>
    <mergeCell ref="B15:B17"/>
    <mergeCell ref="C15:P15"/>
    <mergeCell ref="C16:C17"/>
    <mergeCell ref="D16:D17"/>
    <mergeCell ref="E16:E17"/>
    <mergeCell ref="F16:F17"/>
    <mergeCell ref="G16:G17"/>
    <mergeCell ref="H16:H17"/>
    <mergeCell ref="I16:I17"/>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&amp;R&amp;"Times New Roman,Regular"&amp;9 35.pielikums Jūrmalas pilsētas domes
2020.gada 23.jūlija saistošajiem noteikumiem Nr.18
(protokols Nr.10, 20.punkts)</firstHeader>
    <firstFooter>&amp;L&amp;9&amp;D; &amp;T&amp;R&amp;9&amp;P (&amp;N)</first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302"/>
  <sheetViews>
    <sheetView showGridLines="0" view="pageLayout" zoomScaleNormal="100" workbookViewId="0">
      <selection activeCell="R15" sqref="R15"/>
    </sheetView>
  </sheetViews>
  <sheetFormatPr defaultRowHeight="12" outlineLevelCol="1" x14ac:dyDescent="0.25"/>
  <cols>
    <col min="1" max="1" width="10.85546875" style="296" customWidth="1"/>
    <col min="2" max="2" width="28" style="296" customWidth="1"/>
    <col min="3" max="3" width="8" style="296" customWidth="1"/>
    <col min="4" max="5" width="8.7109375" style="296" hidden="1" customWidth="1" outlineLevel="1"/>
    <col min="6" max="6" width="8.7109375" style="296" customWidth="1" collapsed="1"/>
    <col min="7" max="8" width="8.7109375" style="296" hidden="1" customWidth="1" outlineLevel="1"/>
    <col min="9" max="9" width="8.7109375" style="296" customWidth="1" collapsed="1"/>
    <col min="10" max="11" width="8.28515625" style="296" hidden="1" customWidth="1" outlineLevel="1"/>
    <col min="12" max="12" width="8.28515625" style="296" customWidth="1" collapsed="1"/>
    <col min="13" max="14" width="7.42578125" style="296" hidden="1" customWidth="1" outlineLevel="1"/>
    <col min="15" max="15" width="7.42578125" style="296" customWidth="1" collapsed="1"/>
    <col min="16" max="16" width="26.7109375" style="296" hidden="1" customWidth="1" outlineLevel="1"/>
    <col min="17" max="17" width="9.140625" style="2" collapsed="1"/>
    <col min="18" max="16384" width="9.140625" style="2"/>
  </cols>
  <sheetData>
    <row r="1" spans="1:17" x14ac:dyDescent="0.25">
      <c r="A1" s="1"/>
      <c r="B1" s="1"/>
      <c r="C1" s="1"/>
      <c r="D1" s="1"/>
      <c r="E1" s="1"/>
      <c r="F1" s="1"/>
      <c r="G1" s="1"/>
      <c r="H1" s="1"/>
      <c r="I1" s="1"/>
      <c r="J1" s="1"/>
      <c r="K1" s="1"/>
      <c r="L1" s="1"/>
      <c r="M1" s="1"/>
      <c r="N1" s="1"/>
      <c r="O1" s="528" t="s">
        <v>1384</v>
      </c>
      <c r="P1" s="1"/>
    </row>
    <row r="2" spans="1:17" ht="35.25" customHeight="1" x14ac:dyDescent="0.25">
      <c r="A2" s="993" t="s">
        <v>1</v>
      </c>
      <c r="B2" s="994"/>
      <c r="C2" s="994"/>
      <c r="D2" s="994"/>
      <c r="E2" s="994"/>
      <c r="F2" s="994"/>
      <c r="G2" s="994"/>
      <c r="H2" s="994"/>
      <c r="I2" s="994"/>
      <c r="J2" s="994"/>
      <c r="K2" s="994"/>
      <c r="L2" s="994"/>
      <c r="M2" s="994"/>
      <c r="N2" s="994"/>
      <c r="O2" s="994"/>
      <c r="P2" s="995"/>
      <c r="Q2" s="565"/>
    </row>
    <row r="3" spans="1:17" ht="12.75" customHeight="1" x14ac:dyDescent="0.25">
      <c r="A3" s="3" t="s">
        <v>2</v>
      </c>
      <c r="B3" s="4"/>
      <c r="C3" s="991" t="s">
        <v>3</v>
      </c>
      <c r="D3" s="991"/>
      <c r="E3" s="991"/>
      <c r="F3" s="991"/>
      <c r="G3" s="991"/>
      <c r="H3" s="991"/>
      <c r="I3" s="991"/>
      <c r="J3" s="991"/>
      <c r="K3" s="991"/>
      <c r="L3" s="991"/>
      <c r="M3" s="991"/>
      <c r="N3" s="991"/>
      <c r="O3" s="991"/>
      <c r="P3" s="992"/>
      <c r="Q3" s="565"/>
    </row>
    <row r="4" spans="1:17" ht="12.75" customHeight="1" x14ac:dyDescent="0.25">
      <c r="A4" s="3" t="s">
        <v>4</v>
      </c>
      <c r="B4" s="4"/>
      <c r="C4" s="991" t="s">
        <v>5</v>
      </c>
      <c r="D4" s="991"/>
      <c r="E4" s="991"/>
      <c r="F4" s="991"/>
      <c r="G4" s="991"/>
      <c r="H4" s="991"/>
      <c r="I4" s="991"/>
      <c r="J4" s="991"/>
      <c r="K4" s="991"/>
      <c r="L4" s="991"/>
      <c r="M4" s="991"/>
      <c r="N4" s="991"/>
      <c r="O4" s="991"/>
      <c r="P4" s="992"/>
      <c r="Q4" s="565"/>
    </row>
    <row r="5" spans="1:17" ht="12.75" customHeight="1" x14ac:dyDescent="0.25">
      <c r="A5" s="5" t="s">
        <v>6</v>
      </c>
      <c r="B5" s="6"/>
      <c r="C5" s="996" t="s">
        <v>7</v>
      </c>
      <c r="D5" s="996"/>
      <c r="E5" s="996"/>
      <c r="F5" s="996"/>
      <c r="G5" s="996"/>
      <c r="H5" s="996"/>
      <c r="I5" s="996"/>
      <c r="J5" s="996"/>
      <c r="K5" s="996"/>
      <c r="L5" s="996"/>
      <c r="M5" s="996"/>
      <c r="N5" s="996"/>
      <c r="O5" s="996"/>
      <c r="P5" s="997"/>
      <c r="Q5" s="565"/>
    </row>
    <row r="6" spans="1:17" ht="12.75" customHeight="1" x14ac:dyDescent="0.25">
      <c r="A6" s="5" t="s">
        <v>8</v>
      </c>
      <c r="B6" s="6"/>
      <c r="C6" s="996" t="s">
        <v>850</v>
      </c>
      <c r="D6" s="996"/>
      <c r="E6" s="996"/>
      <c r="F6" s="996"/>
      <c r="G6" s="996"/>
      <c r="H6" s="996"/>
      <c r="I6" s="996"/>
      <c r="J6" s="996"/>
      <c r="K6" s="996"/>
      <c r="L6" s="996"/>
      <c r="M6" s="996"/>
      <c r="N6" s="996"/>
      <c r="O6" s="996"/>
      <c r="P6" s="997"/>
      <c r="Q6" s="565"/>
    </row>
    <row r="7" spans="1:17" ht="24.75" customHeight="1" x14ac:dyDescent="0.25">
      <c r="A7" s="5" t="s">
        <v>10</v>
      </c>
      <c r="B7" s="6"/>
      <c r="C7" s="991" t="s">
        <v>1314</v>
      </c>
      <c r="D7" s="991"/>
      <c r="E7" s="991"/>
      <c r="F7" s="991"/>
      <c r="G7" s="991"/>
      <c r="H7" s="991"/>
      <c r="I7" s="991"/>
      <c r="J7" s="991"/>
      <c r="K7" s="991"/>
      <c r="L7" s="991"/>
      <c r="M7" s="991"/>
      <c r="N7" s="991"/>
      <c r="O7" s="991"/>
      <c r="P7" s="992"/>
      <c r="Q7" s="565"/>
    </row>
    <row r="8" spans="1:17" ht="12.75" customHeight="1" x14ac:dyDescent="0.25">
      <c r="A8" s="7" t="s">
        <v>12</v>
      </c>
      <c r="B8" s="6"/>
      <c r="C8" s="1006"/>
      <c r="D8" s="1006"/>
      <c r="E8" s="1006"/>
      <c r="F8" s="1006"/>
      <c r="G8" s="1006"/>
      <c r="H8" s="1006"/>
      <c r="I8" s="1006"/>
      <c r="J8" s="1006"/>
      <c r="K8" s="1006"/>
      <c r="L8" s="1006"/>
      <c r="M8" s="1006"/>
      <c r="N8" s="1006"/>
      <c r="O8" s="1006"/>
      <c r="P8" s="1007"/>
      <c r="Q8" s="565"/>
    </row>
    <row r="9" spans="1:17" ht="12.75" customHeight="1" x14ac:dyDescent="0.25">
      <c r="A9" s="5"/>
      <c r="B9" s="6" t="s">
        <v>13</v>
      </c>
      <c r="C9" s="996" t="s">
        <v>903</v>
      </c>
      <c r="D9" s="996"/>
      <c r="E9" s="996"/>
      <c r="F9" s="996"/>
      <c r="G9" s="996"/>
      <c r="H9" s="996"/>
      <c r="I9" s="996"/>
      <c r="J9" s="996"/>
      <c r="K9" s="996"/>
      <c r="L9" s="996"/>
      <c r="M9" s="996"/>
      <c r="N9" s="996"/>
      <c r="O9" s="996"/>
      <c r="P9" s="997"/>
      <c r="Q9" s="565"/>
    </row>
    <row r="10" spans="1:17" ht="12.75" customHeight="1" x14ac:dyDescent="0.25">
      <c r="A10" s="5"/>
      <c r="B10" s="6" t="s">
        <v>15</v>
      </c>
      <c r="C10" s="996"/>
      <c r="D10" s="996"/>
      <c r="E10" s="996"/>
      <c r="F10" s="996"/>
      <c r="G10" s="996"/>
      <c r="H10" s="996"/>
      <c r="I10" s="996"/>
      <c r="J10" s="996"/>
      <c r="K10" s="996"/>
      <c r="L10" s="996"/>
      <c r="M10" s="996"/>
      <c r="N10" s="996"/>
      <c r="O10" s="996"/>
      <c r="P10" s="997"/>
      <c r="Q10" s="565"/>
    </row>
    <row r="11" spans="1:17" ht="12.75" customHeight="1" x14ac:dyDescent="0.25">
      <c r="A11" s="5"/>
      <c r="B11" s="6" t="s">
        <v>16</v>
      </c>
      <c r="C11" s="1006"/>
      <c r="D11" s="1006"/>
      <c r="E11" s="1006"/>
      <c r="F11" s="1006"/>
      <c r="G11" s="1006"/>
      <c r="H11" s="1006"/>
      <c r="I11" s="1006"/>
      <c r="J11" s="1006"/>
      <c r="K11" s="1006"/>
      <c r="L11" s="1006"/>
      <c r="M11" s="1006"/>
      <c r="N11" s="1006"/>
      <c r="O11" s="1006"/>
      <c r="P11" s="1007"/>
      <c r="Q11" s="565"/>
    </row>
    <row r="12" spans="1:17" ht="12.75" customHeight="1" x14ac:dyDescent="0.25">
      <c r="A12" s="5"/>
      <c r="B12" s="6" t="s">
        <v>17</v>
      </c>
      <c r="C12" s="996"/>
      <c r="D12" s="996"/>
      <c r="E12" s="996"/>
      <c r="F12" s="996"/>
      <c r="G12" s="996"/>
      <c r="H12" s="996"/>
      <c r="I12" s="996"/>
      <c r="J12" s="996"/>
      <c r="K12" s="996"/>
      <c r="L12" s="996"/>
      <c r="M12" s="996"/>
      <c r="N12" s="996"/>
      <c r="O12" s="996"/>
      <c r="P12" s="997"/>
      <c r="Q12" s="565"/>
    </row>
    <row r="13" spans="1:17" ht="12.75" customHeight="1" x14ac:dyDescent="0.25">
      <c r="A13" s="5"/>
      <c r="B13" s="6" t="s">
        <v>19</v>
      </c>
      <c r="C13" s="996"/>
      <c r="D13" s="996"/>
      <c r="E13" s="996"/>
      <c r="F13" s="996"/>
      <c r="G13" s="996"/>
      <c r="H13" s="996"/>
      <c r="I13" s="996"/>
      <c r="J13" s="996"/>
      <c r="K13" s="996"/>
      <c r="L13" s="996"/>
      <c r="M13" s="996"/>
      <c r="N13" s="996"/>
      <c r="O13" s="996"/>
      <c r="P13" s="997"/>
      <c r="Q13" s="565"/>
    </row>
    <row r="14" spans="1:17" ht="12.75" customHeight="1" x14ac:dyDescent="0.25">
      <c r="A14" s="8"/>
      <c r="B14" s="9"/>
      <c r="C14" s="10"/>
      <c r="D14" s="10"/>
      <c r="E14" s="10"/>
      <c r="F14" s="10"/>
      <c r="G14" s="10"/>
      <c r="H14" s="10"/>
      <c r="I14" s="10"/>
      <c r="J14" s="10"/>
      <c r="K14" s="10"/>
      <c r="L14" s="10"/>
      <c r="M14" s="10"/>
      <c r="N14" s="10"/>
      <c r="O14" s="10"/>
      <c r="P14" s="11"/>
      <c r="Q14" s="565"/>
    </row>
    <row r="15" spans="1:17" s="12" customFormat="1" ht="12.75" customHeight="1" x14ac:dyDescent="0.25">
      <c r="A15" s="1014" t="s">
        <v>20</v>
      </c>
      <c r="B15" s="1016" t="s">
        <v>21</v>
      </c>
      <c r="C15" s="1019" t="s">
        <v>22</v>
      </c>
      <c r="D15" s="1020"/>
      <c r="E15" s="1020"/>
      <c r="F15" s="1020"/>
      <c r="G15" s="1020"/>
      <c r="H15" s="1020"/>
      <c r="I15" s="1020"/>
      <c r="J15" s="1020"/>
      <c r="K15" s="1020"/>
      <c r="L15" s="1020"/>
      <c r="M15" s="1020"/>
      <c r="N15" s="1020"/>
      <c r="O15" s="1020"/>
      <c r="P15" s="1021"/>
      <c r="Q15" s="566"/>
    </row>
    <row r="16" spans="1:17" s="12" customFormat="1" ht="12.75" customHeight="1" x14ac:dyDescent="0.25">
      <c r="A16" s="1015"/>
      <c r="B16" s="1017"/>
      <c r="C16" s="1022" t="s">
        <v>23</v>
      </c>
      <c r="D16" s="1024" t="s">
        <v>24</v>
      </c>
      <c r="E16" s="1026" t="s">
        <v>25</v>
      </c>
      <c r="F16" s="1028" t="s">
        <v>26</v>
      </c>
      <c r="G16" s="1000" t="s">
        <v>27</v>
      </c>
      <c r="H16" s="1002" t="s">
        <v>28</v>
      </c>
      <c r="I16" s="1030" t="s">
        <v>29</v>
      </c>
      <c r="J16" s="1000" t="s">
        <v>30</v>
      </c>
      <c r="K16" s="1002" t="s">
        <v>31</v>
      </c>
      <c r="L16" s="1012" t="s">
        <v>32</v>
      </c>
      <c r="M16" s="1000" t="s">
        <v>33</v>
      </c>
      <c r="N16" s="1002" t="s">
        <v>34</v>
      </c>
      <c r="O16" s="1004" t="s">
        <v>35</v>
      </c>
      <c r="P16" s="998" t="s">
        <v>36</v>
      </c>
      <c r="Q16" s="566"/>
    </row>
    <row r="17" spans="1:17" s="13" customFormat="1" ht="61.5" customHeight="1" thickBot="1" x14ac:dyDescent="0.3">
      <c r="A17" s="999"/>
      <c r="B17" s="1018"/>
      <c r="C17" s="1023"/>
      <c r="D17" s="1025"/>
      <c r="E17" s="1027"/>
      <c r="F17" s="1029"/>
      <c r="G17" s="1001"/>
      <c r="H17" s="1003"/>
      <c r="I17" s="1031"/>
      <c r="J17" s="1001"/>
      <c r="K17" s="1003"/>
      <c r="L17" s="1013"/>
      <c r="M17" s="1001"/>
      <c r="N17" s="1003"/>
      <c r="O17" s="1005"/>
      <c r="P17" s="999"/>
      <c r="Q17" s="884"/>
    </row>
    <row r="18" spans="1:17" s="13" customFormat="1" ht="9.75" customHeight="1" thickTop="1" x14ac:dyDescent="0.25">
      <c r="A18" s="14" t="s">
        <v>37</v>
      </c>
      <c r="B18" s="14">
        <v>2</v>
      </c>
      <c r="C18" s="14">
        <v>8</v>
      </c>
      <c r="D18" s="15"/>
      <c r="E18" s="16"/>
      <c r="F18" s="17">
        <v>9</v>
      </c>
      <c r="G18" s="15"/>
      <c r="H18" s="16"/>
      <c r="I18" s="17">
        <v>10</v>
      </c>
      <c r="J18" s="18"/>
      <c r="K18" s="16"/>
      <c r="L18" s="17">
        <v>11</v>
      </c>
      <c r="M18" s="15"/>
      <c r="N18" s="16"/>
      <c r="O18" s="17"/>
      <c r="P18" s="19">
        <v>12</v>
      </c>
    </row>
    <row r="19" spans="1:17" s="29" customFormat="1" hidden="1" x14ac:dyDescent="0.25">
      <c r="A19" s="20"/>
      <c r="B19" s="21" t="s">
        <v>38</v>
      </c>
      <c r="C19" s="170"/>
      <c r="D19" s="22"/>
      <c r="E19" s="23"/>
      <c r="F19" s="24"/>
      <c r="G19" s="25"/>
      <c r="H19" s="26"/>
      <c r="I19" s="24"/>
      <c r="J19" s="27"/>
      <c r="K19" s="26"/>
      <c r="L19" s="24"/>
      <c r="M19" s="25"/>
      <c r="N19" s="26"/>
      <c r="O19" s="24"/>
      <c r="P19" s="28"/>
    </row>
    <row r="20" spans="1:17" s="29" customFormat="1" ht="12.75" thickBot="1" x14ac:dyDescent="0.3">
      <c r="A20" s="30"/>
      <c r="B20" s="31" t="s">
        <v>39</v>
      </c>
      <c r="C20" s="529">
        <f>F20+I20+L20+O20</f>
        <v>307422</v>
      </c>
      <c r="D20" s="32">
        <f t="shared" ref="D20:E20" si="0">SUM(D21,D24,D25,D41,D43)</f>
        <v>291621</v>
      </c>
      <c r="E20" s="33">
        <f t="shared" si="0"/>
        <v>15801</v>
      </c>
      <c r="F20" s="34">
        <f>SUM(F21,F24,F25,F41,F43)</f>
        <v>307422</v>
      </c>
      <c r="G20" s="32">
        <f t="shared" ref="G20:H20" si="1">SUM(G21,G24,G43)</f>
        <v>0</v>
      </c>
      <c r="H20" s="33">
        <f t="shared" si="1"/>
        <v>0</v>
      </c>
      <c r="I20" s="34">
        <f>SUM(I21,I24,I43)</f>
        <v>0</v>
      </c>
      <c r="J20" s="35">
        <f t="shared" ref="J20:K20" si="2">SUM(J21,J26,J43)</f>
        <v>0</v>
      </c>
      <c r="K20" s="33">
        <f t="shared" si="2"/>
        <v>0</v>
      </c>
      <c r="L20" s="34">
        <f>SUM(L21,L26,L43)</f>
        <v>0</v>
      </c>
      <c r="M20" s="32">
        <f t="shared" ref="M20:O20" si="3">SUM(M21,M45)</f>
        <v>0</v>
      </c>
      <c r="N20" s="33">
        <f t="shared" si="3"/>
        <v>0</v>
      </c>
      <c r="O20" s="34">
        <f t="shared" si="3"/>
        <v>0</v>
      </c>
      <c r="P20" s="36"/>
    </row>
    <row r="21" spans="1:17" ht="12.75" hidden="1" thickTop="1" x14ac:dyDescent="0.25">
      <c r="A21" s="37"/>
      <c r="B21" s="38" t="s">
        <v>40</v>
      </c>
      <c r="C21" s="530">
        <f t="shared" ref="C21:C84" si="4">F21+I21+L21+O21</f>
        <v>0</v>
      </c>
      <c r="D21" s="39">
        <f t="shared" ref="D21:E21" si="5">SUM(D22:D23)</f>
        <v>0</v>
      </c>
      <c r="E21" s="40">
        <f t="shared" si="5"/>
        <v>0</v>
      </c>
      <c r="F21" s="41">
        <f>SUM(F22:F23)</f>
        <v>0</v>
      </c>
      <c r="G21" s="39">
        <f t="shared" ref="G21:H21" si="6">SUM(G22:G23)</f>
        <v>0</v>
      </c>
      <c r="H21" s="40">
        <f t="shared" si="6"/>
        <v>0</v>
      </c>
      <c r="I21" s="41">
        <f>SUM(I22:I23)</f>
        <v>0</v>
      </c>
      <c r="J21" s="42">
        <f t="shared" ref="J21:K21" si="7">SUM(J22:J23)</f>
        <v>0</v>
      </c>
      <c r="K21" s="40">
        <f t="shared" si="7"/>
        <v>0</v>
      </c>
      <c r="L21" s="41">
        <f>SUM(L22:L23)</f>
        <v>0</v>
      </c>
      <c r="M21" s="39">
        <f t="shared" ref="M21:O21" si="8">SUM(M22:M23)</f>
        <v>0</v>
      </c>
      <c r="N21" s="40">
        <f t="shared" si="8"/>
        <v>0</v>
      </c>
      <c r="O21" s="41">
        <f t="shared" si="8"/>
        <v>0</v>
      </c>
      <c r="P21" s="43"/>
    </row>
    <row r="22" spans="1:17" ht="12.75" hidden="1" thickTop="1" x14ac:dyDescent="0.25">
      <c r="A22" s="44"/>
      <c r="B22" s="45" t="s">
        <v>41</v>
      </c>
      <c r="C22" s="531">
        <f t="shared" si="4"/>
        <v>0</v>
      </c>
      <c r="D22" s="46"/>
      <c r="E22" s="47"/>
      <c r="F22" s="48">
        <f>D22+E22</f>
        <v>0</v>
      </c>
      <c r="G22" s="46"/>
      <c r="H22" s="47"/>
      <c r="I22" s="48">
        <f>G22+H22</f>
        <v>0</v>
      </c>
      <c r="J22" s="49"/>
      <c r="K22" s="47"/>
      <c r="L22" s="48">
        <f>J22+K22</f>
        <v>0</v>
      </c>
      <c r="M22" s="46"/>
      <c r="N22" s="47"/>
      <c r="O22" s="48">
        <f>M22+N22</f>
        <v>0</v>
      </c>
      <c r="P22" s="50"/>
    </row>
    <row r="23" spans="1:17" ht="12.75" hidden="1" thickTop="1" x14ac:dyDescent="0.25">
      <c r="A23" s="51"/>
      <c r="B23" s="52" t="s">
        <v>42</v>
      </c>
      <c r="C23" s="532">
        <f t="shared" si="4"/>
        <v>0</v>
      </c>
      <c r="D23" s="53"/>
      <c r="E23" s="54"/>
      <c r="F23" s="55">
        <f t="shared" ref="F23:F25" si="9">D23+E23</f>
        <v>0</v>
      </c>
      <c r="G23" s="53"/>
      <c r="H23" s="54"/>
      <c r="I23" s="55">
        <f t="shared" ref="I23:I24" si="10">G23+H23</f>
        <v>0</v>
      </c>
      <c r="J23" s="56"/>
      <c r="K23" s="54"/>
      <c r="L23" s="55">
        <f>J23+K23</f>
        <v>0</v>
      </c>
      <c r="M23" s="53"/>
      <c r="N23" s="54"/>
      <c r="O23" s="55">
        <f>M23+N23</f>
        <v>0</v>
      </c>
      <c r="P23" s="57"/>
    </row>
    <row r="24" spans="1:17" s="29" customFormat="1" ht="25.5" thickTop="1" thickBot="1" x14ac:dyDescent="0.3">
      <c r="A24" s="58">
        <v>19300</v>
      </c>
      <c r="B24" s="58" t="s">
        <v>43</v>
      </c>
      <c r="C24" s="533">
        <f>F24+I24</f>
        <v>307422</v>
      </c>
      <c r="D24" s="59">
        <v>291621</v>
      </c>
      <c r="E24" s="60">
        <f>-76995+48168+44628</f>
        <v>15801</v>
      </c>
      <c r="F24" s="61">
        <f t="shared" si="9"/>
        <v>307422</v>
      </c>
      <c r="G24" s="59"/>
      <c r="H24" s="62"/>
      <c r="I24" s="61">
        <f t="shared" si="10"/>
        <v>0</v>
      </c>
      <c r="J24" s="63" t="s">
        <v>44</v>
      </c>
      <c r="K24" s="64" t="s">
        <v>44</v>
      </c>
      <c r="L24" s="67" t="s">
        <v>44</v>
      </c>
      <c r="M24" s="65" t="s">
        <v>44</v>
      </c>
      <c r="N24" s="66" t="s">
        <v>44</v>
      </c>
      <c r="O24" s="67" t="s">
        <v>44</v>
      </c>
      <c r="P24" s="68"/>
    </row>
    <row r="25" spans="1:17" s="29" customFormat="1" ht="24.75" hidden="1" thickTop="1" x14ac:dyDescent="0.25">
      <c r="A25" s="69"/>
      <c r="B25" s="70" t="s">
        <v>45</v>
      </c>
      <c r="C25" s="534">
        <f>F25</f>
        <v>0</v>
      </c>
      <c r="D25" s="71"/>
      <c r="E25" s="72"/>
      <c r="F25" s="73">
        <f t="shared" si="9"/>
        <v>0</v>
      </c>
      <c r="G25" s="74" t="s">
        <v>44</v>
      </c>
      <c r="H25" s="75" t="s">
        <v>44</v>
      </c>
      <c r="I25" s="76" t="s">
        <v>44</v>
      </c>
      <c r="J25" s="77" t="s">
        <v>44</v>
      </c>
      <c r="K25" s="78" t="s">
        <v>44</v>
      </c>
      <c r="L25" s="76" t="s">
        <v>44</v>
      </c>
      <c r="M25" s="79" t="s">
        <v>44</v>
      </c>
      <c r="N25" s="78" t="s">
        <v>44</v>
      </c>
      <c r="O25" s="76" t="s">
        <v>44</v>
      </c>
      <c r="P25" s="80"/>
    </row>
    <row r="26" spans="1:17" s="29" customFormat="1" ht="36.75" hidden="1" thickTop="1" x14ac:dyDescent="0.25">
      <c r="A26" s="70">
        <v>21300</v>
      </c>
      <c r="B26" s="70" t="s">
        <v>46</v>
      </c>
      <c r="C26" s="534">
        <f>L26</f>
        <v>0</v>
      </c>
      <c r="D26" s="79" t="s">
        <v>44</v>
      </c>
      <c r="E26" s="78" t="s">
        <v>44</v>
      </c>
      <c r="F26" s="76" t="s">
        <v>44</v>
      </c>
      <c r="G26" s="79" t="s">
        <v>44</v>
      </c>
      <c r="H26" s="78" t="s">
        <v>44</v>
      </c>
      <c r="I26" s="76" t="s">
        <v>44</v>
      </c>
      <c r="J26" s="77">
        <f t="shared" ref="J26:K26" si="11">SUM(J27,J31,J33,J36)</f>
        <v>0</v>
      </c>
      <c r="K26" s="78">
        <f t="shared" si="11"/>
        <v>0</v>
      </c>
      <c r="L26" s="185">
        <f>SUM(L27,L31,L33,L36)</f>
        <v>0</v>
      </c>
      <c r="M26" s="79" t="s">
        <v>44</v>
      </c>
      <c r="N26" s="78" t="s">
        <v>44</v>
      </c>
      <c r="O26" s="76" t="s">
        <v>44</v>
      </c>
      <c r="P26" s="80"/>
    </row>
    <row r="27" spans="1:17" s="29" customFormat="1" ht="24.75" hidden="1" thickTop="1" x14ac:dyDescent="0.25">
      <c r="A27" s="81">
        <v>21350</v>
      </c>
      <c r="B27" s="70" t="s">
        <v>47</v>
      </c>
      <c r="C27" s="534">
        <f>L27</f>
        <v>0</v>
      </c>
      <c r="D27" s="79" t="s">
        <v>44</v>
      </c>
      <c r="E27" s="78" t="s">
        <v>44</v>
      </c>
      <c r="F27" s="76" t="s">
        <v>44</v>
      </c>
      <c r="G27" s="79" t="s">
        <v>44</v>
      </c>
      <c r="H27" s="78" t="s">
        <v>44</v>
      </c>
      <c r="I27" s="76" t="s">
        <v>44</v>
      </c>
      <c r="J27" s="77">
        <f t="shared" ref="J27:K27" si="12">SUM(J28:J30)</f>
        <v>0</v>
      </c>
      <c r="K27" s="78">
        <f t="shared" si="12"/>
        <v>0</v>
      </c>
      <c r="L27" s="185">
        <f>SUM(L28:L30)</f>
        <v>0</v>
      </c>
      <c r="M27" s="79" t="s">
        <v>44</v>
      </c>
      <c r="N27" s="78" t="s">
        <v>44</v>
      </c>
      <c r="O27" s="76" t="s">
        <v>44</v>
      </c>
      <c r="P27" s="80"/>
    </row>
    <row r="28" spans="1:17" ht="12.75" hidden="1" thickTop="1" x14ac:dyDescent="0.25">
      <c r="A28" s="44">
        <v>21351</v>
      </c>
      <c r="B28" s="82" t="s">
        <v>48</v>
      </c>
      <c r="C28" s="535">
        <f t="shared" ref="C28:C40" si="13">L28</f>
        <v>0</v>
      </c>
      <c r="D28" s="83" t="s">
        <v>44</v>
      </c>
      <c r="E28" s="84" t="s">
        <v>44</v>
      </c>
      <c r="F28" s="85" t="s">
        <v>44</v>
      </c>
      <c r="G28" s="83" t="s">
        <v>44</v>
      </c>
      <c r="H28" s="84" t="s">
        <v>44</v>
      </c>
      <c r="I28" s="85" t="s">
        <v>44</v>
      </c>
      <c r="J28" s="86"/>
      <c r="K28" s="87"/>
      <c r="L28" s="194">
        <f t="shared" ref="L28:L30" si="14">J28+K28</f>
        <v>0</v>
      </c>
      <c r="M28" s="88" t="s">
        <v>44</v>
      </c>
      <c r="N28" s="87" t="s">
        <v>44</v>
      </c>
      <c r="O28" s="85" t="s">
        <v>44</v>
      </c>
      <c r="P28" s="89"/>
    </row>
    <row r="29" spans="1:17" ht="12.75" hidden="1" thickTop="1" x14ac:dyDescent="0.25">
      <c r="A29" s="51">
        <v>21352</v>
      </c>
      <c r="B29" s="90" t="s">
        <v>49</v>
      </c>
      <c r="C29" s="536">
        <f t="shared" si="13"/>
        <v>0</v>
      </c>
      <c r="D29" s="91" t="s">
        <v>44</v>
      </c>
      <c r="E29" s="92" t="s">
        <v>44</v>
      </c>
      <c r="F29" s="93" t="s">
        <v>44</v>
      </c>
      <c r="G29" s="91" t="s">
        <v>44</v>
      </c>
      <c r="H29" s="92" t="s">
        <v>44</v>
      </c>
      <c r="I29" s="93" t="s">
        <v>44</v>
      </c>
      <c r="J29" s="94"/>
      <c r="K29" s="95"/>
      <c r="L29" s="199">
        <f t="shared" si="14"/>
        <v>0</v>
      </c>
      <c r="M29" s="96" t="s">
        <v>44</v>
      </c>
      <c r="N29" s="95" t="s">
        <v>44</v>
      </c>
      <c r="O29" s="93" t="s">
        <v>44</v>
      </c>
      <c r="P29" s="97"/>
    </row>
    <row r="30" spans="1:17" ht="24.75" hidden="1" thickTop="1" x14ac:dyDescent="0.25">
      <c r="A30" s="51">
        <v>21359</v>
      </c>
      <c r="B30" s="90" t="s">
        <v>50</v>
      </c>
      <c r="C30" s="536">
        <f t="shared" si="13"/>
        <v>0</v>
      </c>
      <c r="D30" s="91" t="s">
        <v>44</v>
      </c>
      <c r="E30" s="92" t="s">
        <v>44</v>
      </c>
      <c r="F30" s="93" t="s">
        <v>44</v>
      </c>
      <c r="G30" s="91" t="s">
        <v>44</v>
      </c>
      <c r="H30" s="92" t="s">
        <v>44</v>
      </c>
      <c r="I30" s="93" t="s">
        <v>44</v>
      </c>
      <c r="J30" s="94"/>
      <c r="K30" s="95"/>
      <c r="L30" s="199">
        <f t="shared" si="14"/>
        <v>0</v>
      </c>
      <c r="M30" s="96" t="s">
        <v>44</v>
      </c>
      <c r="N30" s="95" t="s">
        <v>44</v>
      </c>
      <c r="O30" s="93" t="s">
        <v>44</v>
      </c>
      <c r="P30" s="97"/>
    </row>
    <row r="31" spans="1:17" s="29" customFormat="1" ht="36.75" hidden="1" thickTop="1" x14ac:dyDescent="0.25">
      <c r="A31" s="81">
        <v>21370</v>
      </c>
      <c r="B31" s="70" t="s">
        <v>51</v>
      </c>
      <c r="C31" s="534">
        <f t="shared" si="13"/>
        <v>0</v>
      </c>
      <c r="D31" s="79" t="s">
        <v>44</v>
      </c>
      <c r="E31" s="78" t="s">
        <v>44</v>
      </c>
      <c r="F31" s="76" t="s">
        <v>44</v>
      </c>
      <c r="G31" s="79" t="s">
        <v>44</v>
      </c>
      <c r="H31" s="78" t="s">
        <v>44</v>
      </c>
      <c r="I31" s="76" t="s">
        <v>44</v>
      </c>
      <c r="J31" s="77">
        <f t="shared" ref="J31:K31" si="15">SUM(J32)</f>
        <v>0</v>
      </c>
      <c r="K31" s="78">
        <f t="shared" si="15"/>
        <v>0</v>
      </c>
      <c r="L31" s="185">
        <f>SUM(L32)</f>
        <v>0</v>
      </c>
      <c r="M31" s="79" t="s">
        <v>44</v>
      </c>
      <c r="N31" s="78" t="s">
        <v>44</v>
      </c>
      <c r="O31" s="76" t="s">
        <v>44</v>
      </c>
      <c r="P31" s="80"/>
    </row>
    <row r="32" spans="1:17" ht="36.75" hidden="1" thickTop="1" x14ac:dyDescent="0.25">
      <c r="A32" s="98">
        <v>21379</v>
      </c>
      <c r="B32" s="99" t="s">
        <v>52</v>
      </c>
      <c r="C32" s="537">
        <f t="shared" si="13"/>
        <v>0</v>
      </c>
      <c r="D32" s="100" t="s">
        <v>44</v>
      </c>
      <c r="E32" s="101" t="s">
        <v>44</v>
      </c>
      <c r="F32" s="102" t="s">
        <v>44</v>
      </c>
      <c r="G32" s="100" t="s">
        <v>44</v>
      </c>
      <c r="H32" s="101" t="s">
        <v>44</v>
      </c>
      <c r="I32" s="102" t="s">
        <v>44</v>
      </c>
      <c r="J32" s="103"/>
      <c r="K32" s="104"/>
      <c r="L32" s="248">
        <f>J32+K32</f>
        <v>0</v>
      </c>
      <c r="M32" s="105" t="s">
        <v>44</v>
      </c>
      <c r="N32" s="104" t="s">
        <v>44</v>
      </c>
      <c r="O32" s="102" t="s">
        <v>44</v>
      </c>
      <c r="P32" s="106"/>
    </row>
    <row r="33" spans="1:16" s="29" customFormat="1" ht="12.75" hidden="1" thickTop="1" x14ac:dyDescent="0.25">
      <c r="A33" s="81">
        <v>21380</v>
      </c>
      <c r="B33" s="70" t="s">
        <v>53</v>
      </c>
      <c r="C33" s="534">
        <f t="shared" si="13"/>
        <v>0</v>
      </c>
      <c r="D33" s="79" t="s">
        <v>44</v>
      </c>
      <c r="E33" s="78" t="s">
        <v>44</v>
      </c>
      <c r="F33" s="76" t="s">
        <v>44</v>
      </c>
      <c r="G33" s="79" t="s">
        <v>44</v>
      </c>
      <c r="H33" s="78" t="s">
        <v>44</v>
      </c>
      <c r="I33" s="76" t="s">
        <v>44</v>
      </c>
      <c r="J33" s="77">
        <f t="shared" ref="J33:K33" si="16">SUM(J34:J35)</f>
        <v>0</v>
      </c>
      <c r="K33" s="78">
        <f t="shared" si="16"/>
        <v>0</v>
      </c>
      <c r="L33" s="185">
        <f>SUM(L34:L35)</f>
        <v>0</v>
      </c>
      <c r="M33" s="79" t="s">
        <v>44</v>
      </c>
      <c r="N33" s="78" t="s">
        <v>44</v>
      </c>
      <c r="O33" s="76" t="s">
        <v>44</v>
      </c>
      <c r="P33" s="80"/>
    </row>
    <row r="34" spans="1:16" ht="12.75" hidden="1" thickTop="1" x14ac:dyDescent="0.25">
      <c r="A34" s="45">
        <v>21381</v>
      </c>
      <c r="B34" s="82" t="s">
        <v>54</v>
      </c>
      <c r="C34" s="535">
        <f t="shared" si="13"/>
        <v>0</v>
      </c>
      <c r="D34" s="83" t="s">
        <v>44</v>
      </c>
      <c r="E34" s="84" t="s">
        <v>44</v>
      </c>
      <c r="F34" s="85" t="s">
        <v>44</v>
      </c>
      <c r="G34" s="83" t="s">
        <v>44</v>
      </c>
      <c r="H34" s="84" t="s">
        <v>44</v>
      </c>
      <c r="I34" s="85" t="s">
        <v>44</v>
      </c>
      <c r="J34" s="86"/>
      <c r="K34" s="87"/>
      <c r="L34" s="194">
        <f t="shared" ref="L34:L35" si="17">J34+K34</f>
        <v>0</v>
      </c>
      <c r="M34" s="88" t="s">
        <v>44</v>
      </c>
      <c r="N34" s="87" t="s">
        <v>44</v>
      </c>
      <c r="O34" s="85" t="s">
        <v>44</v>
      </c>
      <c r="P34" s="89"/>
    </row>
    <row r="35" spans="1:16" ht="24.75" hidden="1" thickTop="1" x14ac:dyDescent="0.25">
      <c r="A35" s="52">
        <v>21383</v>
      </c>
      <c r="B35" s="90" t="s">
        <v>55</v>
      </c>
      <c r="C35" s="536">
        <f t="shared" si="13"/>
        <v>0</v>
      </c>
      <c r="D35" s="91" t="s">
        <v>44</v>
      </c>
      <c r="E35" s="92" t="s">
        <v>44</v>
      </c>
      <c r="F35" s="93" t="s">
        <v>44</v>
      </c>
      <c r="G35" s="91" t="s">
        <v>44</v>
      </c>
      <c r="H35" s="92" t="s">
        <v>44</v>
      </c>
      <c r="I35" s="93" t="s">
        <v>44</v>
      </c>
      <c r="J35" s="94"/>
      <c r="K35" s="95"/>
      <c r="L35" s="199">
        <f t="shared" si="17"/>
        <v>0</v>
      </c>
      <c r="M35" s="96" t="s">
        <v>44</v>
      </c>
      <c r="N35" s="95" t="s">
        <v>44</v>
      </c>
      <c r="O35" s="93" t="s">
        <v>44</v>
      </c>
      <c r="P35" s="97"/>
    </row>
    <row r="36" spans="1:16" s="29" customFormat="1" ht="25.5" hidden="1" customHeight="1" x14ac:dyDescent="0.25">
      <c r="A36" s="81">
        <v>21390</v>
      </c>
      <c r="B36" s="70" t="s">
        <v>56</v>
      </c>
      <c r="C36" s="534">
        <f t="shared" si="13"/>
        <v>0</v>
      </c>
      <c r="D36" s="79" t="s">
        <v>44</v>
      </c>
      <c r="E36" s="78" t="s">
        <v>44</v>
      </c>
      <c r="F36" s="76" t="s">
        <v>44</v>
      </c>
      <c r="G36" s="79" t="s">
        <v>44</v>
      </c>
      <c r="H36" s="78" t="s">
        <v>44</v>
      </c>
      <c r="I36" s="76" t="s">
        <v>44</v>
      </c>
      <c r="J36" s="77">
        <f t="shared" ref="J36:K36" si="18">SUM(J37:J40)</f>
        <v>0</v>
      </c>
      <c r="K36" s="78">
        <f t="shared" si="18"/>
        <v>0</v>
      </c>
      <c r="L36" s="185">
        <f>SUM(L37:L40)</f>
        <v>0</v>
      </c>
      <c r="M36" s="79" t="s">
        <v>44</v>
      </c>
      <c r="N36" s="78" t="s">
        <v>44</v>
      </c>
      <c r="O36" s="76" t="s">
        <v>44</v>
      </c>
      <c r="P36" s="80"/>
    </row>
    <row r="37" spans="1:16" ht="24.75" hidden="1" thickTop="1" x14ac:dyDescent="0.25">
      <c r="A37" s="45">
        <v>21391</v>
      </c>
      <c r="B37" s="82" t="s">
        <v>57</v>
      </c>
      <c r="C37" s="535">
        <f t="shared" si="13"/>
        <v>0</v>
      </c>
      <c r="D37" s="83" t="s">
        <v>44</v>
      </c>
      <c r="E37" s="84" t="s">
        <v>44</v>
      </c>
      <c r="F37" s="85" t="s">
        <v>44</v>
      </c>
      <c r="G37" s="83" t="s">
        <v>44</v>
      </c>
      <c r="H37" s="84" t="s">
        <v>44</v>
      </c>
      <c r="I37" s="85" t="s">
        <v>44</v>
      </c>
      <c r="J37" s="86"/>
      <c r="K37" s="87"/>
      <c r="L37" s="194">
        <f t="shared" ref="L37:L40" si="19">J37+K37</f>
        <v>0</v>
      </c>
      <c r="M37" s="88" t="s">
        <v>44</v>
      </c>
      <c r="N37" s="87" t="s">
        <v>44</v>
      </c>
      <c r="O37" s="85" t="s">
        <v>44</v>
      </c>
      <c r="P37" s="89"/>
    </row>
    <row r="38" spans="1:16" ht="12.75" hidden="1" thickTop="1" x14ac:dyDescent="0.25">
      <c r="A38" s="52">
        <v>21393</v>
      </c>
      <c r="B38" s="90" t="s">
        <v>58</v>
      </c>
      <c r="C38" s="536">
        <f t="shared" si="13"/>
        <v>0</v>
      </c>
      <c r="D38" s="91" t="s">
        <v>44</v>
      </c>
      <c r="E38" s="92" t="s">
        <v>44</v>
      </c>
      <c r="F38" s="93" t="s">
        <v>44</v>
      </c>
      <c r="G38" s="91" t="s">
        <v>44</v>
      </c>
      <c r="H38" s="92" t="s">
        <v>44</v>
      </c>
      <c r="I38" s="93" t="s">
        <v>44</v>
      </c>
      <c r="J38" s="94"/>
      <c r="K38" s="95"/>
      <c r="L38" s="199">
        <f t="shared" si="19"/>
        <v>0</v>
      </c>
      <c r="M38" s="96" t="s">
        <v>44</v>
      </c>
      <c r="N38" s="95" t="s">
        <v>44</v>
      </c>
      <c r="O38" s="93" t="s">
        <v>44</v>
      </c>
      <c r="P38" s="97"/>
    </row>
    <row r="39" spans="1:16" ht="12.75" hidden="1" thickTop="1" x14ac:dyDescent="0.25">
      <c r="A39" s="52">
        <v>21395</v>
      </c>
      <c r="B39" s="90" t="s">
        <v>59</v>
      </c>
      <c r="C39" s="536">
        <f t="shared" si="13"/>
        <v>0</v>
      </c>
      <c r="D39" s="91" t="s">
        <v>44</v>
      </c>
      <c r="E39" s="92" t="s">
        <v>44</v>
      </c>
      <c r="F39" s="93" t="s">
        <v>44</v>
      </c>
      <c r="G39" s="91" t="s">
        <v>44</v>
      </c>
      <c r="H39" s="92" t="s">
        <v>44</v>
      </c>
      <c r="I39" s="93" t="s">
        <v>44</v>
      </c>
      <c r="J39" s="94"/>
      <c r="K39" s="95"/>
      <c r="L39" s="199">
        <f t="shared" si="19"/>
        <v>0</v>
      </c>
      <c r="M39" s="96" t="s">
        <v>44</v>
      </c>
      <c r="N39" s="95" t="s">
        <v>44</v>
      </c>
      <c r="O39" s="93" t="s">
        <v>44</v>
      </c>
      <c r="P39" s="97"/>
    </row>
    <row r="40" spans="1:16" ht="24.75" hidden="1" thickTop="1" x14ac:dyDescent="0.25">
      <c r="A40" s="107">
        <v>21399</v>
      </c>
      <c r="B40" s="108" t="s">
        <v>60</v>
      </c>
      <c r="C40" s="538">
        <f t="shared" si="13"/>
        <v>0</v>
      </c>
      <c r="D40" s="109" t="s">
        <v>44</v>
      </c>
      <c r="E40" s="110" t="s">
        <v>44</v>
      </c>
      <c r="F40" s="111" t="s">
        <v>44</v>
      </c>
      <c r="G40" s="109" t="s">
        <v>44</v>
      </c>
      <c r="H40" s="110" t="s">
        <v>44</v>
      </c>
      <c r="I40" s="111" t="s">
        <v>44</v>
      </c>
      <c r="J40" s="112"/>
      <c r="K40" s="113"/>
      <c r="L40" s="222">
        <f t="shared" si="19"/>
        <v>0</v>
      </c>
      <c r="M40" s="114" t="s">
        <v>44</v>
      </c>
      <c r="N40" s="113" t="s">
        <v>44</v>
      </c>
      <c r="O40" s="111" t="s">
        <v>44</v>
      </c>
      <c r="P40" s="115"/>
    </row>
    <row r="41" spans="1:16" s="29" customFormat="1" ht="26.25" hidden="1" customHeight="1" x14ac:dyDescent="0.25">
      <c r="A41" s="116">
        <v>21420</v>
      </c>
      <c r="B41" s="117" t="s">
        <v>61</v>
      </c>
      <c r="C41" s="539">
        <f>F41</f>
        <v>0</v>
      </c>
      <c r="D41" s="118">
        <f t="shared" ref="D41:E41" si="20">SUM(D42)</f>
        <v>0</v>
      </c>
      <c r="E41" s="119">
        <f t="shared" si="20"/>
        <v>0</v>
      </c>
      <c r="F41" s="120">
        <f>SUM(F42)</f>
        <v>0</v>
      </c>
      <c r="G41" s="118" t="s">
        <v>44</v>
      </c>
      <c r="H41" s="119" t="s">
        <v>44</v>
      </c>
      <c r="I41" s="121" t="s">
        <v>44</v>
      </c>
      <c r="J41" s="122" t="s">
        <v>44</v>
      </c>
      <c r="K41" s="123" t="s">
        <v>44</v>
      </c>
      <c r="L41" s="121" t="s">
        <v>44</v>
      </c>
      <c r="M41" s="124" t="s">
        <v>44</v>
      </c>
      <c r="N41" s="123" t="s">
        <v>44</v>
      </c>
      <c r="O41" s="121" t="s">
        <v>44</v>
      </c>
      <c r="P41" s="125"/>
    </row>
    <row r="42" spans="1:16" s="29" customFormat="1" ht="26.25" hidden="1" customHeight="1" x14ac:dyDescent="0.25">
      <c r="A42" s="107">
        <v>21429</v>
      </c>
      <c r="B42" s="108" t="s">
        <v>62</v>
      </c>
      <c r="C42" s="538">
        <f>F42</f>
        <v>0</v>
      </c>
      <c r="D42" s="126"/>
      <c r="E42" s="127"/>
      <c r="F42" s="128">
        <f>D42+E42</f>
        <v>0</v>
      </c>
      <c r="G42" s="129" t="s">
        <v>44</v>
      </c>
      <c r="H42" s="130" t="s">
        <v>44</v>
      </c>
      <c r="I42" s="111" t="s">
        <v>44</v>
      </c>
      <c r="J42" s="131" t="s">
        <v>44</v>
      </c>
      <c r="K42" s="110" t="s">
        <v>44</v>
      </c>
      <c r="L42" s="111" t="s">
        <v>44</v>
      </c>
      <c r="M42" s="109" t="s">
        <v>44</v>
      </c>
      <c r="N42" s="110" t="s">
        <v>44</v>
      </c>
      <c r="O42" s="111" t="s">
        <v>44</v>
      </c>
      <c r="P42" s="115"/>
    </row>
    <row r="43" spans="1:16" s="29" customFormat="1" ht="24.75" hidden="1" thickTop="1" x14ac:dyDescent="0.25">
      <c r="A43" s="81">
        <v>21490</v>
      </c>
      <c r="B43" s="70" t="s">
        <v>63</v>
      </c>
      <c r="C43" s="540">
        <f>F43+I43+L43</f>
        <v>0</v>
      </c>
      <c r="D43" s="132">
        <f t="shared" ref="D43:E43" si="21">D44</f>
        <v>0</v>
      </c>
      <c r="E43" s="133">
        <f t="shared" si="21"/>
        <v>0</v>
      </c>
      <c r="F43" s="73">
        <f>F44</f>
        <v>0</v>
      </c>
      <c r="G43" s="132">
        <f t="shared" ref="G43:L43" si="22">G44</f>
        <v>0</v>
      </c>
      <c r="H43" s="133">
        <f t="shared" si="22"/>
        <v>0</v>
      </c>
      <c r="I43" s="73">
        <f t="shared" si="22"/>
        <v>0</v>
      </c>
      <c r="J43" s="134">
        <f t="shared" si="22"/>
        <v>0</v>
      </c>
      <c r="K43" s="133">
        <f t="shared" si="22"/>
        <v>0</v>
      </c>
      <c r="L43" s="73">
        <f t="shared" si="22"/>
        <v>0</v>
      </c>
      <c r="M43" s="79" t="s">
        <v>44</v>
      </c>
      <c r="N43" s="78" t="s">
        <v>44</v>
      </c>
      <c r="O43" s="76" t="s">
        <v>44</v>
      </c>
      <c r="P43" s="80"/>
    </row>
    <row r="44" spans="1:16" s="29" customFormat="1" ht="24.75" hidden="1" thickTop="1" x14ac:dyDescent="0.25">
      <c r="A44" s="52">
        <v>21499</v>
      </c>
      <c r="B44" s="90" t="s">
        <v>64</v>
      </c>
      <c r="C44" s="541">
        <f>F44+I44+L44</f>
        <v>0</v>
      </c>
      <c r="D44" s="135"/>
      <c r="E44" s="136"/>
      <c r="F44" s="48">
        <f>D44+E44</f>
        <v>0</v>
      </c>
      <c r="G44" s="46"/>
      <c r="H44" s="47"/>
      <c r="I44" s="48">
        <f>G44+H44</f>
        <v>0</v>
      </c>
      <c r="J44" s="86"/>
      <c r="K44" s="87"/>
      <c r="L44" s="48">
        <f>J44+K44</f>
        <v>0</v>
      </c>
      <c r="M44" s="105" t="s">
        <v>44</v>
      </c>
      <c r="N44" s="104" t="s">
        <v>44</v>
      </c>
      <c r="O44" s="102" t="s">
        <v>44</v>
      </c>
      <c r="P44" s="106"/>
    </row>
    <row r="45" spans="1:16" ht="12.75" hidden="1" customHeight="1" x14ac:dyDescent="0.25">
      <c r="A45" s="137">
        <v>23000</v>
      </c>
      <c r="B45" s="138" t="s">
        <v>65</v>
      </c>
      <c r="C45" s="540">
        <f>O45</f>
        <v>0</v>
      </c>
      <c r="D45" s="139" t="s">
        <v>44</v>
      </c>
      <c r="E45" s="140" t="s">
        <v>44</v>
      </c>
      <c r="F45" s="111" t="s">
        <v>44</v>
      </c>
      <c r="G45" s="109" t="s">
        <v>44</v>
      </c>
      <c r="H45" s="110" t="s">
        <v>44</v>
      </c>
      <c r="I45" s="111" t="s">
        <v>44</v>
      </c>
      <c r="J45" s="131" t="s">
        <v>44</v>
      </c>
      <c r="K45" s="110" t="s">
        <v>44</v>
      </c>
      <c r="L45" s="111" t="s">
        <v>44</v>
      </c>
      <c r="M45" s="139">
        <f t="shared" ref="M45:O45" si="23">SUM(M46:M47)</f>
        <v>0</v>
      </c>
      <c r="N45" s="140">
        <f t="shared" si="23"/>
        <v>0</v>
      </c>
      <c r="O45" s="128">
        <f t="shared" si="23"/>
        <v>0</v>
      </c>
      <c r="P45" s="141"/>
    </row>
    <row r="46" spans="1:16" ht="24.75" hidden="1" thickTop="1" x14ac:dyDescent="0.25">
      <c r="A46" s="142">
        <v>23410</v>
      </c>
      <c r="B46" s="143" t="s">
        <v>66</v>
      </c>
      <c r="C46" s="539">
        <f t="shared" ref="C46:C47" si="24">O46</f>
        <v>0</v>
      </c>
      <c r="D46" s="118" t="s">
        <v>44</v>
      </c>
      <c r="E46" s="119" t="s">
        <v>44</v>
      </c>
      <c r="F46" s="121" t="s">
        <v>44</v>
      </c>
      <c r="G46" s="124" t="s">
        <v>44</v>
      </c>
      <c r="H46" s="123" t="s">
        <v>44</v>
      </c>
      <c r="I46" s="121" t="s">
        <v>44</v>
      </c>
      <c r="J46" s="122" t="s">
        <v>44</v>
      </c>
      <c r="K46" s="123" t="s">
        <v>44</v>
      </c>
      <c r="L46" s="121" t="s">
        <v>44</v>
      </c>
      <c r="M46" s="144"/>
      <c r="N46" s="145"/>
      <c r="O46" s="120">
        <f t="shared" ref="O46:O47" si="25">M46+N46</f>
        <v>0</v>
      </c>
      <c r="P46" s="146"/>
    </row>
    <row r="47" spans="1:16" ht="24.75" hidden="1" thickTop="1" x14ac:dyDescent="0.25">
      <c r="A47" s="142">
        <v>23510</v>
      </c>
      <c r="B47" s="143" t="s">
        <v>67</v>
      </c>
      <c r="C47" s="539">
        <f t="shared" si="24"/>
        <v>0</v>
      </c>
      <c r="D47" s="118" t="s">
        <v>44</v>
      </c>
      <c r="E47" s="119" t="s">
        <v>44</v>
      </c>
      <c r="F47" s="121" t="s">
        <v>44</v>
      </c>
      <c r="G47" s="124" t="s">
        <v>44</v>
      </c>
      <c r="H47" s="123" t="s">
        <v>44</v>
      </c>
      <c r="I47" s="121" t="s">
        <v>44</v>
      </c>
      <c r="J47" s="122" t="s">
        <v>44</v>
      </c>
      <c r="K47" s="123" t="s">
        <v>44</v>
      </c>
      <c r="L47" s="121" t="s">
        <v>44</v>
      </c>
      <c r="M47" s="144"/>
      <c r="N47" s="145"/>
      <c r="O47" s="120">
        <f t="shared" si="25"/>
        <v>0</v>
      </c>
      <c r="P47" s="146"/>
    </row>
    <row r="48" spans="1:16" ht="12.75" hidden="1" thickTop="1" x14ac:dyDescent="0.25">
      <c r="A48" s="147"/>
      <c r="B48" s="143"/>
      <c r="C48" s="542"/>
      <c r="D48" s="148"/>
      <c r="E48" s="149"/>
      <c r="F48" s="121"/>
      <c r="G48" s="124"/>
      <c r="H48" s="123"/>
      <c r="I48" s="121"/>
      <c r="J48" s="122"/>
      <c r="K48" s="123"/>
      <c r="L48" s="120"/>
      <c r="M48" s="118"/>
      <c r="N48" s="119"/>
      <c r="O48" s="120"/>
      <c r="P48" s="146"/>
    </row>
    <row r="49" spans="1:16" s="29" customFormat="1" ht="12.75" hidden="1" thickTop="1" x14ac:dyDescent="0.25">
      <c r="A49" s="150"/>
      <c r="B49" s="151" t="s">
        <v>68</v>
      </c>
      <c r="C49" s="543"/>
      <c r="D49" s="152"/>
      <c r="E49" s="153"/>
      <c r="F49" s="154"/>
      <c r="G49" s="152"/>
      <c r="H49" s="153"/>
      <c r="I49" s="154"/>
      <c r="J49" s="155"/>
      <c r="K49" s="153"/>
      <c r="L49" s="154"/>
      <c r="M49" s="152"/>
      <c r="N49" s="153"/>
      <c r="O49" s="154"/>
      <c r="P49" s="156"/>
    </row>
    <row r="50" spans="1:16" s="29" customFormat="1" ht="13.5" thickTop="1" thickBot="1" x14ac:dyDescent="0.3">
      <c r="A50" s="157"/>
      <c r="B50" s="30" t="s">
        <v>69</v>
      </c>
      <c r="C50" s="544">
        <f t="shared" si="4"/>
        <v>307422</v>
      </c>
      <c r="D50" s="158">
        <f t="shared" ref="D50:E50" si="26">SUM(D51,D269)</f>
        <v>291621</v>
      </c>
      <c r="E50" s="159">
        <f t="shared" si="26"/>
        <v>15801</v>
      </c>
      <c r="F50" s="160">
        <f>SUM(F51,F269)</f>
        <v>307422</v>
      </c>
      <c r="G50" s="158">
        <f t="shared" ref="G50:O50" si="27">SUM(G51,G269)</f>
        <v>0</v>
      </c>
      <c r="H50" s="159">
        <f t="shared" si="27"/>
        <v>0</v>
      </c>
      <c r="I50" s="160">
        <f t="shared" si="27"/>
        <v>0</v>
      </c>
      <c r="J50" s="161">
        <f t="shared" si="27"/>
        <v>0</v>
      </c>
      <c r="K50" s="159">
        <f t="shared" si="27"/>
        <v>0</v>
      </c>
      <c r="L50" s="160">
        <f t="shared" si="27"/>
        <v>0</v>
      </c>
      <c r="M50" s="158">
        <f t="shared" si="27"/>
        <v>0</v>
      </c>
      <c r="N50" s="159">
        <f t="shared" si="27"/>
        <v>0</v>
      </c>
      <c r="O50" s="160">
        <f t="shared" si="27"/>
        <v>0</v>
      </c>
      <c r="P50" s="162"/>
    </row>
    <row r="51" spans="1:16" s="29" customFormat="1" ht="36.75" thickTop="1" x14ac:dyDescent="0.25">
      <c r="A51" s="163"/>
      <c r="B51" s="164" t="s">
        <v>70</v>
      </c>
      <c r="C51" s="545">
        <f t="shared" si="4"/>
        <v>307422</v>
      </c>
      <c r="D51" s="165">
        <f t="shared" ref="D51:E51" si="28">SUM(D52,D181)</f>
        <v>291621</v>
      </c>
      <c r="E51" s="166">
        <f t="shared" si="28"/>
        <v>15801</v>
      </c>
      <c r="F51" s="167">
        <f>SUM(F52,F181)</f>
        <v>307422</v>
      </c>
      <c r="G51" s="165">
        <f t="shared" ref="G51:H51" si="29">SUM(G52,G181)</f>
        <v>0</v>
      </c>
      <c r="H51" s="166">
        <f t="shared" si="29"/>
        <v>0</v>
      </c>
      <c r="I51" s="167">
        <f>SUM(I52,I181)</f>
        <v>0</v>
      </c>
      <c r="J51" s="168">
        <f t="shared" ref="J51:K51" si="30">SUM(J52,J181)</f>
        <v>0</v>
      </c>
      <c r="K51" s="166">
        <f t="shared" si="30"/>
        <v>0</v>
      </c>
      <c r="L51" s="167">
        <f>SUM(L52,L181)</f>
        <v>0</v>
      </c>
      <c r="M51" s="165">
        <f t="shared" ref="M51:O51" si="31">SUM(M52,M181)</f>
        <v>0</v>
      </c>
      <c r="N51" s="166">
        <f t="shared" si="31"/>
        <v>0</v>
      </c>
      <c r="O51" s="167">
        <f t="shared" si="31"/>
        <v>0</v>
      </c>
      <c r="P51" s="169"/>
    </row>
    <row r="52" spans="1:16" s="29" customFormat="1" ht="24" x14ac:dyDescent="0.25">
      <c r="A52" s="170"/>
      <c r="B52" s="20" t="s">
        <v>71</v>
      </c>
      <c r="C52" s="546">
        <f t="shared" si="4"/>
        <v>82000</v>
      </c>
      <c r="D52" s="171">
        <f t="shared" ref="D52:E52" si="32">SUM(D53,D75,D160,D174)</f>
        <v>158995</v>
      </c>
      <c r="E52" s="172">
        <f t="shared" si="32"/>
        <v>-76995</v>
      </c>
      <c r="F52" s="173">
        <f>SUM(F53,F75,F160,F174)</f>
        <v>82000</v>
      </c>
      <c r="G52" s="171">
        <f t="shared" ref="G52:H52" si="33">SUM(G53,G75,G160,G174)</f>
        <v>0</v>
      </c>
      <c r="H52" s="172">
        <f t="shared" si="33"/>
        <v>0</v>
      </c>
      <c r="I52" s="173">
        <f>SUM(I53,I75,I160,I174)</f>
        <v>0</v>
      </c>
      <c r="J52" s="174">
        <f t="shared" ref="J52:K52" si="34">SUM(J53,J75,J160,J174)</f>
        <v>0</v>
      </c>
      <c r="K52" s="172">
        <f t="shared" si="34"/>
        <v>0</v>
      </c>
      <c r="L52" s="173">
        <f>SUM(L53,L75,L160,L174)</f>
        <v>0</v>
      </c>
      <c r="M52" s="171">
        <f t="shared" ref="M52:O52" si="35">SUM(M53,M75,M160,M174)</f>
        <v>0</v>
      </c>
      <c r="N52" s="172">
        <f t="shared" si="35"/>
        <v>0</v>
      </c>
      <c r="O52" s="173">
        <f t="shared" si="35"/>
        <v>0</v>
      </c>
      <c r="P52" s="175"/>
    </row>
    <row r="53" spans="1:16" s="29" customFormat="1" hidden="1" x14ac:dyDescent="0.25">
      <c r="A53" s="176">
        <v>1000</v>
      </c>
      <c r="B53" s="176" t="s">
        <v>72</v>
      </c>
      <c r="C53" s="547">
        <f t="shared" si="4"/>
        <v>0</v>
      </c>
      <c r="D53" s="177">
        <f t="shared" ref="D53:E53" si="36">SUM(D54,D67)</f>
        <v>0</v>
      </c>
      <c r="E53" s="178">
        <f t="shared" si="36"/>
        <v>0</v>
      </c>
      <c r="F53" s="179">
        <f>SUM(F54,F67)</f>
        <v>0</v>
      </c>
      <c r="G53" s="177">
        <f t="shared" ref="G53:H53" si="37">SUM(G54,G67)</f>
        <v>0</v>
      </c>
      <c r="H53" s="178">
        <f t="shared" si="37"/>
        <v>0</v>
      </c>
      <c r="I53" s="179">
        <f>SUM(I54,I67)</f>
        <v>0</v>
      </c>
      <c r="J53" s="180">
        <f t="shared" ref="J53:K53" si="38">SUM(J54,J67)</f>
        <v>0</v>
      </c>
      <c r="K53" s="178">
        <f t="shared" si="38"/>
        <v>0</v>
      </c>
      <c r="L53" s="179">
        <f>SUM(L54,L67)</f>
        <v>0</v>
      </c>
      <c r="M53" s="177">
        <f t="shared" ref="M53:O53" si="39">SUM(M54,M67)</f>
        <v>0</v>
      </c>
      <c r="N53" s="178">
        <f t="shared" si="39"/>
        <v>0</v>
      </c>
      <c r="O53" s="179">
        <f t="shared" si="39"/>
        <v>0</v>
      </c>
      <c r="P53" s="181"/>
    </row>
    <row r="54" spans="1:16" hidden="1" x14ac:dyDescent="0.25">
      <c r="A54" s="70">
        <v>1100</v>
      </c>
      <c r="B54" s="182" t="s">
        <v>73</v>
      </c>
      <c r="C54" s="534">
        <f t="shared" si="4"/>
        <v>0</v>
      </c>
      <c r="D54" s="183">
        <f t="shared" ref="D54:E54" si="40">SUM(D55,D58,D66)</f>
        <v>0</v>
      </c>
      <c r="E54" s="184">
        <f t="shared" si="40"/>
        <v>0</v>
      </c>
      <c r="F54" s="185">
        <f>SUM(F55,F58,F66)</f>
        <v>0</v>
      </c>
      <c r="G54" s="183">
        <f t="shared" ref="G54:H54" si="41">SUM(G55,G58,G66)</f>
        <v>0</v>
      </c>
      <c r="H54" s="184">
        <f t="shared" si="41"/>
        <v>0</v>
      </c>
      <c r="I54" s="185">
        <f>SUM(I55,I58,I66)</f>
        <v>0</v>
      </c>
      <c r="J54" s="186">
        <f t="shared" ref="J54:K54" si="42">SUM(J55,J58,J66)</f>
        <v>0</v>
      </c>
      <c r="K54" s="184">
        <f t="shared" si="42"/>
        <v>0</v>
      </c>
      <c r="L54" s="185">
        <f>SUM(L55,L58,L66)</f>
        <v>0</v>
      </c>
      <c r="M54" s="183">
        <f t="shared" ref="M54:O54" si="43">SUM(M55,M58,M66)</f>
        <v>0</v>
      </c>
      <c r="N54" s="184">
        <f t="shared" si="43"/>
        <v>0</v>
      </c>
      <c r="O54" s="185">
        <f t="shared" si="43"/>
        <v>0</v>
      </c>
      <c r="P54" s="187"/>
    </row>
    <row r="55" spans="1:16" hidden="1" x14ac:dyDescent="0.25">
      <c r="A55" s="188">
        <v>1110</v>
      </c>
      <c r="B55" s="143" t="s">
        <v>74</v>
      </c>
      <c r="C55" s="542">
        <f t="shared" si="4"/>
        <v>0</v>
      </c>
      <c r="D55" s="148">
        <f t="shared" ref="D55:E55" si="44">SUM(D56:D57)</f>
        <v>0</v>
      </c>
      <c r="E55" s="149">
        <f t="shared" si="44"/>
        <v>0</v>
      </c>
      <c r="F55" s="189">
        <f>SUM(F56:F57)</f>
        <v>0</v>
      </c>
      <c r="G55" s="148">
        <f t="shared" ref="G55:H55" si="45">SUM(G56:G57)</f>
        <v>0</v>
      </c>
      <c r="H55" s="149">
        <f t="shared" si="45"/>
        <v>0</v>
      </c>
      <c r="I55" s="189">
        <f>SUM(I56:I57)</f>
        <v>0</v>
      </c>
      <c r="J55" s="190">
        <f t="shared" ref="J55:K55" si="46">SUM(J56:J57)</f>
        <v>0</v>
      </c>
      <c r="K55" s="149">
        <f t="shared" si="46"/>
        <v>0</v>
      </c>
      <c r="L55" s="189">
        <f>SUM(L56:L57)</f>
        <v>0</v>
      </c>
      <c r="M55" s="148">
        <f t="shared" ref="M55:O55" si="47">SUM(M56:M57)</f>
        <v>0</v>
      </c>
      <c r="N55" s="149">
        <f t="shared" si="47"/>
        <v>0</v>
      </c>
      <c r="O55" s="189">
        <f t="shared" si="47"/>
        <v>0</v>
      </c>
      <c r="P55" s="191"/>
    </row>
    <row r="56" spans="1:16" hidden="1" x14ac:dyDescent="0.25">
      <c r="A56" s="45">
        <v>1111</v>
      </c>
      <c r="B56" s="82" t="s">
        <v>75</v>
      </c>
      <c r="C56" s="535">
        <f t="shared" si="4"/>
        <v>0</v>
      </c>
      <c r="D56" s="192"/>
      <c r="E56" s="193"/>
      <c r="F56" s="194">
        <f t="shared" ref="F56:F57" si="48">D56+E56</f>
        <v>0</v>
      </c>
      <c r="G56" s="192"/>
      <c r="H56" s="193"/>
      <c r="I56" s="194">
        <f t="shared" ref="I56:I57" si="49">G56+H56</f>
        <v>0</v>
      </c>
      <c r="J56" s="195"/>
      <c r="K56" s="193"/>
      <c r="L56" s="194">
        <f t="shared" ref="L56:L57" si="50">J56+K56</f>
        <v>0</v>
      </c>
      <c r="M56" s="192"/>
      <c r="N56" s="193"/>
      <c r="O56" s="194">
        <f t="shared" ref="O56:O57" si="51">M56+N56</f>
        <v>0</v>
      </c>
      <c r="P56" s="196"/>
    </row>
    <row r="57" spans="1:16" ht="24" hidden="1" customHeight="1" x14ac:dyDescent="0.25">
      <c r="A57" s="52">
        <v>1119</v>
      </c>
      <c r="B57" s="90" t="s">
        <v>76</v>
      </c>
      <c r="C57" s="536">
        <f t="shared" si="4"/>
        <v>0</v>
      </c>
      <c r="D57" s="197"/>
      <c r="E57" s="198"/>
      <c r="F57" s="199">
        <f t="shared" si="48"/>
        <v>0</v>
      </c>
      <c r="G57" s="197"/>
      <c r="H57" s="198"/>
      <c r="I57" s="199">
        <f t="shared" si="49"/>
        <v>0</v>
      </c>
      <c r="J57" s="200"/>
      <c r="K57" s="198"/>
      <c r="L57" s="199">
        <f t="shared" si="50"/>
        <v>0</v>
      </c>
      <c r="M57" s="197"/>
      <c r="N57" s="198"/>
      <c r="O57" s="199">
        <f t="shared" si="51"/>
        <v>0</v>
      </c>
      <c r="P57" s="201"/>
    </row>
    <row r="58" spans="1:16" hidden="1" x14ac:dyDescent="0.25">
      <c r="A58" s="202">
        <v>1140</v>
      </c>
      <c r="B58" s="90" t="s">
        <v>77</v>
      </c>
      <c r="C58" s="536">
        <f t="shared" si="4"/>
        <v>0</v>
      </c>
      <c r="D58" s="203">
        <f t="shared" ref="D58:E58" si="52">SUM(D59:D65)</f>
        <v>0</v>
      </c>
      <c r="E58" s="204">
        <f t="shared" si="52"/>
        <v>0</v>
      </c>
      <c r="F58" s="199">
        <f>SUM(F59:F65)</f>
        <v>0</v>
      </c>
      <c r="G58" s="203">
        <f t="shared" ref="G58:H58" si="53">SUM(G59:G65)</f>
        <v>0</v>
      </c>
      <c r="H58" s="204">
        <f t="shared" si="53"/>
        <v>0</v>
      </c>
      <c r="I58" s="199">
        <f>SUM(I59:I65)</f>
        <v>0</v>
      </c>
      <c r="J58" s="205">
        <f t="shared" ref="J58:K58" si="54">SUM(J59:J65)</f>
        <v>0</v>
      </c>
      <c r="K58" s="204">
        <f t="shared" si="54"/>
        <v>0</v>
      </c>
      <c r="L58" s="199">
        <f>SUM(L59:L65)</f>
        <v>0</v>
      </c>
      <c r="M58" s="203">
        <f t="shared" ref="M58:O58" si="55">SUM(M59:M65)</f>
        <v>0</v>
      </c>
      <c r="N58" s="204">
        <f t="shared" si="55"/>
        <v>0</v>
      </c>
      <c r="O58" s="199">
        <f t="shared" si="55"/>
        <v>0</v>
      </c>
      <c r="P58" s="201"/>
    </row>
    <row r="59" spans="1:16" hidden="1" x14ac:dyDescent="0.25">
      <c r="A59" s="52">
        <v>1141</v>
      </c>
      <c r="B59" s="90" t="s">
        <v>78</v>
      </c>
      <c r="C59" s="536">
        <f t="shared" si="4"/>
        <v>0</v>
      </c>
      <c r="D59" s="197"/>
      <c r="E59" s="198"/>
      <c r="F59" s="199">
        <f t="shared" ref="F59:F66" si="56">D59+E59</f>
        <v>0</v>
      </c>
      <c r="G59" s="197"/>
      <c r="H59" s="198"/>
      <c r="I59" s="199">
        <f t="shared" ref="I59:I66" si="57">G59+H59</f>
        <v>0</v>
      </c>
      <c r="J59" s="200"/>
      <c r="K59" s="198"/>
      <c r="L59" s="199">
        <f t="shared" ref="L59:L66" si="58">J59+K59</f>
        <v>0</v>
      </c>
      <c r="M59" s="197"/>
      <c r="N59" s="198"/>
      <c r="O59" s="199">
        <f t="shared" ref="O59:O66" si="59">M59+N59</f>
        <v>0</v>
      </c>
      <c r="P59" s="201"/>
    </row>
    <row r="60" spans="1:16" ht="24.75" hidden="1" customHeight="1" x14ac:dyDescent="0.25">
      <c r="A60" s="52">
        <v>1142</v>
      </c>
      <c r="B60" s="90" t="s">
        <v>79</v>
      </c>
      <c r="C60" s="536">
        <f t="shared" si="4"/>
        <v>0</v>
      </c>
      <c r="D60" s="197"/>
      <c r="E60" s="198"/>
      <c r="F60" s="199">
        <f t="shared" si="56"/>
        <v>0</v>
      </c>
      <c r="G60" s="197"/>
      <c r="H60" s="198"/>
      <c r="I60" s="199">
        <f t="shared" si="57"/>
        <v>0</v>
      </c>
      <c r="J60" s="200"/>
      <c r="K60" s="198"/>
      <c r="L60" s="199">
        <f t="shared" si="58"/>
        <v>0</v>
      </c>
      <c r="M60" s="197"/>
      <c r="N60" s="198"/>
      <c r="O60" s="199">
        <f t="shared" si="59"/>
        <v>0</v>
      </c>
      <c r="P60" s="201"/>
    </row>
    <row r="61" spans="1:16" ht="24" hidden="1" x14ac:dyDescent="0.25">
      <c r="A61" s="52">
        <v>1145</v>
      </c>
      <c r="B61" s="90" t="s">
        <v>80</v>
      </c>
      <c r="C61" s="536">
        <f t="shared" si="4"/>
        <v>0</v>
      </c>
      <c r="D61" s="197"/>
      <c r="E61" s="198"/>
      <c r="F61" s="199">
        <f t="shared" si="56"/>
        <v>0</v>
      </c>
      <c r="G61" s="197"/>
      <c r="H61" s="198"/>
      <c r="I61" s="199">
        <f t="shared" si="57"/>
        <v>0</v>
      </c>
      <c r="J61" s="200"/>
      <c r="K61" s="198"/>
      <c r="L61" s="199">
        <f t="shared" si="58"/>
        <v>0</v>
      </c>
      <c r="M61" s="197"/>
      <c r="N61" s="198"/>
      <c r="O61" s="199">
        <f t="shared" si="59"/>
        <v>0</v>
      </c>
      <c r="P61" s="201"/>
    </row>
    <row r="62" spans="1:16" ht="27.75" hidden="1" customHeight="1" x14ac:dyDescent="0.25">
      <c r="A62" s="52">
        <v>1146</v>
      </c>
      <c r="B62" s="90" t="s">
        <v>81</v>
      </c>
      <c r="C62" s="536">
        <f t="shared" si="4"/>
        <v>0</v>
      </c>
      <c r="D62" s="197"/>
      <c r="E62" s="198"/>
      <c r="F62" s="199">
        <f t="shared" si="56"/>
        <v>0</v>
      </c>
      <c r="G62" s="197"/>
      <c r="H62" s="198"/>
      <c r="I62" s="199">
        <f t="shared" si="57"/>
        <v>0</v>
      </c>
      <c r="J62" s="200"/>
      <c r="K62" s="198"/>
      <c r="L62" s="199">
        <f t="shared" si="58"/>
        <v>0</v>
      </c>
      <c r="M62" s="197"/>
      <c r="N62" s="198"/>
      <c r="O62" s="199">
        <f t="shared" si="59"/>
        <v>0</v>
      </c>
      <c r="P62" s="201"/>
    </row>
    <row r="63" spans="1:16" hidden="1" x14ac:dyDescent="0.25">
      <c r="A63" s="52">
        <v>1147</v>
      </c>
      <c r="B63" s="90" t="s">
        <v>82</v>
      </c>
      <c r="C63" s="536">
        <f t="shared" si="4"/>
        <v>0</v>
      </c>
      <c r="D63" s="197"/>
      <c r="E63" s="198"/>
      <c r="F63" s="199">
        <f t="shared" si="56"/>
        <v>0</v>
      </c>
      <c r="G63" s="197"/>
      <c r="H63" s="198"/>
      <c r="I63" s="199">
        <f t="shared" si="57"/>
        <v>0</v>
      </c>
      <c r="J63" s="200"/>
      <c r="K63" s="198"/>
      <c r="L63" s="199">
        <f t="shared" si="58"/>
        <v>0</v>
      </c>
      <c r="M63" s="197"/>
      <c r="N63" s="198"/>
      <c r="O63" s="199">
        <f t="shared" si="59"/>
        <v>0</v>
      </c>
      <c r="P63" s="201"/>
    </row>
    <row r="64" spans="1:16" hidden="1" x14ac:dyDescent="0.25">
      <c r="A64" s="52">
        <v>1148</v>
      </c>
      <c r="B64" s="90" t="s">
        <v>83</v>
      </c>
      <c r="C64" s="536">
        <f t="shared" si="4"/>
        <v>0</v>
      </c>
      <c r="D64" s="197"/>
      <c r="E64" s="198"/>
      <c r="F64" s="199">
        <f t="shared" si="56"/>
        <v>0</v>
      </c>
      <c r="G64" s="197"/>
      <c r="H64" s="198"/>
      <c r="I64" s="199">
        <f t="shared" si="57"/>
        <v>0</v>
      </c>
      <c r="J64" s="200"/>
      <c r="K64" s="198"/>
      <c r="L64" s="199">
        <f t="shared" si="58"/>
        <v>0</v>
      </c>
      <c r="M64" s="197"/>
      <c r="N64" s="198"/>
      <c r="O64" s="199">
        <f t="shared" si="59"/>
        <v>0</v>
      </c>
      <c r="P64" s="201"/>
    </row>
    <row r="65" spans="1:16" ht="24" hidden="1" customHeight="1" x14ac:dyDescent="0.25">
      <c r="A65" s="52">
        <v>1149</v>
      </c>
      <c r="B65" s="90" t="s">
        <v>84</v>
      </c>
      <c r="C65" s="536">
        <f t="shared" si="4"/>
        <v>0</v>
      </c>
      <c r="D65" s="197"/>
      <c r="E65" s="198"/>
      <c r="F65" s="199">
        <f t="shared" si="56"/>
        <v>0</v>
      </c>
      <c r="G65" s="197"/>
      <c r="H65" s="198"/>
      <c r="I65" s="199">
        <f t="shared" si="57"/>
        <v>0</v>
      </c>
      <c r="J65" s="200"/>
      <c r="K65" s="198"/>
      <c r="L65" s="199">
        <f t="shared" si="58"/>
        <v>0</v>
      </c>
      <c r="M65" s="197"/>
      <c r="N65" s="198"/>
      <c r="O65" s="199">
        <f t="shared" si="59"/>
        <v>0</v>
      </c>
      <c r="P65" s="201"/>
    </row>
    <row r="66" spans="1:16" ht="36" hidden="1" x14ac:dyDescent="0.25">
      <c r="A66" s="188">
        <v>1150</v>
      </c>
      <c r="B66" s="143" t="s">
        <v>85</v>
      </c>
      <c r="C66" s="542">
        <f t="shared" si="4"/>
        <v>0</v>
      </c>
      <c r="D66" s="206"/>
      <c r="E66" s="207"/>
      <c r="F66" s="189">
        <f t="shared" si="56"/>
        <v>0</v>
      </c>
      <c r="G66" s="206"/>
      <c r="H66" s="207"/>
      <c r="I66" s="189">
        <f t="shared" si="57"/>
        <v>0</v>
      </c>
      <c r="J66" s="208"/>
      <c r="K66" s="207"/>
      <c r="L66" s="189">
        <f t="shared" si="58"/>
        <v>0</v>
      </c>
      <c r="M66" s="206"/>
      <c r="N66" s="207"/>
      <c r="O66" s="189">
        <f t="shared" si="59"/>
        <v>0</v>
      </c>
      <c r="P66" s="191"/>
    </row>
    <row r="67" spans="1:16" ht="36" hidden="1" x14ac:dyDescent="0.25">
      <c r="A67" s="70">
        <v>1200</v>
      </c>
      <c r="B67" s="182" t="s">
        <v>86</v>
      </c>
      <c r="C67" s="534">
        <f t="shared" si="4"/>
        <v>0</v>
      </c>
      <c r="D67" s="183">
        <f t="shared" ref="D67:E67" si="60">SUM(D68:D69)</f>
        <v>0</v>
      </c>
      <c r="E67" s="184">
        <f t="shared" si="60"/>
        <v>0</v>
      </c>
      <c r="F67" s="185">
        <f>SUM(F68:F69)</f>
        <v>0</v>
      </c>
      <c r="G67" s="183">
        <f t="shared" ref="G67:H67" si="61">SUM(G68:G69)</f>
        <v>0</v>
      </c>
      <c r="H67" s="184">
        <f t="shared" si="61"/>
        <v>0</v>
      </c>
      <c r="I67" s="185">
        <f>SUM(I68:I69)</f>
        <v>0</v>
      </c>
      <c r="J67" s="186">
        <f t="shared" ref="J67:K67" si="62">SUM(J68:J69)</f>
        <v>0</v>
      </c>
      <c r="K67" s="184">
        <f t="shared" si="62"/>
        <v>0</v>
      </c>
      <c r="L67" s="185">
        <f>SUM(L68:L69)</f>
        <v>0</v>
      </c>
      <c r="M67" s="183">
        <f t="shared" ref="M67:O67" si="63">SUM(M68:M69)</f>
        <v>0</v>
      </c>
      <c r="N67" s="184">
        <f t="shared" si="63"/>
        <v>0</v>
      </c>
      <c r="O67" s="185">
        <f t="shared" si="63"/>
        <v>0</v>
      </c>
      <c r="P67" s="209"/>
    </row>
    <row r="68" spans="1:16" ht="24" hidden="1" x14ac:dyDescent="0.25">
      <c r="A68" s="989">
        <v>1210</v>
      </c>
      <c r="B68" s="82" t="s">
        <v>87</v>
      </c>
      <c r="C68" s="535">
        <f t="shared" si="4"/>
        <v>0</v>
      </c>
      <c r="D68" s="192"/>
      <c r="E68" s="193"/>
      <c r="F68" s="194">
        <f>D68+E68</f>
        <v>0</v>
      </c>
      <c r="G68" s="192"/>
      <c r="H68" s="193"/>
      <c r="I68" s="194">
        <f>G68+H68</f>
        <v>0</v>
      </c>
      <c r="J68" s="195"/>
      <c r="K68" s="193"/>
      <c r="L68" s="194">
        <f>J68+K68</f>
        <v>0</v>
      </c>
      <c r="M68" s="192"/>
      <c r="N68" s="193"/>
      <c r="O68" s="194">
        <f t="shared" ref="O68" si="64">M68+N68</f>
        <v>0</v>
      </c>
      <c r="P68" s="196"/>
    </row>
    <row r="69" spans="1:16" ht="24" hidden="1" x14ac:dyDescent="0.25">
      <c r="A69" s="202">
        <v>1220</v>
      </c>
      <c r="B69" s="90" t="s">
        <v>88</v>
      </c>
      <c r="C69" s="536">
        <f t="shared" si="4"/>
        <v>0</v>
      </c>
      <c r="D69" s="203">
        <f t="shared" ref="D69:E69" si="65">SUM(D70:D74)</f>
        <v>0</v>
      </c>
      <c r="E69" s="204">
        <f t="shared" si="65"/>
        <v>0</v>
      </c>
      <c r="F69" s="199">
        <f>SUM(F70:F74)</f>
        <v>0</v>
      </c>
      <c r="G69" s="203">
        <f t="shared" ref="G69:H69" si="66">SUM(G70:G74)</f>
        <v>0</v>
      </c>
      <c r="H69" s="204">
        <f t="shared" si="66"/>
        <v>0</v>
      </c>
      <c r="I69" s="199">
        <f>SUM(I70:I74)</f>
        <v>0</v>
      </c>
      <c r="J69" s="205">
        <f t="shared" ref="J69:K69" si="67">SUM(J70:J74)</f>
        <v>0</v>
      </c>
      <c r="K69" s="204">
        <f t="shared" si="67"/>
        <v>0</v>
      </c>
      <c r="L69" s="199">
        <f>SUM(L70:L74)</f>
        <v>0</v>
      </c>
      <c r="M69" s="203">
        <f t="shared" ref="M69:O69" si="68">SUM(M70:M74)</f>
        <v>0</v>
      </c>
      <c r="N69" s="204">
        <f t="shared" si="68"/>
        <v>0</v>
      </c>
      <c r="O69" s="199">
        <f t="shared" si="68"/>
        <v>0</v>
      </c>
      <c r="P69" s="201"/>
    </row>
    <row r="70" spans="1:16" ht="60" hidden="1" x14ac:dyDescent="0.25">
      <c r="A70" s="52">
        <v>1221</v>
      </c>
      <c r="B70" s="90" t="s">
        <v>89</v>
      </c>
      <c r="C70" s="536">
        <f t="shared" si="4"/>
        <v>0</v>
      </c>
      <c r="D70" s="197"/>
      <c r="E70" s="198"/>
      <c r="F70" s="199">
        <f t="shared" ref="F70:F74" si="69">D70+E70</f>
        <v>0</v>
      </c>
      <c r="G70" s="197"/>
      <c r="H70" s="198"/>
      <c r="I70" s="199">
        <f t="shared" ref="I70:I74" si="70">G70+H70</f>
        <v>0</v>
      </c>
      <c r="J70" s="200"/>
      <c r="K70" s="198"/>
      <c r="L70" s="199">
        <f t="shared" ref="L70:L74" si="71">J70+K70</f>
        <v>0</v>
      </c>
      <c r="M70" s="197"/>
      <c r="N70" s="198"/>
      <c r="O70" s="199">
        <f t="shared" ref="O70:O74" si="72">M70+N70</f>
        <v>0</v>
      </c>
      <c r="P70" s="201"/>
    </row>
    <row r="71" spans="1:16" hidden="1" x14ac:dyDescent="0.25">
      <c r="A71" s="52">
        <v>1223</v>
      </c>
      <c r="B71" s="90" t="s">
        <v>90</v>
      </c>
      <c r="C71" s="536">
        <f t="shared" si="4"/>
        <v>0</v>
      </c>
      <c r="D71" s="197"/>
      <c r="E71" s="198"/>
      <c r="F71" s="199">
        <f t="shared" si="69"/>
        <v>0</v>
      </c>
      <c r="G71" s="197"/>
      <c r="H71" s="198"/>
      <c r="I71" s="199">
        <f t="shared" si="70"/>
        <v>0</v>
      </c>
      <c r="J71" s="200"/>
      <c r="K71" s="198"/>
      <c r="L71" s="199">
        <f t="shared" si="71"/>
        <v>0</v>
      </c>
      <c r="M71" s="197"/>
      <c r="N71" s="198"/>
      <c r="O71" s="199">
        <f t="shared" si="72"/>
        <v>0</v>
      </c>
      <c r="P71" s="201"/>
    </row>
    <row r="72" spans="1:16" ht="24" hidden="1" x14ac:dyDescent="0.25">
      <c r="A72" s="52">
        <v>1225</v>
      </c>
      <c r="B72" s="90" t="s">
        <v>91</v>
      </c>
      <c r="C72" s="536">
        <f t="shared" si="4"/>
        <v>0</v>
      </c>
      <c r="D72" s="197"/>
      <c r="E72" s="198"/>
      <c r="F72" s="199">
        <f t="shared" si="69"/>
        <v>0</v>
      </c>
      <c r="G72" s="197"/>
      <c r="H72" s="198"/>
      <c r="I72" s="199">
        <f t="shared" si="70"/>
        <v>0</v>
      </c>
      <c r="J72" s="200"/>
      <c r="K72" s="198"/>
      <c r="L72" s="199">
        <f t="shared" si="71"/>
        <v>0</v>
      </c>
      <c r="M72" s="197"/>
      <c r="N72" s="198"/>
      <c r="O72" s="199">
        <f t="shared" si="72"/>
        <v>0</v>
      </c>
      <c r="P72" s="201"/>
    </row>
    <row r="73" spans="1:16" ht="36" hidden="1" x14ac:dyDescent="0.25">
      <c r="A73" s="52">
        <v>1227</v>
      </c>
      <c r="B73" s="90" t="s">
        <v>92</v>
      </c>
      <c r="C73" s="536">
        <f t="shared" si="4"/>
        <v>0</v>
      </c>
      <c r="D73" s="197"/>
      <c r="E73" s="198"/>
      <c r="F73" s="199">
        <f t="shared" si="69"/>
        <v>0</v>
      </c>
      <c r="G73" s="197"/>
      <c r="H73" s="198"/>
      <c r="I73" s="199">
        <f t="shared" si="70"/>
        <v>0</v>
      </c>
      <c r="J73" s="200"/>
      <c r="K73" s="198"/>
      <c r="L73" s="199">
        <f t="shared" si="71"/>
        <v>0</v>
      </c>
      <c r="M73" s="197"/>
      <c r="N73" s="198"/>
      <c r="O73" s="199">
        <f t="shared" si="72"/>
        <v>0</v>
      </c>
      <c r="P73" s="201"/>
    </row>
    <row r="74" spans="1:16" ht="60" hidden="1" x14ac:dyDescent="0.25">
      <c r="A74" s="52">
        <v>1228</v>
      </c>
      <c r="B74" s="90" t="s">
        <v>93</v>
      </c>
      <c r="C74" s="536">
        <f t="shared" si="4"/>
        <v>0</v>
      </c>
      <c r="D74" s="197"/>
      <c r="E74" s="198"/>
      <c r="F74" s="199">
        <f t="shared" si="69"/>
        <v>0</v>
      </c>
      <c r="G74" s="197"/>
      <c r="H74" s="198"/>
      <c r="I74" s="199">
        <f t="shared" si="70"/>
        <v>0</v>
      </c>
      <c r="J74" s="200"/>
      <c r="K74" s="198"/>
      <c r="L74" s="199">
        <f t="shared" si="71"/>
        <v>0</v>
      </c>
      <c r="M74" s="197"/>
      <c r="N74" s="198"/>
      <c r="O74" s="199">
        <f t="shared" si="72"/>
        <v>0</v>
      </c>
      <c r="P74" s="201"/>
    </row>
    <row r="75" spans="1:16" x14ac:dyDescent="0.25">
      <c r="A75" s="176">
        <v>2000</v>
      </c>
      <c r="B75" s="176" t="s">
        <v>94</v>
      </c>
      <c r="C75" s="547">
        <f t="shared" si="4"/>
        <v>82000</v>
      </c>
      <c r="D75" s="177">
        <f t="shared" ref="D75:O75" si="73">SUM(D76,D83,D120,D151,D152)</f>
        <v>158995</v>
      </c>
      <c r="E75" s="178">
        <f t="shared" si="73"/>
        <v>-76995</v>
      </c>
      <c r="F75" s="179">
        <f t="shared" si="73"/>
        <v>82000</v>
      </c>
      <c r="G75" s="177">
        <f t="shared" si="73"/>
        <v>0</v>
      </c>
      <c r="H75" s="178">
        <f t="shared" si="73"/>
        <v>0</v>
      </c>
      <c r="I75" s="179">
        <f t="shared" si="73"/>
        <v>0</v>
      </c>
      <c r="J75" s="180">
        <f t="shared" si="73"/>
        <v>0</v>
      </c>
      <c r="K75" s="178">
        <f t="shared" si="73"/>
        <v>0</v>
      </c>
      <c r="L75" s="179">
        <f t="shared" si="73"/>
        <v>0</v>
      </c>
      <c r="M75" s="177">
        <f t="shared" si="73"/>
        <v>0</v>
      </c>
      <c r="N75" s="178">
        <f t="shared" si="73"/>
        <v>0</v>
      </c>
      <c r="O75" s="179">
        <f t="shared" si="73"/>
        <v>0</v>
      </c>
      <c r="P75" s="181"/>
    </row>
    <row r="76" spans="1:16" ht="24" hidden="1" x14ac:dyDescent="0.25">
      <c r="A76" s="70">
        <v>2100</v>
      </c>
      <c r="B76" s="182" t="s">
        <v>95</v>
      </c>
      <c r="C76" s="534">
        <f t="shared" si="4"/>
        <v>0</v>
      </c>
      <c r="D76" s="183">
        <f t="shared" ref="D76:E76" si="74">SUM(D77,D80)</f>
        <v>0</v>
      </c>
      <c r="E76" s="184">
        <f t="shared" si="74"/>
        <v>0</v>
      </c>
      <c r="F76" s="185">
        <f>SUM(F77,F80)</f>
        <v>0</v>
      </c>
      <c r="G76" s="183">
        <f t="shared" ref="G76:H76" si="75">SUM(G77,G80)</f>
        <v>0</v>
      </c>
      <c r="H76" s="184">
        <f t="shared" si="75"/>
        <v>0</v>
      </c>
      <c r="I76" s="185">
        <f>SUM(I77,I80)</f>
        <v>0</v>
      </c>
      <c r="J76" s="186">
        <f t="shared" ref="J76:K76" si="76">SUM(J77,J80)</f>
        <v>0</v>
      </c>
      <c r="K76" s="184">
        <f t="shared" si="76"/>
        <v>0</v>
      </c>
      <c r="L76" s="185">
        <f>SUM(L77,L80)</f>
        <v>0</v>
      </c>
      <c r="M76" s="183">
        <f t="shared" ref="M76:O76" si="77">SUM(M77,M80)</f>
        <v>0</v>
      </c>
      <c r="N76" s="184">
        <f t="shared" si="77"/>
        <v>0</v>
      </c>
      <c r="O76" s="185">
        <f t="shared" si="77"/>
        <v>0</v>
      </c>
      <c r="P76" s="209"/>
    </row>
    <row r="77" spans="1:16" ht="24" hidden="1" x14ac:dyDescent="0.25">
      <c r="A77" s="989">
        <v>2110</v>
      </c>
      <c r="B77" s="82" t="s">
        <v>96</v>
      </c>
      <c r="C77" s="535">
        <f t="shared" si="4"/>
        <v>0</v>
      </c>
      <c r="D77" s="212">
        <f t="shared" ref="D77:E77" si="78">SUM(D78:D79)</f>
        <v>0</v>
      </c>
      <c r="E77" s="213">
        <f t="shared" si="78"/>
        <v>0</v>
      </c>
      <c r="F77" s="194">
        <f>SUM(F78:F79)</f>
        <v>0</v>
      </c>
      <c r="G77" s="212">
        <f t="shared" ref="G77:H77" si="79">SUM(G78:G79)</f>
        <v>0</v>
      </c>
      <c r="H77" s="213">
        <f t="shared" si="79"/>
        <v>0</v>
      </c>
      <c r="I77" s="194">
        <f>SUM(I78:I79)</f>
        <v>0</v>
      </c>
      <c r="J77" s="214">
        <f t="shared" ref="J77:K77" si="80">SUM(J78:J79)</f>
        <v>0</v>
      </c>
      <c r="K77" s="213">
        <f t="shared" si="80"/>
        <v>0</v>
      </c>
      <c r="L77" s="194">
        <f>SUM(L78:L79)</f>
        <v>0</v>
      </c>
      <c r="M77" s="212">
        <f t="shared" ref="M77:O77" si="81">SUM(M78:M79)</f>
        <v>0</v>
      </c>
      <c r="N77" s="213">
        <f t="shared" si="81"/>
        <v>0</v>
      </c>
      <c r="O77" s="194">
        <f t="shared" si="81"/>
        <v>0</v>
      </c>
      <c r="P77" s="196"/>
    </row>
    <row r="78" spans="1:16" hidden="1" x14ac:dyDescent="0.25">
      <c r="A78" s="52">
        <v>2111</v>
      </c>
      <c r="B78" s="90" t="s">
        <v>97</v>
      </c>
      <c r="C78" s="536">
        <f t="shared" si="4"/>
        <v>0</v>
      </c>
      <c r="D78" s="197"/>
      <c r="E78" s="198"/>
      <c r="F78" s="199">
        <f t="shared" ref="F78:F79" si="82">D78+E78</f>
        <v>0</v>
      </c>
      <c r="G78" s="197"/>
      <c r="H78" s="198"/>
      <c r="I78" s="199">
        <f t="shared" ref="I78:I79" si="83">G78+H78</f>
        <v>0</v>
      </c>
      <c r="J78" s="200"/>
      <c r="K78" s="198"/>
      <c r="L78" s="199">
        <f t="shared" ref="L78:L79" si="84">J78+K78</f>
        <v>0</v>
      </c>
      <c r="M78" s="197"/>
      <c r="N78" s="198"/>
      <c r="O78" s="199">
        <f t="shared" ref="O78:O79" si="85">M78+N78</f>
        <v>0</v>
      </c>
      <c r="P78" s="201"/>
    </row>
    <row r="79" spans="1:16" ht="24" hidden="1" x14ac:dyDescent="0.25">
      <c r="A79" s="52">
        <v>2112</v>
      </c>
      <c r="B79" s="90" t="s">
        <v>98</v>
      </c>
      <c r="C79" s="536">
        <f t="shared" si="4"/>
        <v>0</v>
      </c>
      <c r="D79" s="197"/>
      <c r="E79" s="198"/>
      <c r="F79" s="199">
        <f t="shared" si="82"/>
        <v>0</v>
      </c>
      <c r="G79" s="197"/>
      <c r="H79" s="198"/>
      <c r="I79" s="199">
        <f t="shared" si="83"/>
        <v>0</v>
      </c>
      <c r="J79" s="200"/>
      <c r="K79" s="198"/>
      <c r="L79" s="199">
        <f t="shared" si="84"/>
        <v>0</v>
      </c>
      <c r="M79" s="197"/>
      <c r="N79" s="198"/>
      <c r="O79" s="199">
        <f t="shared" si="85"/>
        <v>0</v>
      </c>
      <c r="P79" s="201"/>
    </row>
    <row r="80" spans="1:16" ht="24" hidden="1" x14ac:dyDescent="0.25">
      <c r="A80" s="202">
        <v>2120</v>
      </c>
      <c r="B80" s="90" t="s">
        <v>99</v>
      </c>
      <c r="C80" s="536">
        <f t="shared" si="4"/>
        <v>0</v>
      </c>
      <c r="D80" s="203">
        <f t="shared" ref="D80:E80" si="86">SUM(D81:D82)</f>
        <v>0</v>
      </c>
      <c r="E80" s="204">
        <f t="shared" si="86"/>
        <v>0</v>
      </c>
      <c r="F80" s="199">
        <f>SUM(F81:F82)</f>
        <v>0</v>
      </c>
      <c r="G80" s="203">
        <f t="shared" ref="G80:H80" si="87">SUM(G81:G82)</f>
        <v>0</v>
      </c>
      <c r="H80" s="204">
        <f t="shared" si="87"/>
        <v>0</v>
      </c>
      <c r="I80" s="199">
        <f>SUM(I81:I82)</f>
        <v>0</v>
      </c>
      <c r="J80" s="205">
        <f t="shared" ref="J80:K80" si="88">SUM(J81:J82)</f>
        <v>0</v>
      </c>
      <c r="K80" s="204">
        <f t="shared" si="88"/>
        <v>0</v>
      </c>
      <c r="L80" s="199">
        <f>SUM(L81:L82)</f>
        <v>0</v>
      </c>
      <c r="M80" s="203">
        <f t="shared" ref="M80:O80" si="89">SUM(M81:M82)</f>
        <v>0</v>
      </c>
      <c r="N80" s="204">
        <f t="shared" si="89"/>
        <v>0</v>
      </c>
      <c r="O80" s="199">
        <f t="shared" si="89"/>
        <v>0</v>
      </c>
      <c r="P80" s="201"/>
    </row>
    <row r="81" spans="1:16" hidden="1" x14ac:dyDescent="0.25">
      <c r="A81" s="52">
        <v>2121</v>
      </c>
      <c r="B81" s="90" t="s">
        <v>97</v>
      </c>
      <c r="C81" s="536">
        <f t="shared" si="4"/>
        <v>0</v>
      </c>
      <c r="D81" s="197"/>
      <c r="E81" s="198"/>
      <c r="F81" s="199">
        <f t="shared" ref="F81:F82" si="90">D81+E81</f>
        <v>0</v>
      </c>
      <c r="G81" s="197"/>
      <c r="H81" s="198"/>
      <c r="I81" s="199">
        <f t="shared" ref="I81:I82" si="91">G81+H81</f>
        <v>0</v>
      </c>
      <c r="J81" s="200"/>
      <c r="K81" s="198"/>
      <c r="L81" s="199">
        <f t="shared" ref="L81:L82" si="92">J81+K81</f>
        <v>0</v>
      </c>
      <c r="M81" s="197"/>
      <c r="N81" s="198"/>
      <c r="O81" s="199">
        <f t="shared" ref="O81:O82" si="93">M81+N81</f>
        <v>0</v>
      </c>
      <c r="P81" s="201"/>
    </row>
    <row r="82" spans="1:16" ht="24" hidden="1" x14ac:dyDescent="0.25">
      <c r="A82" s="52">
        <v>2122</v>
      </c>
      <c r="B82" s="90" t="s">
        <v>98</v>
      </c>
      <c r="C82" s="536">
        <f t="shared" si="4"/>
        <v>0</v>
      </c>
      <c r="D82" s="197"/>
      <c r="E82" s="198"/>
      <c r="F82" s="199">
        <f t="shared" si="90"/>
        <v>0</v>
      </c>
      <c r="G82" s="197"/>
      <c r="H82" s="198"/>
      <c r="I82" s="199">
        <f t="shared" si="91"/>
        <v>0</v>
      </c>
      <c r="J82" s="200"/>
      <c r="K82" s="198"/>
      <c r="L82" s="199">
        <f t="shared" si="92"/>
        <v>0</v>
      </c>
      <c r="M82" s="197"/>
      <c r="N82" s="198"/>
      <c r="O82" s="199">
        <f t="shared" si="93"/>
        <v>0</v>
      </c>
      <c r="P82" s="201"/>
    </row>
    <row r="83" spans="1:16" x14ac:dyDescent="0.25">
      <c r="A83" s="70">
        <v>2200</v>
      </c>
      <c r="B83" s="182" t="s">
        <v>100</v>
      </c>
      <c r="C83" s="534">
        <f t="shared" si="4"/>
        <v>82000</v>
      </c>
      <c r="D83" s="183">
        <f t="shared" ref="D83:E83" si="94">SUM(D84,D85,D91,D99,D107,D108,D114,D119)</f>
        <v>158995</v>
      </c>
      <c r="E83" s="184">
        <f t="shared" si="94"/>
        <v>-76995</v>
      </c>
      <c r="F83" s="185">
        <f>SUM(F84,F85,F91,F99,F107,F108,F114,F119)</f>
        <v>82000</v>
      </c>
      <c r="G83" s="183">
        <f t="shared" ref="G83:H83" si="95">SUM(G84,G85,G91,G99,G107,G108,G114,G119)</f>
        <v>0</v>
      </c>
      <c r="H83" s="184">
        <f t="shared" si="95"/>
        <v>0</v>
      </c>
      <c r="I83" s="185">
        <f>SUM(I84,I85,I91,I99,I107,I108,I114,I119)</f>
        <v>0</v>
      </c>
      <c r="J83" s="186">
        <f t="shared" ref="J83:K83" si="96">SUM(J84,J85,J91,J99,J107,J108,J114,J119)</f>
        <v>0</v>
      </c>
      <c r="K83" s="184">
        <f t="shared" si="96"/>
        <v>0</v>
      </c>
      <c r="L83" s="185">
        <f>SUM(L84,L85,L91,L99,L107,L108,L114,L119)</f>
        <v>0</v>
      </c>
      <c r="M83" s="183">
        <f t="shared" ref="M83:O83" si="97">SUM(M84,M85,M91,M99,M107,M108,M114,M119)</f>
        <v>0</v>
      </c>
      <c r="N83" s="184">
        <f t="shared" si="97"/>
        <v>0</v>
      </c>
      <c r="O83" s="185">
        <f t="shared" si="97"/>
        <v>0</v>
      </c>
      <c r="P83" s="215"/>
    </row>
    <row r="84" spans="1:16" hidden="1" x14ac:dyDescent="0.25">
      <c r="A84" s="188">
        <v>2210</v>
      </c>
      <c r="B84" s="143" t="s">
        <v>101</v>
      </c>
      <c r="C84" s="542">
        <f t="shared" si="4"/>
        <v>0</v>
      </c>
      <c r="D84" s="206"/>
      <c r="E84" s="207"/>
      <c r="F84" s="189">
        <f>D84+E84</f>
        <v>0</v>
      </c>
      <c r="G84" s="206"/>
      <c r="H84" s="207"/>
      <c r="I84" s="189">
        <f>G84+H84</f>
        <v>0</v>
      </c>
      <c r="J84" s="208"/>
      <c r="K84" s="207"/>
      <c r="L84" s="189">
        <f>J84+K84</f>
        <v>0</v>
      </c>
      <c r="M84" s="206"/>
      <c r="N84" s="207"/>
      <c r="O84" s="189">
        <f t="shared" ref="O84" si="98">M84+N84</f>
        <v>0</v>
      </c>
      <c r="P84" s="191"/>
    </row>
    <row r="85" spans="1:16" ht="24" hidden="1" x14ac:dyDescent="0.25">
      <c r="A85" s="202">
        <v>2220</v>
      </c>
      <c r="B85" s="90" t="s">
        <v>103</v>
      </c>
      <c r="C85" s="536">
        <f t="shared" ref="C85:C148" si="99">F85+I85+L85+O85</f>
        <v>0</v>
      </c>
      <c r="D85" s="203">
        <f t="shared" ref="D85:E85" si="100">SUM(D86:D90)</f>
        <v>0</v>
      </c>
      <c r="E85" s="204">
        <f t="shared" si="100"/>
        <v>0</v>
      </c>
      <c r="F85" s="199">
        <f>SUM(F86:F90)</f>
        <v>0</v>
      </c>
      <c r="G85" s="203">
        <f t="shared" ref="G85:H85" si="101">SUM(G86:G90)</f>
        <v>0</v>
      </c>
      <c r="H85" s="204">
        <f t="shared" si="101"/>
        <v>0</v>
      </c>
      <c r="I85" s="199">
        <f>SUM(I86:I90)</f>
        <v>0</v>
      </c>
      <c r="J85" s="205">
        <f t="shared" ref="J85:K85" si="102">SUM(J86:J90)</f>
        <v>0</v>
      </c>
      <c r="K85" s="204">
        <f t="shared" si="102"/>
        <v>0</v>
      </c>
      <c r="L85" s="199">
        <f>SUM(L86:L90)</f>
        <v>0</v>
      </c>
      <c r="M85" s="203">
        <f t="shared" ref="M85:O85" si="103">SUM(M86:M90)</f>
        <v>0</v>
      </c>
      <c r="N85" s="204">
        <f t="shared" si="103"/>
        <v>0</v>
      </c>
      <c r="O85" s="199">
        <f t="shared" si="103"/>
        <v>0</v>
      </c>
      <c r="P85" s="201"/>
    </row>
    <row r="86" spans="1:16" hidden="1" x14ac:dyDescent="0.25">
      <c r="A86" s="52">
        <v>2221</v>
      </c>
      <c r="B86" s="90" t="s">
        <v>104</v>
      </c>
      <c r="C86" s="536">
        <f t="shared" si="99"/>
        <v>0</v>
      </c>
      <c r="D86" s="197"/>
      <c r="E86" s="198"/>
      <c r="F86" s="199">
        <f t="shared" ref="F86:F90" si="104">D86+E86</f>
        <v>0</v>
      </c>
      <c r="G86" s="197"/>
      <c r="H86" s="198"/>
      <c r="I86" s="199">
        <f t="shared" ref="I86:I90" si="105">G86+H86</f>
        <v>0</v>
      </c>
      <c r="J86" s="200"/>
      <c r="K86" s="198"/>
      <c r="L86" s="199">
        <f t="shared" ref="L86:L90" si="106">J86+K86</f>
        <v>0</v>
      </c>
      <c r="M86" s="197"/>
      <c r="N86" s="198"/>
      <c r="O86" s="199">
        <f t="shared" ref="O86:O90" si="107">M86+N86</f>
        <v>0</v>
      </c>
      <c r="P86" s="201"/>
    </row>
    <row r="87" spans="1:16" ht="24" hidden="1" x14ac:dyDescent="0.25">
      <c r="A87" s="52">
        <v>2222</v>
      </c>
      <c r="B87" s="90" t="s">
        <v>105</v>
      </c>
      <c r="C87" s="536">
        <f t="shared" si="99"/>
        <v>0</v>
      </c>
      <c r="D87" s="197"/>
      <c r="E87" s="198"/>
      <c r="F87" s="199">
        <f t="shared" si="104"/>
        <v>0</v>
      </c>
      <c r="G87" s="197"/>
      <c r="H87" s="198"/>
      <c r="I87" s="199">
        <f t="shared" si="105"/>
        <v>0</v>
      </c>
      <c r="J87" s="200"/>
      <c r="K87" s="198"/>
      <c r="L87" s="199">
        <f t="shared" si="106"/>
        <v>0</v>
      </c>
      <c r="M87" s="197"/>
      <c r="N87" s="198"/>
      <c r="O87" s="199">
        <f t="shared" si="107"/>
        <v>0</v>
      </c>
      <c r="P87" s="201"/>
    </row>
    <row r="88" spans="1:16" hidden="1" x14ac:dyDescent="0.25">
      <c r="A88" s="52">
        <v>2223</v>
      </c>
      <c r="B88" s="90" t="s">
        <v>106</v>
      </c>
      <c r="C88" s="536">
        <f t="shared" si="99"/>
        <v>0</v>
      </c>
      <c r="D88" s="197"/>
      <c r="E88" s="198"/>
      <c r="F88" s="199">
        <f t="shared" si="104"/>
        <v>0</v>
      </c>
      <c r="G88" s="197"/>
      <c r="H88" s="198"/>
      <c r="I88" s="199">
        <f t="shared" si="105"/>
        <v>0</v>
      </c>
      <c r="J88" s="200"/>
      <c r="K88" s="198"/>
      <c r="L88" s="199">
        <f t="shared" si="106"/>
        <v>0</v>
      </c>
      <c r="M88" s="197"/>
      <c r="N88" s="198"/>
      <c r="O88" s="199">
        <f t="shared" si="107"/>
        <v>0</v>
      </c>
      <c r="P88" s="201"/>
    </row>
    <row r="89" spans="1:16" ht="48" hidden="1" x14ac:dyDescent="0.25">
      <c r="A89" s="52">
        <v>2224</v>
      </c>
      <c r="B89" s="90" t="s">
        <v>107</v>
      </c>
      <c r="C89" s="536">
        <f t="shared" si="99"/>
        <v>0</v>
      </c>
      <c r="D89" s="197"/>
      <c r="E89" s="198"/>
      <c r="F89" s="199">
        <f t="shared" si="104"/>
        <v>0</v>
      </c>
      <c r="G89" s="197"/>
      <c r="H89" s="198"/>
      <c r="I89" s="199">
        <f t="shared" si="105"/>
        <v>0</v>
      </c>
      <c r="J89" s="200"/>
      <c r="K89" s="198"/>
      <c r="L89" s="199">
        <f t="shared" si="106"/>
        <v>0</v>
      </c>
      <c r="M89" s="197"/>
      <c r="N89" s="198"/>
      <c r="O89" s="199">
        <f t="shared" si="107"/>
        <v>0</v>
      </c>
      <c r="P89" s="201"/>
    </row>
    <row r="90" spans="1:16" ht="24" hidden="1" x14ac:dyDescent="0.25">
      <c r="A90" s="52">
        <v>2229</v>
      </c>
      <c r="B90" s="90" t="s">
        <v>108</v>
      </c>
      <c r="C90" s="536">
        <f t="shared" si="99"/>
        <v>0</v>
      </c>
      <c r="D90" s="197"/>
      <c r="E90" s="198"/>
      <c r="F90" s="199">
        <f t="shared" si="104"/>
        <v>0</v>
      </c>
      <c r="G90" s="197"/>
      <c r="H90" s="198"/>
      <c r="I90" s="199">
        <f t="shared" si="105"/>
        <v>0</v>
      </c>
      <c r="J90" s="200"/>
      <c r="K90" s="198"/>
      <c r="L90" s="199">
        <f t="shared" si="106"/>
        <v>0</v>
      </c>
      <c r="M90" s="197"/>
      <c r="N90" s="198"/>
      <c r="O90" s="199">
        <f t="shared" si="107"/>
        <v>0</v>
      </c>
      <c r="P90" s="201"/>
    </row>
    <row r="91" spans="1:16" x14ac:dyDescent="0.25">
      <c r="A91" s="202">
        <v>2230</v>
      </c>
      <c r="B91" s="90" t="s">
        <v>109</v>
      </c>
      <c r="C91" s="536">
        <f t="shared" si="99"/>
        <v>2000</v>
      </c>
      <c r="D91" s="203">
        <f t="shared" ref="D91:E91" si="108">SUM(D92:D98)</f>
        <v>2000</v>
      </c>
      <c r="E91" s="204">
        <f t="shared" si="108"/>
        <v>0</v>
      </c>
      <c r="F91" s="199">
        <f>SUM(F92:F98)</f>
        <v>2000</v>
      </c>
      <c r="G91" s="203">
        <f t="shared" ref="G91:H91" si="109">SUM(G92:G98)</f>
        <v>0</v>
      </c>
      <c r="H91" s="204">
        <f t="shared" si="109"/>
        <v>0</v>
      </c>
      <c r="I91" s="199">
        <f>SUM(I92:I98)</f>
        <v>0</v>
      </c>
      <c r="J91" s="205">
        <f t="shared" ref="J91:K91" si="110">SUM(J92:J98)</f>
        <v>0</v>
      </c>
      <c r="K91" s="204">
        <f t="shared" si="110"/>
        <v>0</v>
      </c>
      <c r="L91" s="199">
        <f>SUM(L92:L98)</f>
        <v>0</v>
      </c>
      <c r="M91" s="203">
        <f t="shared" ref="M91:O91" si="111">SUM(M92:M98)</f>
        <v>0</v>
      </c>
      <c r="N91" s="204">
        <f t="shared" si="111"/>
        <v>0</v>
      </c>
      <c r="O91" s="199">
        <f t="shared" si="111"/>
        <v>0</v>
      </c>
      <c r="P91" s="201"/>
    </row>
    <row r="92" spans="1:16" ht="24" hidden="1" x14ac:dyDescent="0.25">
      <c r="A92" s="52">
        <v>2231</v>
      </c>
      <c r="B92" s="90" t="s">
        <v>110</v>
      </c>
      <c r="C92" s="536">
        <f t="shared" si="99"/>
        <v>0</v>
      </c>
      <c r="D92" s="197"/>
      <c r="E92" s="198"/>
      <c r="F92" s="199">
        <f t="shared" ref="F92:F98" si="112">D92+E92</f>
        <v>0</v>
      </c>
      <c r="G92" s="197"/>
      <c r="H92" s="198"/>
      <c r="I92" s="199">
        <f t="shared" ref="I92:I98" si="113">G92+H92</f>
        <v>0</v>
      </c>
      <c r="J92" s="200"/>
      <c r="K92" s="198"/>
      <c r="L92" s="199">
        <f t="shared" ref="L92:L98" si="114">J92+K92</f>
        <v>0</v>
      </c>
      <c r="M92" s="197"/>
      <c r="N92" s="198"/>
      <c r="O92" s="199">
        <f t="shared" ref="O92:O98" si="115">M92+N92</f>
        <v>0</v>
      </c>
      <c r="P92" s="201"/>
    </row>
    <row r="93" spans="1:16" ht="24.75" hidden="1" customHeight="1" x14ac:dyDescent="0.25">
      <c r="A93" s="52">
        <v>2232</v>
      </c>
      <c r="B93" s="90" t="s">
        <v>111</v>
      </c>
      <c r="C93" s="536">
        <f t="shared" si="99"/>
        <v>0</v>
      </c>
      <c r="D93" s="197"/>
      <c r="E93" s="198"/>
      <c r="F93" s="199">
        <f t="shared" si="112"/>
        <v>0</v>
      </c>
      <c r="G93" s="197"/>
      <c r="H93" s="198"/>
      <c r="I93" s="199">
        <f t="shared" si="113"/>
        <v>0</v>
      </c>
      <c r="J93" s="200"/>
      <c r="K93" s="198"/>
      <c r="L93" s="199">
        <f t="shared" si="114"/>
        <v>0</v>
      </c>
      <c r="M93" s="197"/>
      <c r="N93" s="198"/>
      <c r="O93" s="199">
        <f t="shared" si="115"/>
        <v>0</v>
      </c>
      <c r="P93" s="201"/>
    </row>
    <row r="94" spans="1:16" ht="24" hidden="1" x14ac:dyDescent="0.25">
      <c r="A94" s="45">
        <v>2233</v>
      </c>
      <c r="B94" s="82" t="s">
        <v>112</v>
      </c>
      <c r="C94" s="535">
        <f t="shared" si="99"/>
        <v>0</v>
      </c>
      <c r="D94" s="192"/>
      <c r="E94" s="193"/>
      <c r="F94" s="194">
        <f t="shared" si="112"/>
        <v>0</v>
      </c>
      <c r="G94" s="192"/>
      <c r="H94" s="193"/>
      <c r="I94" s="194">
        <f t="shared" si="113"/>
        <v>0</v>
      </c>
      <c r="J94" s="195"/>
      <c r="K94" s="193"/>
      <c r="L94" s="194">
        <f t="shared" si="114"/>
        <v>0</v>
      </c>
      <c r="M94" s="192"/>
      <c r="N94" s="193"/>
      <c r="O94" s="194">
        <f t="shared" si="115"/>
        <v>0</v>
      </c>
      <c r="P94" s="196"/>
    </row>
    <row r="95" spans="1:16" ht="36" hidden="1" x14ac:dyDescent="0.25">
      <c r="A95" s="52">
        <v>2234</v>
      </c>
      <c r="B95" s="90" t="s">
        <v>113</v>
      </c>
      <c r="C95" s="536">
        <f t="shared" si="99"/>
        <v>0</v>
      </c>
      <c r="D95" s="197"/>
      <c r="E95" s="198"/>
      <c r="F95" s="199">
        <f t="shared" si="112"/>
        <v>0</v>
      </c>
      <c r="G95" s="197"/>
      <c r="H95" s="198"/>
      <c r="I95" s="199">
        <f t="shared" si="113"/>
        <v>0</v>
      </c>
      <c r="J95" s="200"/>
      <c r="K95" s="198"/>
      <c r="L95" s="199">
        <f t="shared" si="114"/>
        <v>0</v>
      </c>
      <c r="M95" s="197"/>
      <c r="N95" s="198"/>
      <c r="O95" s="199">
        <f t="shared" si="115"/>
        <v>0</v>
      </c>
      <c r="P95" s="201"/>
    </row>
    <row r="96" spans="1:16" ht="24" hidden="1" x14ac:dyDescent="0.25">
      <c r="A96" s="52">
        <v>2235</v>
      </c>
      <c r="B96" s="90" t="s">
        <v>114</v>
      </c>
      <c r="C96" s="536">
        <f t="shared" si="99"/>
        <v>0</v>
      </c>
      <c r="D96" s="197"/>
      <c r="E96" s="198"/>
      <c r="F96" s="199">
        <f t="shared" si="112"/>
        <v>0</v>
      </c>
      <c r="G96" s="197"/>
      <c r="H96" s="198"/>
      <c r="I96" s="199">
        <f t="shared" si="113"/>
        <v>0</v>
      </c>
      <c r="J96" s="200"/>
      <c r="K96" s="198"/>
      <c r="L96" s="199">
        <f t="shared" si="114"/>
        <v>0</v>
      </c>
      <c r="M96" s="197"/>
      <c r="N96" s="198"/>
      <c r="O96" s="199">
        <f t="shared" si="115"/>
        <v>0</v>
      </c>
      <c r="P96" s="201"/>
    </row>
    <row r="97" spans="1:16" hidden="1" x14ac:dyDescent="0.25">
      <c r="A97" s="52">
        <v>2236</v>
      </c>
      <c r="B97" s="90" t="s">
        <v>115</v>
      </c>
      <c r="C97" s="536">
        <f t="shared" si="99"/>
        <v>0</v>
      </c>
      <c r="D97" s="197"/>
      <c r="E97" s="198"/>
      <c r="F97" s="199">
        <f t="shared" si="112"/>
        <v>0</v>
      </c>
      <c r="G97" s="197"/>
      <c r="H97" s="198"/>
      <c r="I97" s="199">
        <f t="shared" si="113"/>
        <v>0</v>
      </c>
      <c r="J97" s="200"/>
      <c r="K97" s="198"/>
      <c r="L97" s="199">
        <f t="shared" si="114"/>
        <v>0</v>
      </c>
      <c r="M97" s="197"/>
      <c r="N97" s="198"/>
      <c r="O97" s="199">
        <f t="shared" si="115"/>
        <v>0</v>
      </c>
      <c r="P97" s="201"/>
    </row>
    <row r="98" spans="1:16" x14ac:dyDescent="0.25">
      <c r="A98" s="52">
        <v>2239</v>
      </c>
      <c r="B98" s="90" t="s">
        <v>116</v>
      </c>
      <c r="C98" s="536">
        <f t="shared" si="99"/>
        <v>2000</v>
      </c>
      <c r="D98" s="197">
        <v>2000</v>
      </c>
      <c r="E98" s="198"/>
      <c r="F98" s="199">
        <f t="shared" si="112"/>
        <v>2000</v>
      </c>
      <c r="G98" s="197"/>
      <c r="H98" s="198"/>
      <c r="I98" s="199">
        <f t="shared" si="113"/>
        <v>0</v>
      </c>
      <c r="J98" s="200"/>
      <c r="K98" s="198"/>
      <c r="L98" s="199">
        <f t="shared" si="114"/>
        <v>0</v>
      </c>
      <c r="M98" s="197"/>
      <c r="N98" s="198"/>
      <c r="O98" s="199">
        <f t="shared" si="115"/>
        <v>0</v>
      </c>
      <c r="P98" s="201"/>
    </row>
    <row r="99" spans="1:16" ht="36" x14ac:dyDescent="0.25">
      <c r="A99" s="202">
        <v>2240</v>
      </c>
      <c r="B99" s="90" t="s">
        <v>117</v>
      </c>
      <c r="C99" s="536">
        <f t="shared" si="99"/>
        <v>80000</v>
      </c>
      <c r="D99" s="203">
        <f t="shared" ref="D99:E99" si="116">SUM(D100:D106)</f>
        <v>80000</v>
      </c>
      <c r="E99" s="204">
        <f t="shared" si="116"/>
        <v>0</v>
      </c>
      <c r="F99" s="199">
        <f>SUM(F100:F106)</f>
        <v>80000</v>
      </c>
      <c r="G99" s="203">
        <f t="shared" ref="G99:H99" si="117">SUM(G100:G106)</f>
        <v>0</v>
      </c>
      <c r="H99" s="204">
        <f t="shared" si="117"/>
        <v>0</v>
      </c>
      <c r="I99" s="199">
        <f>SUM(I100:I106)</f>
        <v>0</v>
      </c>
      <c r="J99" s="205">
        <f t="shared" ref="J99:K99" si="118">SUM(J100:J106)</f>
        <v>0</v>
      </c>
      <c r="K99" s="204">
        <f t="shared" si="118"/>
        <v>0</v>
      </c>
      <c r="L99" s="199">
        <f>SUM(L100:L106)</f>
        <v>0</v>
      </c>
      <c r="M99" s="203">
        <f t="shared" ref="M99:O99" si="119">SUM(M100:M106)</f>
        <v>0</v>
      </c>
      <c r="N99" s="204">
        <f t="shared" si="119"/>
        <v>0</v>
      </c>
      <c r="O99" s="199">
        <f t="shared" si="119"/>
        <v>0</v>
      </c>
      <c r="P99" s="201"/>
    </row>
    <row r="100" spans="1:16" x14ac:dyDescent="0.25">
      <c r="A100" s="52">
        <v>2241</v>
      </c>
      <c r="B100" s="90" t="s">
        <v>118</v>
      </c>
      <c r="C100" s="536">
        <f t="shared" si="99"/>
        <v>80000</v>
      </c>
      <c r="D100" s="197">
        <v>80000</v>
      </c>
      <c r="E100" s="198"/>
      <c r="F100" s="199">
        <f t="shared" ref="F100:F107" si="120">D100+E100</f>
        <v>80000</v>
      </c>
      <c r="G100" s="197"/>
      <c r="H100" s="198"/>
      <c r="I100" s="199">
        <f t="shared" ref="I100:I107" si="121">G100+H100</f>
        <v>0</v>
      </c>
      <c r="J100" s="200"/>
      <c r="K100" s="198"/>
      <c r="L100" s="199">
        <f t="shared" ref="L100:L107" si="122">J100+K100</f>
        <v>0</v>
      </c>
      <c r="M100" s="197"/>
      <c r="N100" s="198"/>
      <c r="O100" s="199">
        <f t="shared" ref="O100:O107" si="123">M100+N100</f>
        <v>0</v>
      </c>
      <c r="P100" s="201"/>
    </row>
    <row r="101" spans="1:16" ht="24" hidden="1" x14ac:dyDescent="0.25">
      <c r="A101" s="52">
        <v>2242</v>
      </c>
      <c r="B101" s="90" t="s">
        <v>119</v>
      </c>
      <c r="C101" s="536">
        <f t="shared" si="99"/>
        <v>0</v>
      </c>
      <c r="D101" s="197"/>
      <c r="E101" s="198"/>
      <c r="F101" s="199">
        <f t="shared" si="120"/>
        <v>0</v>
      </c>
      <c r="G101" s="197"/>
      <c r="H101" s="198"/>
      <c r="I101" s="199">
        <f t="shared" si="121"/>
        <v>0</v>
      </c>
      <c r="J101" s="200"/>
      <c r="K101" s="198"/>
      <c r="L101" s="199">
        <f t="shared" si="122"/>
        <v>0</v>
      </c>
      <c r="M101" s="197"/>
      <c r="N101" s="198"/>
      <c r="O101" s="199">
        <f t="shared" si="123"/>
        <v>0</v>
      </c>
      <c r="P101" s="201"/>
    </row>
    <row r="102" spans="1:16" ht="24" hidden="1" x14ac:dyDescent="0.25">
      <c r="A102" s="52">
        <v>2243</v>
      </c>
      <c r="B102" s="90" t="s">
        <v>120</v>
      </c>
      <c r="C102" s="536">
        <f t="shared" si="99"/>
        <v>0</v>
      </c>
      <c r="D102" s="197"/>
      <c r="E102" s="198"/>
      <c r="F102" s="199">
        <f t="shared" si="120"/>
        <v>0</v>
      </c>
      <c r="G102" s="197"/>
      <c r="H102" s="198"/>
      <c r="I102" s="199">
        <f t="shared" si="121"/>
        <v>0</v>
      </c>
      <c r="J102" s="200"/>
      <c r="K102" s="198"/>
      <c r="L102" s="199">
        <f t="shared" si="122"/>
        <v>0</v>
      </c>
      <c r="M102" s="197"/>
      <c r="N102" s="198"/>
      <c r="O102" s="199">
        <f t="shared" si="123"/>
        <v>0</v>
      </c>
      <c r="P102" s="201"/>
    </row>
    <row r="103" spans="1:16" hidden="1" x14ac:dyDescent="0.25">
      <c r="A103" s="52">
        <v>2244</v>
      </c>
      <c r="B103" s="90" t="s">
        <v>121</v>
      </c>
      <c r="C103" s="536">
        <f t="shared" si="99"/>
        <v>0</v>
      </c>
      <c r="D103" s="197"/>
      <c r="E103" s="198"/>
      <c r="F103" s="199">
        <f t="shared" si="120"/>
        <v>0</v>
      </c>
      <c r="G103" s="197"/>
      <c r="H103" s="198"/>
      <c r="I103" s="199">
        <f t="shared" si="121"/>
        <v>0</v>
      </c>
      <c r="J103" s="200"/>
      <c r="K103" s="198"/>
      <c r="L103" s="199">
        <f t="shared" si="122"/>
        <v>0</v>
      </c>
      <c r="M103" s="197"/>
      <c r="N103" s="198"/>
      <c r="O103" s="199">
        <f t="shared" si="123"/>
        <v>0</v>
      </c>
      <c r="P103" s="201"/>
    </row>
    <row r="104" spans="1:16" ht="24" hidden="1" x14ac:dyDescent="0.25">
      <c r="A104" s="52">
        <v>2246</v>
      </c>
      <c r="B104" s="90" t="s">
        <v>122</v>
      </c>
      <c r="C104" s="536">
        <f t="shared" si="99"/>
        <v>0</v>
      </c>
      <c r="D104" s="197"/>
      <c r="E104" s="198"/>
      <c r="F104" s="199">
        <f t="shared" si="120"/>
        <v>0</v>
      </c>
      <c r="G104" s="197"/>
      <c r="H104" s="198"/>
      <c r="I104" s="199">
        <f t="shared" si="121"/>
        <v>0</v>
      </c>
      <c r="J104" s="200"/>
      <c r="K104" s="198"/>
      <c r="L104" s="199">
        <f t="shared" si="122"/>
        <v>0</v>
      </c>
      <c r="M104" s="197"/>
      <c r="N104" s="198"/>
      <c r="O104" s="199">
        <f t="shared" si="123"/>
        <v>0</v>
      </c>
      <c r="P104" s="201"/>
    </row>
    <row r="105" spans="1:16" hidden="1" x14ac:dyDescent="0.25">
      <c r="A105" s="52">
        <v>2247</v>
      </c>
      <c r="B105" s="90" t="s">
        <v>123</v>
      </c>
      <c r="C105" s="536">
        <f t="shared" si="99"/>
        <v>0</v>
      </c>
      <c r="D105" s="197"/>
      <c r="E105" s="198"/>
      <c r="F105" s="199">
        <f t="shared" si="120"/>
        <v>0</v>
      </c>
      <c r="G105" s="197"/>
      <c r="H105" s="198"/>
      <c r="I105" s="199">
        <f t="shared" si="121"/>
        <v>0</v>
      </c>
      <c r="J105" s="200"/>
      <c r="K105" s="198"/>
      <c r="L105" s="199">
        <f t="shared" si="122"/>
        <v>0</v>
      </c>
      <c r="M105" s="197"/>
      <c r="N105" s="198"/>
      <c r="O105" s="199">
        <f t="shared" si="123"/>
        <v>0</v>
      </c>
      <c r="P105" s="201"/>
    </row>
    <row r="106" spans="1:16" ht="24" hidden="1" x14ac:dyDescent="0.25">
      <c r="A106" s="52">
        <v>2249</v>
      </c>
      <c r="B106" s="90" t="s">
        <v>124</v>
      </c>
      <c r="C106" s="536">
        <f t="shared" si="99"/>
        <v>0</v>
      </c>
      <c r="D106" s="197"/>
      <c r="E106" s="198"/>
      <c r="F106" s="199">
        <f t="shared" si="120"/>
        <v>0</v>
      </c>
      <c r="G106" s="197"/>
      <c r="H106" s="198"/>
      <c r="I106" s="199">
        <f t="shared" si="121"/>
        <v>0</v>
      </c>
      <c r="J106" s="200"/>
      <c r="K106" s="198"/>
      <c r="L106" s="199">
        <f t="shared" si="122"/>
        <v>0</v>
      </c>
      <c r="M106" s="197"/>
      <c r="N106" s="198"/>
      <c r="O106" s="199">
        <f t="shared" si="123"/>
        <v>0</v>
      </c>
      <c r="P106" s="201"/>
    </row>
    <row r="107" spans="1:16" hidden="1" x14ac:dyDescent="0.25">
      <c r="A107" s="202">
        <v>2250</v>
      </c>
      <c r="B107" s="90" t="s">
        <v>125</v>
      </c>
      <c r="C107" s="536">
        <f t="shared" si="99"/>
        <v>0</v>
      </c>
      <c r="D107" s="197"/>
      <c r="E107" s="198"/>
      <c r="F107" s="199">
        <f t="shared" si="120"/>
        <v>0</v>
      </c>
      <c r="G107" s="197"/>
      <c r="H107" s="198"/>
      <c r="I107" s="199">
        <f t="shared" si="121"/>
        <v>0</v>
      </c>
      <c r="J107" s="200"/>
      <c r="K107" s="198"/>
      <c r="L107" s="199">
        <f t="shared" si="122"/>
        <v>0</v>
      </c>
      <c r="M107" s="197"/>
      <c r="N107" s="198"/>
      <c r="O107" s="199">
        <f t="shared" si="123"/>
        <v>0</v>
      </c>
      <c r="P107" s="201"/>
    </row>
    <row r="108" spans="1:16" hidden="1" x14ac:dyDescent="0.25">
      <c r="A108" s="202">
        <v>2260</v>
      </c>
      <c r="B108" s="90" t="s">
        <v>126</v>
      </c>
      <c r="C108" s="536">
        <f t="shared" si="99"/>
        <v>0</v>
      </c>
      <c r="D108" s="203">
        <f t="shared" ref="D108:E108" si="124">SUM(D109:D113)</f>
        <v>0</v>
      </c>
      <c r="E108" s="204">
        <f t="shared" si="124"/>
        <v>0</v>
      </c>
      <c r="F108" s="199">
        <f>SUM(F109:F113)</f>
        <v>0</v>
      </c>
      <c r="G108" s="203">
        <f t="shared" ref="G108:H108" si="125">SUM(G109:G113)</f>
        <v>0</v>
      </c>
      <c r="H108" s="204">
        <f t="shared" si="125"/>
        <v>0</v>
      </c>
      <c r="I108" s="199">
        <f>SUM(I109:I113)</f>
        <v>0</v>
      </c>
      <c r="J108" s="205">
        <f t="shared" ref="J108:K108" si="126">SUM(J109:J113)</f>
        <v>0</v>
      </c>
      <c r="K108" s="204">
        <f t="shared" si="126"/>
        <v>0</v>
      </c>
      <c r="L108" s="199">
        <f>SUM(L109:L113)</f>
        <v>0</v>
      </c>
      <c r="M108" s="203">
        <f t="shared" ref="M108:O108" si="127">SUM(M109:M113)</f>
        <v>0</v>
      </c>
      <c r="N108" s="204">
        <f t="shared" si="127"/>
        <v>0</v>
      </c>
      <c r="O108" s="199">
        <f t="shared" si="127"/>
        <v>0</v>
      </c>
      <c r="P108" s="201"/>
    </row>
    <row r="109" spans="1:16" hidden="1" x14ac:dyDescent="0.25">
      <c r="A109" s="52">
        <v>2261</v>
      </c>
      <c r="B109" s="90" t="s">
        <v>127</v>
      </c>
      <c r="C109" s="536">
        <f t="shared" si="99"/>
        <v>0</v>
      </c>
      <c r="D109" s="197"/>
      <c r="E109" s="198"/>
      <c r="F109" s="199">
        <f t="shared" ref="F109:F113" si="128">D109+E109</f>
        <v>0</v>
      </c>
      <c r="G109" s="197"/>
      <c r="H109" s="198"/>
      <c r="I109" s="199">
        <f t="shared" ref="I109:I113" si="129">G109+H109</f>
        <v>0</v>
      </c>
      <c r="J109" s="200"/>
      <c r="K109" s="198"/>
      <c r="L109" s="199">
        <f t="shared" ref="L109:L113" si="130">J109+K109</f>
        <v>0</v>
      </c>
      <c r="M109" s="197"/>
      <c r="N109" s="198"/>
      <c r="O109" s="199">
        <f t="shared" ref="O109:O113" si="131">M109+N109</f>
        <v>0</v>
      </c>
      <c r="P109" s="201"/>
    </row>
    <row r="110" spans="1:16" hidden="1" x14ac:dyDescent="0.25">
      <c r="A110" s="52">
        <v>2262</v>
      </c>
      <c r="B110" s="90" t="s">
        <v>128</v>
      </c>
      <c r="C110" s="536">
        <f t="shared" si="99"/>
        <v>0</v>
      </c>
      <c r="D110" s="197"/>
      <c r="E110" s="198"/>
      <c r="F110" s="199">
        <f t="shared" si="128"/>
        <v>0</v>
      </c>
      <c r="G110" s="197"/>
      <c r="H110" s="198"/>
      <c r="I110" s="199">
        <f t="shared" si="129"/>
        <v>0</v>
      </c>
      <c r="J110" s="200"/>
      <c r="K110" s="198"/>
      <c r="L110" s="199">
        <f t="shared" si="130"/>
        <v>0</v>
      </c>
      <c r="M110" s="197"/>
      <c r="N110" s="198"/>
      <c r="O110" s="199">
        <f t="shared" si="131"/>
        <v>0</v>
      </c>
      <c r="P110" s="201"/>
    </row>
    <row r="111" spans="1:16" hidden="1" x14ac:dyDescent="0.25">
      <c r="A111" s="52">
        <v>2263</v>
      </c>
      <c r="B111" s="90" t="s">
        <v>129</v>
      </c>
      <c r="C111" s="536">
        <f t="shared" si="99"/>
        <v>0</v>
      </c>
      <c r="D111" s="197"/>
      <c r="E111" s="198"/>
      <c r="F111" s="199">
        <f t="shared" si="128"/>
        <v>0</v>
      </c>
      <c r="G111" s="197"/>
      <c r="H111" s="198"/>
      <c r="I111" s="199">
        <f t="shared" si="129"/>
        <v>0</v>
      </c>
      <c r="J111" s="200"/>
      <c r="K111" s="198"/>
      <c r="L111" s="199">
        <f t="shared" si="130"/>
        <v>0</v>
      </c>
      <c r="M111" s="197"/>
      <c r="N111" s="198"/>
      <c r="O111" s="199">
        <f t="shared" si="131"/>
        <v>0</v>
      </c>
      <c r="P111" s="201"/>
    </row>
    <row r="112" spans="1:16" ht="24" hidden="1" x14ac:dyDescent="0.25">
      <c r="A112" s="52">
        <v>2264</v>
      </c>
      <c r="B112" s="90" t="s">
        <v>130</v>
      </c>
      <c r="C112" s="536">
        <f t="shared" si="99"/>
        <v>0</v>
      </c>
      <c r="D112" s="197"/>
      <c r="E112" s="198"/>
      <c r="F112" s="199">
        <f t="shared" si="128"/>
        <v>0</v>
      </c>
      <c r="G112" s="197"/>
      <c r="H112" s="198"/>
      <c r="I112" s="199">
        <f t="shared" si="129"/>
        <v>0</v>
      </c>
      <c r="J112" s="200"/>
      <c r="K112" s="198"/>
      <c r="L112" s="199">
        <f t="shared" si="130"/>
        <v>0</v>
      </c>
      <c r="M112" s="197"/>
      <c r="N112" s="198"/>
      <c r="O112" s="199">
        <f t="shared" si="131"/>
        <v>0</v>
      </c>
      <c r="P112" s="201"/>
    </row>
    <row r="113" spans="1:16" hidden="1" x14ac:dyDescent="0.25">
      <c r="A113" s="52">
        <v>2269</v>
      </c>
      <c r="B113" s="90" t="s">
        <v>131</v>
      </c>
      <c r="C113" s="536">
        <f t="shared" si="99"/>
        <v>0</v>
      </c>
      <c r="D113" s="197"/>
      <c r="E113" s="198"/>
      <c r="F113" s="199">
        <f t="shared" si="128"/>
        <v>0</v>
      </c>
      <c r="G113" s="197"/>
      <c r="H113" s="198"/>
      <c r="I113" s="199">
        <f t="shared" si="129"/>
        <v>0</v>
      </c>
      <c r="J113" s="200"/>
      <c r="K113" s="198"/>
      <c r="L113" s="199">
        <f t="shared" si="130"/>
        <v>0</v>
      </c>
      <c r="M113" s="197"/>
      <c r="N113" s="198"/>
      <c r="O113" s="199">
        <f t="shared" si="131"/>
        <v>0</v>
      </c>
      <c r="P113" s="201"/>
    </row>
    <row r="114" spans="1:16" hidden="1" x14ac:dyDescent="0.25">
      <c r="A114" s="202">
        <v>2270</v>
      </c>
      <c r="B114" s="90" t="s">
        <v>132</v>
      </c>
      <c r="C114" s="536">
        <f t="shared" si="99"/>
        <v>0</v>
      </c>
      <c r="D114" s="203">
        <f t="shared" ref="D114:E114" si="132">SUM(D115:D118)</f>
        <v>76995</v>
      </c>
      <c r="E114" s="204">
        <f t="shared" si="132"/>
        <v>-76995</v>
      </c>
      <c r="F114" s="199">
        <f>SUM(F115:F118)</f>
        <v>0</v>
      </c>
      <c r="G114" s="203">
        <f t="shared" ref="G114:H114" si="133">SUM(G115:G118)</f>
        <v>0</v>
      </c>
      <c r="H114" s="204">
        <f t="shared" si="133"/>
        <v>0</v>
      </c>
      <c r="I114" s="199">
        <f>SUM(I115:I118)</f>
        <v>0</v>
      </c>
      <c r="J114" s="205">
        <f t="shared" ref="J114:K114" si="134">SUM(J115:J118)</f>
        <v>0</v>
      </c>
      <c r="K114" s="204">
        <f t="shared" si="134"/>
        <v>0</v>
      </c>
      <c r="L114" s="199">
        <f>SUM(L115:L118)</f>
        <v>0</v>
      </c>
      <c r="M114" s="203">
        <f t="shared" ref="M114:O114" si="135">SUM(M115:M118)</f>
        <v>0</v>
      </c>
      <c r="N114" s="204">
        <f t="shared" si="135"/>
        <v>0</v>
      </c>
      <c r="O114" s="199">
        <f t="shared" si="135"/>
        <v>0</v>
      </c>
      <c r="P114" s="201"/>
    </row>
    <row r="115" spans="1:16" hidden="1" x14ac:dyDescent="0.25">
      <c r="A115" s="52">
        <v>2272</v>
      </c>
      <c r="B115" s="218" t="s">
        <v>133</v>
      </c>
      <c r="C115" s="536">
        <f t="shared" si="99"/>
        <v>0</v>
      </c>
      <c r="D115" s="197"/>
      <c r="E115" s="198"/>
      <c r="F115" s="199">
        <f t="shared" ref="F115:F119" si="136">D115+E115</f>
        <v>0</v>
      </c>
      <c r="G115" s="197"/>
      <c r="H115" s="198"/>
      <c r="I115" s="199">
        <f t="shared" ref="I115:I119" si="137">G115+H115</f>
        <v>0</v>
      </c>
      <c r="J115" s="200"/>
      <c r="K115" s="198"/>
      <c r="L115" s="199">
        <f t="shared" ref="L115:L119" si="138">J115+K115</f>
        <v>0</v>
      </c>
      <c r="M115" s="197"/>
      <c r="N115" s="198"/>
      <c r="O115" s="199">
        <f t="shared" ref="O115:O119" si="139">M115+N115</f>
        <v>0</v>
      </c>
      <c r="P115" s="201"/>
    </row>
    <row r="116" spans="1:16" ht="24" hidden="1" x14ac:dyDescent="0.25">
      <c r="A116" s="52">
        <v>2274</v>
      </c>
      <c r="B116" s="219" t="s">
        <v>134</v>
      </c>
      <c r="C116" s="536">
        <f t="shared" si="99"/>
        <v>0</v>
      </c>
      <c r="D116" s="197"/>
      <c r="E116" s="198"/>
      <c r="F116" s="199">
        <f t="shared" si="136"/>
        <v>0</v>
      </c>
      <c r="G116" s="197"/>
      <c r="H116" s="198"/>
      <c r="I116" s="199">
        <f t="shared" si="137"/>
        <v>0</v>
      </c>
      <c r="J116" s="200"/>
      <c r="K116" s="198"/>
      <c r="L116" s="199">
        <f t="shared" si="138"/>
        <v>0</v>
      </c>
      <c r="M116" s="197"/>
      <c r="N116" s="198"/>
      <c r="O116" s="199">
        <f t="shared" si="139"/>
        <v>0</v>
      </c>
      <c r="P116" s="201"/>
    </row>
    <row r="117" spans="1:16" ht="24" hidden="1" x14ac:dyDescent="0.25">
      <c r="A117" s="52">
        <v>2275</v>
      </c>
      <c r="B117" s="90" t="s">
        <v>135</v>
      </c>
      <c r="C117" s="536">
        <f t="shared" si="99"/>
        <v>0</v>
      </c>
      <c r="D117" s="197">
        <v>76995</v>
      </c>
      <c r="E117" s="302">
        <v>-76995</v>
      </c>
      <c r="F117" s="199">
        <f t="shared" si="136"/>
        <v>0</v>
      </c>
      <c r="G117" s="197"/>
      <c r="H117" s="198"/>
      <c r="I117" s="199">
        <f t="shared" si="137"/>
        <v>0</v>
      </c>
      <c r="J117" s="200"/>
      <c r="K117" s="198"/>
      <c r="L117" s="199">
        <f t="shared" si="138"/>
        <v>0</v>
      </c>
      <c r="M117" s="197"/>
      <c r="N117" s="198"/>
      <c r="O117" s="199">
        <f t="shared" si="139"/>
        <v>0</v>
      </c>
      <c r="P117" s="201"/>
    </row>
    <row r="118" spans="1:16" ht="36" hidden="1" x14ac:dyDescent="0.25">
      <c r="A118" s="52">
        <v>2276</v>
      </c>
      <c r="B118" s="90" t="s">
        <v>136</v>
      </c>
      <c r="C118" s="536">
        <f t="shared" si="99"/>
        <v>0</v>
      </c>
      <c r="D118" s="197"/>
      <c r="E118" s="198"/>
      <c r="F118" s="199">
        <f t="shared" si="136"/>
        <v>0</v>
      </c>
      <c r="G118" s="197"/>
      <c r="H118" s="198"/>
      <c r="I118" s="199">
        <f t="shared" si="137"/>
        <v>0</v>
      </c>
      <c r="J118" s="200"/>
      <c r="K118" s="198"/>
      <c r="L118" s="199">
        <f t="shared" si="138"/>
        <v>0</v>
      </c>
      <c r="M118" s="197"/>
      <c r="N118" s="198"/>
      <c r="O118" s="199">
        <f t="shared" si="139"/>
        <v>0</v>
      </c>
      <c r="P118" s="201"/>
    </row>
    <row r="119" spans="1:16" ht="48" hidden="1" x14ac:dyDescent="0.25">
      <c r="A119" s="202">
        <v>2280</v>
      </c>
      <c r="B119" s="90" t="s">
        <v>137</v>
      </c>
      <c r="C119" s="536">
        <f t="shared" si="99"/>
        <v>0</v>
      </c>
      <c r="D119" s="197"/>
      <c r="E119" s="198"/>
      <c r="F119" s="199">
        <f t="shared" si="136"/>
        <v>0</v>
      </c>
      <c r="G119" s="197"/>
      <c r="H119" s="198"/>
      <c r="I119" s="199">
        <f t="shared" si="137"/>
        <v>0</v>
      </c>
      <c r="J119" s="200"/>
      <c r="K119" s="198"/>
      <c r="L119" s="199">
        <f t="shared" si="138"/>
        <v>0</v>
      </c>
      <c r="M119" s="197"/>
      <c r="N119" s="198"/>
      <c r="O119" s="199">
        <f t="shared" si="139"/>
        <v>0</v>
      </c>
      <c r="P119" s="201"/>
    </row>
    <row r="120" spans="1:16" ht="38.25" hidden="1" customHeight="1" x14ac:dyDescent="0.25">
      <c r="A120" s="138">
        <v>2300</v>
      </c>
      <c r="B120" s="108" t="s">
        <v>138</v>
      </c>
      <c r="C120" s="538">
        <f t="shared" si="99"/>
        <v>0</v>
      </c>
      <c r="D120" s="220">
        <f t="shared" ref="D120:E120" si="140">SUM(D121,D126,D130,D131,D134,D138,D146,D147,D150)</f>
        <v>0</v>
      </c>
      <c r="E120" s="221">
        <f t="shared" si="140"/>
        <v>0</v>
      </c>
      <c r="F120" s="222">
        <f>SUM(F121,F126,F130,F131,F134,F138,F146,F147,F150)</f>
        <v>0</v>
      </c>
      <c r="G120" s="220">
        <f t="shared" ref="G120:H120" si="141">SUM(G121,G126,G130,G131,G134,G138,G146,G147,G150)</f>
        <v>0</v>
      </c>
      <c r="H120" s="221">
        <f t="shared" si="141"/>
        <v>0</v>
      </c>
      <c r="I120" s="222">
        <f>SUM(I121,I126,I130,I131,I134,I138,I146,I147,I150)</f>
        <v>0</v>
      </c>
      <c r="J120" s="223">
        <f t="shared" ref="J120:K120" si="142">SUM(J121,J126,J130,J131,J134,J138,J146,J147,J150)</f>
        <v>0</v>
      </c>
      <c r="K120" s="221">
        <f t="shared" si="142"/>
        <v>0</v>
      </c>
      <c r="L120" s="222">
        <f>SUM(L121,L126,L130,L131,L134,L138,L146,L147,L150)</f>
        <v>0</v>
      </c>
      <c r="M120" s="220">
        <f t="shared" ref="M120:O120" si="143">SUM(M121,M126,M130,M131,M134,M138,M146,M147,M150)</f>
        <v>0</v>
      </c>
      <c r="N120" s="221">
        <f t="shared" si="143"/>
        <v>0</v>
      </c>
      <c r="O120" s="222">
        <f t="shared" si="143"/>
        <v>0</v>
      </c>
      <c r="P120" s="215"/>
    </row>
    <row r="121" spans="1:16" ht="24" hidden="1" x14ac:dyDescent="0.25">
      <c r="A121" s="989">
        <v>2310</v>
      </c>
      <c r="B121" s="82" t="s">
        <v>139</v>
      </c>
      <c r="C121" s="535">
        <f t="shared" si="99"/>
        <v>0</v>
      </c>
      <c r="D121" s="212">
        <f t="shared" ref="D121:O121" si="144">SUM(D122:D125)</f>
        <v>0</v>
      </c>
      <c r="E121" s="213">
        <f t="shared" si="144"/>
        <v>0</v>
      </c>
      <c r="F121" s="194">
        <f t="shared" si="144"/>
        <v>0</v>
      </c>
      <c r="G121" s="212">
        <f t="shared" si="144"/>
        <v>0</v>
      </c>
      <c r="H121" s="213">
        <f t="shared" si="144"/>
        <v>0</v>
      </c>
      <c r="I121" s="194">
        <f t="shared" si="144"/>
        <v>0</v>
      </c>
      <c r="J121" s="214">
        <f t="shared" si="144"/>
        <v>0</v>
      </c>
      <c r="K121" s="213">
        <f t="shared" si="144"/>
        <v>0</v>
      </c>
      <c r="L121" s="194">
        <f t="shared" si="144"/>
        <v>0</v>
      </c>
      <c r="M121" s="212">
        <f t="shared" si="144"/>
        <v>0</v>
      </c>
      <c r="N121" s="213">
        <f t="shared" si="144"/>
        <v>0</v>
      </c>
      <c r="O121" s="194">
        <f t="shared" si="144"/>
        <v>0</v>
      </c>
      <c r="P121" s="196"/>
    </row>
    <row r="122" spans="1:16" hidden="1" x14ac:dyDescent="0.25">
      <c r="A122" s="52">
        <v>2311</v>
      </c>
      <c r="B122" s="90" t="s">
        <v>140</v>
      </c>
      <c r="C122" s="536">
        <f t="shared" si="99"/>
        <v>0</v>
      </c>
      <c r="D122" s="197"/>
      <c r="E122" s="198"/>
      <c r="F122" s="199">
        <f t="shared" ref="F122:F125" si="145">D122+E122</f>
        <v>0</v>
      </c>
      <c r="G122" s="197"/>
      <c r="H122" s="198"/>
      <c r="I122" s="199">
        <f t="shared" ref="I122:I125" si="146">G122+H122</f>
        <v>0</v>
      </c>
      <c r="J122" s="200"/>
      <c r="K122" s="198"/>
      <c r="L122" s="199">
        <f t="shared" ref="L122:L125" si="147">J122+K122</f>
        <v>0</v>
      </c>
      <c r="M122" s="197"/>
      <c r="N122" s="198"/>
      <c r="O122" s="199">
        <f t="shared" ref="O122:O125" si="148">M122+N122</f>
        <v>0</v>
      </c>
      <c r="P122" s="201"/>
    </row>
    <row r="123" spans="1:16" hidden="1" x14ac:dyDescent="0.25">
      <c r="A123" s="52">
        <v>2312</v>
      </c>
      <c r="B123" s="90" t="s">
        <v>141</v>
      </c>
      <c r="C123" s="536">
        <f t="shared" si="99"/>
        <v>0</v>
      </c>
      <c r="D123" s="197"/>
      <c r="E123" s="198"/>
      <c r="F123" s="199">
        <f t="shared" si="145"/>
        <v>0</v>
      </c>
      <c r="G123" s="197"/>
      <c r="H123" s="198"/>
      <c r="I123" s="199">
        <f t="shared" si="146"/>
        <v>0</v>
      </c>
      <c r="J123" s="200"/>
      <c r="K123" s="198"/>
      <c r="L123" s="199">
        <f t="shared" si="147"/>
        <v>0</v>
      </c>
      <c r="M123" s="197"/>
      <c r="N123" s="198"/>
      <c r="O123" s="199">
        <f t="shared" si="148"/>
        <v>0</v>
      </c>
      <c r="P123" s="201"/>
    </row>
    <row r="124" spans="1:16" hidden="1" x14ac:dyDescent="0.25">
      <c r="A124" s="52">
        <v>2313</v>
      </c>
      <c r="B124" s="90" t="s">
        <v>142</v>
      </c>
      <c r="C124" s="536">
        <f t="shared" si="99"/>
        <v>0</v>
      </c>
      <c r="D124" s="197"/>
      <c r="E124" s="198"/>
      <c r="F124" s="199">
        <f t="shared" si="145"/>
        <v>0</v>
      </c>
      <c r="G124" s="197"/>
      <c r="H124" s="198"/>
      <c r="I124" s="199">
        <f t="shared" si="146"/>
        <v>0</v>
      </c>
      <c r="J124" s="200"/>
      <c r="K124" s="198"/>
      <c r="L124" s="199">
        <f t="shared" si="147"/>
        <v>0</v>
      </c>
      <c r="M124" s="197"/>
      <c r="N124" s="198"/>
      <c r="O124" s="199">
        <f t="shared" si="148"/>
        <v>0</v>
      </c>
      <c r="P124" s="201"/>
    </row>
    <row r="125" spans="1:16" ht="36" hidden="1" customHeight="1" x14ac:dyDescent="0.25">
      <c r="A125" s="52">
        <v>2314</v>
      </c>
      <c r="B125" s="90" t="s">
        <v>143</v>
      </c>
      <c r="C125" s="536">
        <f t="shared" si="99"/>
        <v>0</v>
      </c>
      <c r="D125" s="197"/>
      <c r="E125" s="198"/>
      <c r="F125" s="199">
        <f t="shared" si="145"/>
        <v>0</v>
      </c>
      <c r="G125" s="197"/>
      <c r="H125" s="198"/>
      <c r="I125" s="199">
        <f t="shared" si="146"/>
        <v>0</v>
      </c>
      <c r="J125" s="200"/>
      <c r="K125" s="198"/>
      <c r="L125" s="199">
        <f t="shared" si="147"/>
        <v>0</v>
      </c>
      <c r="M125" s="197"/>
      <c r="N125" s="198"/>
      <c r="O125" s="199">
        <f t="shared" si="148"/>
        <v>0</v>
      </c>
      <c r="P125" s="201"/>
    </row>
    <row r="126" spans="1:16" hidden="1" x14ac:dyDescent="0.25">
      <c r="A126" s="202">
        <v>2320</v>
      </c>
      <c r="B126" s="90" t="s">
        <v>144</v>
      </c>
      <c r="C126" s="536">
        <f t="shared" si="99"/>
        <v>0</v>
      </c>
      <c r="D126" s="203">
        <f t="shared" ref="D126:E126" si="149">SUM(D127:D129)</f>
        <v>0</v>
      </c>
      <c r="E126" s="204">
        <f t="shared" si="149"/>
        <v>0</v>
      </c>
      <c r="F126" s="199">
        <f>SUM(F127:F129)</f>
        <v>0</v>
      </c>
      <c r="G126" s="203">
        <f t="shared" ref="G126:H126" si="150">SUM(G127:G129)</f>
        <v>0</v>
      </c>
      <c r="H126" s="204">
        <f t="shared" si="150"/>
        <v>0</v>
      </c>
      <c r="I126" s="199">
        <f>SUM(I127:I129)</f>
        <v>0</v>
      </c>
      <c r="J126" s="205">
        <f t="shared" ref="J126:K126" si="151">SUM(J127:J129)</f>
        <v>0</v>
      </c>
      <c r="K126" s="204">
        <f t="shared" si="151"/>
        <v>0</v>
      </c>
      <c r="L126" s="199">
        <f>SUM(L127:L129)</f>
        <v>0</v>
      </c>
      <c r="M126" s="203">
        <f t="shared" ref="M126:O126" si="152">SUM(M127:M129)</f>
        <v>0</v>
      </c>
      <c r="N126" s="204">
        <f t="shared" si="152"/>
        <v>0</v>
      </c>
      <c r="O126" s="199">
        <f t="shared" si="152"/>
        <v>0</v>
      </c>
      <c r="P126" s="201"/>
    </row>
    <row r="127" spans="1:16" hidden="1" x14ac:dyDescent="0.25">
      <c r="A127" s="52">
        <v>2321</v>
      </c>
      <c r="B127" s="90" t="s">
        <v>145</v>
      </c>
      <c r="C127" s="536">
        <f t="shared" si="99"/>
        <v>0</v>
      </c>
      <c r="D127" s="197"/>
      <c r="E127" s="198"/>
      <c r="F127" s="199">
        <f t="shared" ref="F127:F130" si="153">D127+E127</f>
        <v>0</v>
      </c>
      <c r="G127" s="197"/>
      <c r="H127" s="198"/>
      <c r="I127" s="199">
        <f t="shared" ref="I127:I130" si="154">G127+H127</f>
        <v>0</v>
      </c>
      <c r="J127" s="200"/>
      <c r="K127" s="198"/>
      <c r="L127" s="199">
        <f t="shared" ref="L127:L130" si="155">J127+K127</f>
        <v>0</v>
      </c>
      <c r="M127" s="197"/>
      <c r="N127" s="198"/>
      <c r="O127" s="199">
        <f t="shared" ref="O127:O130" si="156">M127+N127</f>
        <v>0</v>
      </c>
      <c r="P127" s="201"/>
    </row>
    <row r="128" spans="1:16" hidden="1" x14ac:dyDescent="0.25">
      <c r="A128" s="52">
        <v>2322</v>
      </c>
      <c r="B128" s="90" t="s">
        <v>146</v>
      </c>
      <c r="C128" s="536">
        <f t="shared" si="99"/>
        <v>0</v>
      </c>
      <c r="D128" s="197"/>
      <c r="E128" s="198"/>
      <c r="F128" s="199">
        <f t="shared" si="153"/>
        <v>0</v>
      </c>
      <c r="G128" s="197"/>
      <c r="H128" s="198"/>
      <c r="I128" s="199">
        <f t="shared" si="154"/>
        <v>0</v>
      </c>
      <c r="J128" s="200"/>
      <c r="K128" s="198"/>
      <c r="L128" s="199">
        <f t="shared" si="155"/>
        <v>0</v>
      </c>
      <c r="M128" s="197"/>
      <c r="N128" s="198"/>
      <c r="O128" s="199">
        <f t="shared" si="156"/>
        <v>0</v>
      </c>
      <c r="P128" s="201"/>
    </row>
    <row r="129" spans="1:16" ht="10.5" hidden="1" customHeight="1" x14ac:dyDescent="0.25">
      <c r="A129" s="52">
        <v>2329</v>
      </c>
      <c r="B129" s="90" t="s">
        <v>147</v>
      </c>
      <c r="C129" s="536">
        <f t="shared" si="99"/>
        <v>0</v>
      </c>
      <c r="D129" s="197"/>
      <c r="E129" s="198"/>
      <c r="F129" s="199">
        <f t="shared" si="153"/>
        <v>0</v>
      </c>
      <c r="G129" s="197"/>
      <c r="H129" s="198"/>
      <c r="I129" s="199">
        <f t="shared" si="154"/>
        <v>0</v>
      </c>
      <c r="J129" s="200"/>
      <c r="K129" s="198"/>
      <c r="L129" s="199">
        <f t="shared" si="155"/>
        <v>0</v>
      </c>
      <c r="M129" s="197"/>
      <c r="N129" s="198"/>
      <c r="O129" s="199">
        <f t="shared" si="156"/>
        <v>0</v>
      </c>
      <c r="P129" s="201"/>
    </row>
    <row r="130" spans="1:16" hidden="1" x14ac:dyDescent="0.25">
      <c r="A130" s="202">
        <v>2330</v>
      </c>
      <c r="B130" s="90" t="s">
        <v>148</v>
      </c>
      <c r="C130" s="536">
        <f t="shared" si="99"/>
        <v>0</v>
      </c>
      <c r="D130" s="197"/>
      <c r="E130" s="198"/>
      <c r="F130" s="199">
        <f t="shared" si="153"/>
        <v>0</v>
      </c>
      <c r="G130" s="197"/>
      <c r="H130" s="198"/>
      <c r="I130" s="199">
        <f t="shared" si="154"/>
        <v>0</v>
      </c>
      <c r="J130" s="200"/>
      <c r="K130" s="198"/>
      <c r="L130" s="199">
        <f t="shared" si="155"/>
        <v>0</v>
      </c>
      <c r="M130" s="197"/>
      <c r="N130" s="198"/>
      <c r="O130" s="199">
        <f t="shared" si="156"/>
        <v>0</v>
      </c>
      <c r="P130" s="201"/>
    </row>
    <row r="131" spans="1:16" ht="36" hidden="1" x14ac:dyDescent="0.25">
      <c r="A131" s="202">
        <v>2340</v>
      </c>
      <c r="B131" s="90" t="s">
        <v>149</v>
      </c>
      <c r="C131" s="536">
        <f t="shared" si="99"/>
        <v>0</v>
      </c>
      <c r="D131" s="203">
        <f t="shared" ref="D131:E131" si="157">SUM(D132:D133)</f>
        <v>0</v>
      </c>
      <c r="E131" s="204">
        <f t="shared" si="157"/>
        <v>0</v>
      </c>
      <c r="F131" s="199">
        <f>SUM(F132:F133)</f>
        <v>0</v>
      </c>
      <c r="G131" s="203">
        <f t="shared" ref="G131:H131" si="158">SUM(G132:G133)</f>
        <v>0</v>
      </c>
      <c r="H131" s="204">
        <f t="shared" si="158"/>
        <v>0</v>
      </c>
      <c r="I131" s="199">
        <f>SUM(I132:I133)</f>
        <v>0</v>
      </c>
      <c r="J131" s="205">
        <f t="shared" ref="J131:K131" si="159">SUM(J132:J133)</f>
        <v>0</v>
      </c>
      <c r="K131" s="204">
        <f t="shared" si="159"/>
        <v>0</v>
      </c>
      <c r="L131" s="199">
        <f>SUM(L132:L133)</f>
        <v>0</v>
      </c>
      <c r="M131" s="203">
        <f t="shared" ref="M131:O131" si="160">SUM(M132:M133)</f>
        <v>0</v>
      </c>
      <c r="N131" s="204">
        <f t="shared" si="160"/>
        <v>0</v>
      </c>
      <c r="O131" s="199">
        <f t="shared" si="160"/>
        <v>0</v>
      </c>
      <c r="P131" s="201"/>
    </row>
    <row r="132" spans="1:16" hidden="1" x14ac:dyDescent="0.25">
      <c r="A132" s="52">
        <v>2341</v>
      </c>
      <c r="B132" s="90" t="s">
        <v>150</v>
      </c>
      <c r="C132" s="536">
        <f t="shared" si="99"/>
        <v>0</v>
      </c>
      <c r="D132" s="197"/>
      <c r="E132" s="198"/>
      <c r="F132" s="199">
        <f t="shared" ref="F132:F133" si="161">D132+E132</f>
        <v>0</v>
      </c>
      <c r="G132" s="197"/>
      <c r="H132" s="198"/>
      <c r="I132" s="199">
        <f t="shared" ref="I132:I133" si="162">G132+H132</f>
        <v>0</v>
      </c>
      <c r="J132" s="200"/>
      <c r="K132" s="198"/>
      <c r="L132" s="199">
        <f t="shared" ref="L132:L133" si="163">J132+K132</f>
        <v>0</v>
      </c>
      <c r="M132" s="197"/>
      <c r="N132" s="198"/>
      <c r="O132" s="199">
        <f t="shared" ref="O132:O133" si="164">M132+N132</f>
        <v>0</v>
      </c>
      <c r="P132" s="201"/>
    </row>
    <row r="133" spans="1:16" ht="24" hidden="1" x14ac:dyDescent="0.25">
      <c r="A133" s="52">
        <v>2344</v>
      </c>
      <c r="B133" s="90" t="s">
        <v>151</v>
      </c>
      <c r="C133" s="536">
        <f t="shared" si="99"/>
        <v>0</v>
      </c>
      <c r="D133" s="197"/>
      <c r="E133" s="198"/>
      <c r="F133" s="199">
        <f t="shared" si="161"/>
        <v>0</v>
      </c>
      <c r="G133" s="197"/>
      <c r="H133" s="198"/>
      <c r="I133" s="199">
        <f t="shared" si="162"/>
        <v>0</v>
      </c>
      <c r="J133" s="200"/>
      <c r="K133" s="198"/>
      <c r="L133" s="199">
        <f t="shared" si="163"/>
        <v>0</v>
      </c>
      <c r="M133" s="197"/>
      <c r="N133" s="198"/>
      <c r="O133" s="199">
        <f t="shared" si="164"/>
        <v>0</v>
      </c>
      <c r="P133" s="201"/>
    </row>
    <row r="134" spans="1:16" ht="24" hidden="1" x14ac:dyDescent="0.25">
      <c r="A134" s="188">
        <v>2350</v>
      </c>
      <c r="B134" s="143" t="s">
        <v>152</v>
      </c>
      <c r="C134" s="542">
        <f t="shared" si="99"/>
        <v>0</v>
      </c>
      <c r="D134" s="148">
        <f t="shared" ref="D134:E134" si="165">SUM(D135:D137)</f>
        <v>0</v>
      </c>
      <c r="E134" s="149">
        <f t="shared" si="165"/>
        <v>0</v>
      </c>
      <c r="F134" s="189">
        <f>SUM(F135:F137)</f>
        <v>0</v>
      </c>
      <c r="G134" s="148">
        <f t="shared" ref="G134:H134" si="166">SUM(G135:G137)</f>
        <v>0</v>
      </c>
      <c r="H134" s="149">
        <f t="shared" si="166"/>
        <v>0</v>
      </c>
      <c r="I134" s="189">
        <f>SUM(I135:I137)</f>
        <v>0</v>
      </c>
      <c r="J134" s="190">
        <f t="shared" ref="J134:K134" si="167">SUM(J135:J137)</f>
        <v>0</v>
      </c>
      <c r="K134" s="149">
        <f t="shared" si="167"/>
        <v>0</v>
      </c>
      <c r="L134" s="189">
        <f>SUM(L135:L137)</f>
        <v>0</v>
      </c>
      <c r="M134" s="148">
        <f t="shared" ref="M134:O134" si="168">SUM(M135:M137)</f>
        <v>0</v>
      </c>
      <c r="N134" s="149">
        <f t="shared" si="168"/>
        <v>0</v>
      </c>
      <c r="O134" s="189">
        <f t="shared" si="168"/>
        <v>0</v>
      </c>
      <c r="P134" s="191"/>
    </row>
    <row r="135" spans="1:16" hidden="1" x14ac:dyDescent="0.25">
      <c r="A135" s="45">
        <v>2351</v>
      </c>
      <c r="B135" s="82" t="s">
        <v>153</v>
      </c>
      <c r="C135" s="535">
        <f t="shared" si="99"/>
        <v>0</v>
      </c>
      <c r="D135" s="192"/>
      <c r="E135" s="193"/>
      <c r="F135" s="194">
        <f t="shared" ref="F135:F137" si="169">D135+E135</f>
        <v>0</v>
      </c>
      <c r="G135" s="192"/>
      <c r="H135" s="193"/>
      <c r="I135" s="194">
        <f t="shared" ref="I135:I137" si="170">G135+H135</f>
        <v>0</v>
      </c>
      <c r="J135" s="195"/>
      <c r="K135" s="193"/>
      <c r="L135" s="194">
        <f t="shared" ref="L135:L137" si="171">J135+K135</f>
        <v>0</v>
      </c>
      <c r="M135" s="192"/>
      <c r="N135" s="193"/>
      <c r="O135" s="194">
        <f t="shared" ref="O135:O137" si="172">M135+N135</f>
        <v>0</v>
      </c>
      <c r="P135" s="196"/>
    </row>
    <row r="136" spans="1:16" ht="24" hidden="1" x14ac:dyDescent="0.25">
      <c r="A136" s="52">
        <v>2352</v>
      </c>
      <c r="B136" s="90" t="s">
        <v>154</v>
      </c>
      <c r="C136" s="536">
        <f t="shared" si="99"/>
        <v>0</v>
      </c>
      <c r="D136" s="197"/>
      <c r="E136" s="198"/>
      <c r="F136" s="199">
        <f t="shared" si="169"/>
        <v>0</v>
      </c>
      <c r="G136" s="197"/>
      <c r="H136" s="198"/>
      <c r="I136" s="199">
        <f t="shared" si="170"/>
        <v>0</v>
      </c>
      <c r="J136" s="200"/>
      <c r="K136" s="198"/>
      <c r="L136" s="199">
        <f t="shared" si="171"/>
        <v>0</v>
      </c>
      <c r="M136" s="197"/>
      <c r="N136" s="198"/>
      <c r="O136" s="199">
        <f t="shared" si="172"/>
        <v>0</v>
      </c>
      <c r="P136" s="201"/>
    </row>
    <row r="137" spans="1:16" ht="24" hidden="1" x14ac:dyDescent="0.25">
      <c r="A137" s="52">
        <v>2353</v>
      </c>
      <c r="B137" s="90" t="s">
        <v>155</v>
      </c>
      <c r="C137" s="536">
        <f t="shared" si="99"/>
        <v>0</v>
      </c>
      <c r="D137" s="197"/>
      <c r="E137" s="198"/>
      <c r="F137" s="199">
        <f t="shared" si="169"/>
        <v>0</v>
      </c>
      <c r="G137" s="197"/>
      <c r="H137" s="198"/>
      <c r="I137" s="199">
        <f t="shared" si="170"/>
        <v>0</v>
      </c>
      <c r="J137" s="200"/>
      <c r="K137" s="198"/>
      <c r="L137" s="199">
        <f t="shared" si="171"/>
        <v>0</v>
      </c>
      <c r="M137" s="197"/>
      <c r="N137" s="198"/>
      <c r="O137" s="199">
        <f t="shared" si="172"/>
        <v>0</v>
      </c>
      <c r="P137" s="201"/>
    </row>
    <row r="138" spans="1:16" ht="36" hidden="1" x14ac:dyDescent="0.25">
      <c r="A138" s="202">
        <v>2360</v>
      </c>
      <c r="B138" s="90" t="s">
        <v>156</v>
      </c>
      <c r="C138" s="536">
        <f t="shared" si="99"/>
        <v>0</v>
      </c>
      <c r="D138" s="203">
        <f t="shared" ref="D138:E138" si="173">SUM(D139:D145)</f>
        <v>0</v>
      </c>
      <c r="E138" s="204">
        <f t="shared" si="173"/>
        <v>0</v>
      </c>
      <c r="F138" s="199">
        <f>SUM(F139:F145)</f>
        <v>0</v>
      </c>
      <c r="G138" s="203">
        <f t="shared" ref="G138:H138" si="174">SUM(G139:G145)</f>
        <v>0</v>
      </c>
      <c r="H138" s="204">
        <f t="shared" si="174"/>
        <v>0</v>
      </c>
      <c r="I138" s="199">
        <f>SUM(I139:I145)</f>
        <v>0</v>
      </c>
      <c r="J138" s="205">
        <f t="shared" ref="J138:K138" si="175">SUM(J139:J145)</f>
        <v>0</v>
      </c>
      <c r="K138" s="204">
        <f t="shared" si="175"/>
        <v>0</v>
      </c>
      <c r="L138" s="199">
        <f>SUM(L139:L145)</f>
        <v>0</v>
      </c>
      <c r="M138" s="203">
        <f t="shared" ref="M138:O138" si="176">SUM(M139:M145)</f>
        <v>0</v>
      </c>
      <c r="N138" s="204">
        <f t="shared" si="176"/>
        <v>0</v>
      </c>
      <c r="O138" s="199">
        <f t="shared" si="176"/>
        <v>0</v>
      </c>
      <c r="P138" s="201"/>
    </row>
    <row r="139" spans="1:16" hidden="1" x14ac:dyDescent="0.25">
      <c r="A139" s="51">
        <v>2361</v>
      </c>
      <c r="B139" s="90" t="s">
        <v>157</v>
      </c>
      <c r="C139" s="536">
        <f t="shared" si="99"/>
        <v>0</v>
      </c>
      <c r="D139" s="197"/>
      <c r="E139" s="198"/>
      <c r="F139" s="199">
        <f t="shared" ref="F139:F146" si="177">D139+E139</f>
        <v>0</v>
      </c>
      <c r="G139" s="197"/>
      <c r="H139" s="198"/>
      <c r="I139" s="199">
        <f t="shared" ref="I139:I146" si="178">G139+H139</f>
        <v>0</v>
      </c>
      <c r="J139" s="200"/>
      <c r="K139" s="198"/>
      <c r="L139" s="199">
        <f t="shared" ref="L139:L146" si="179">J139+K139</f>
        <v>0</v>
      </c>
      <c r="M139" s="197"/>
      <c r="N139" s="198"/>
      <c r="O139" s="199">
        <f t="shared" ref="O139:O146" si="180">M139+N139</f>
        <v>0</v>
      </c>
      <c r="P139" s="201"/>
    </row>
    <row r="140" spans="1:16" ht="24" hidden="1" x14ac:dyDescent="0.25">
      <c r="A140" s="51">
        <v>2362</v>
      </c>
      <c r="B140" s="90" t="s">
        <v>158</v>
      </c>
      <c r="C140" s="536">
        <f t="shared" si="99"/>
        <v>0</v>
      </c>
      <c r="D140" s="197"/>
      <c r="E140" s="198"/>
      <c r="F140" s="199">
        <f t="shared" si="177"/>
        <v>0</v>
      </c>
      <c r="G140" s="197"/>
      <c r="H140" s="198"/>
      <c r="I140" s="199">
        <f t="shared" si="178"/>
        <v>0</v>
      </c>
      <c r="J140" s="200"/>
      <c r="K140" s="198"/>
      <c r="L140" s="199">
        <f t="shared" si="179"/>
        <v>0</v>
      </c>
      <c r="M140" s="197"/>
      <c r="N140" s="198"/>
      <c r="O140" s="199">
        <f t="shared" si="180"/>
        <v>0</v>
      </c>
      <c r="P140" s="201"/>
    </row>
    <row r="141" spans="1:16" hidden="1" x14ac:dyDescent="0.25">
      <c r="A141" s="51">
        <v>2363</v>
      </c>
      <c r="B141" s="90" t="s">
        <v>159</v>
      </c>
      <c r="C141" s="536">
        <f t="shared" si="99"/>
        <v>0</v>
      </c>
      <c r="D141" s="197"/>
      <c r="E141" s="198"/>
      <c r="F141" s="199">
        <f t="shared" si="177"/>
        <v>0</v>
      </c>
      <c r="G141" s="197"/>
      <c r="H141" s="198"/>
      <c r="I141" s="199">
        <f t="shared" si="178"/>
        <v>0</v>
      </c>
      <c r="J141" s="200"/>
      <c r="K141" s="198"/>
      <c r="L141" s="199">
        <f t="shared" si="179"/>
        <v>0</v>
      </c>
      <c r="M141" s="197"/>
      <c r="N141" s="198"/>
      <c r="O141" s="199">
        <f t="shared" si="180"/>
        <v>0</v>
      </c>
      <c r="P141" s="201"/>
    </row>
    <row r="142" spans="1:16" hidden="1" x14ac:dyDescent="0.25">
      <c r="A142" s="51">
        <v>2364</v>
      </c>
      <c r="B142" s="90" t="s">
        <v>160</v>
      </c>
      <c r="C142" s="536">
        <f t="shared" si="99"/>
        <v>0</v>
      </c>
      <c r="D142" s="197"/>
      <c r="E142" s="198"/>
      <c r="F142" s="199">
        <f t="shared" si="177"/>
        <v>0</v>
      </c>
      <c r="G142" s="197"/>
      <c r="H142" s="198"/>
      <c r="I142" s="199">
        <f t="shared" si="178"/>
        <v>0</v>
      </c>
      <c r="J142" s="200"/>
      <c r="K142" s="198"/>
      <c r="L142" s="199">
        <f t="shared" si="179"/>
        <v>0</v>
      </c>
      <c r="M142" s="197"/>
      <c r="N142" s="198"/>
      <c r="O142" s="199">
        <f t="shared" si="180"/>
        <v>0</v>
      </c>
      <c r="P142" s="201"/>
    </row>
    <row r="143" spans="1:16" ht="12.75" hidden="1" customHeight="1" x14ac:dyDescent="0.25">
      <c r="A143" s="51">
        <v>2365</v>
      </c>
      <c r="B143" s="90" t="s">
        <v>161</v>
      </c>
      <c r="C143" s="536">
        <f t="shared" si="99"/>
        <v>0</v>
      </c>
      <c r="D143" s="197"/>
      <c r="E143" s="198"/>
      <c r="F143" s="199">
        <f t="shared" si="177"/>
        <v>0</v>
      </c>
      <c r="G143" s="197"/>
      <c r="H143" s="198"/>
      <c r="I143" s="199">
        <f t="shared" si="178"/>
        <v>0</v>
      </c>
      <c r="J143" s="200"/>
      <c r="K143" s="198"/>
      <c r="L143" s="199">
        <f t="shared" si="179"/>
        <v>0</v>
      </c>
      <c r="M143" s="197"/>
      <c r="N143" s="198"/>
      <c r="O143" s="199">
        <f t="shared" si="180"/>
        <v>0</v>
      </c>
      <c r="P143" s="201"/>
    </row>
    <row r="144" spans="1:16" ht="36" hidden="1" x14ac:dyDescent="0.25">
      <c r="A144" s="51">
        <v>2366</v>
      </c>
      <c r="B144" s="90" t="s">
        <v>162</v>
      </c>
      <c r="C144" s="536">
        <f t="shared" si="99"/>
        <v>0</v>
      </c>
      <c r="D144" s="197"/>
      <c r="E144" s="198"/>
      <c r="F144" s="199">
        <f t="shared" si="177"/>
        <v>0</v>
      </c>
      <c r="G144" s="197"/>
      <c r="H144" s="198"/>
      <c r="I144" s="199">
        <f t="shared" si="178"/>
        <v>0</v>
      </c>
      <c r="J144" s="200"/>
      <c r="K144" s="198"/>
      <c r="L144" s="199">
        <f t="shared" si="179"/>
        <v>0</v>
      </c>
      <c r="M144" s="197"/>
      <c r="N144" s="198"/>
      <c r="O144" s="199">
        <f t="shared" si="180"/>
        <v>0</v>
      </c>
      <c r="P144" s="201"/>
    </row>
    <row r="145" spans="1:16" ht="60" hidden="1" x14ac:dyDescent="0.25">
      <c r="A145" s="51">
        <v>2369</v>
      </c>
      <c r="B145" s="90" t="s">
        <v>163</v>
      </c>
      <c r="C145" s="536">
        <f t="shared" si="99"/>
        <v>0</v>
      </c>
      <c r="D145" s="197"/>
      <c r="E145" s="198"/>
      <c r="F145" s="199">
        <f t="shared" si="177"/>
        <v>0</v>
      </c>
      <c r="G145" s="197"/>
      <c r="H145" s="198"/>
      <c r="I145" s="199">
        <f t="shared" si="178"/>
        <v>0</v>
      </c>
      <c r="J145" s="200"/>
      <c r="K145" s="198"/>
      <c r="L145" s="199">
        <f t="shared" si="179"/>
        <v>0</v>
      </c>
      <c r="M145" s="197"/>
      <c r="N145" s="198"/>
      <c r="O145" s="199">
        <f t="shared" si="180"/>
        <v>0</v>
      </c>
      <c r="P145" s="201"/>
    </row>
    <row r="146" spans="1:16" hidden="1" x14ac:dyDescent="0.25">
      <c r="A146" s="188">
        <v>2370</v>
      </c>
      <c r="B146" s="143" t="s">
        <v>164</v>
      </c>
      <c r="C146" s="542">
        <f t="shared" si="99"/>
        <v>0</v>
      </c>
      <c r="D146" s="206"/>
      <c r="E146" s="207"/>
      <c r="F146" s="189">
        <f t="shared" si="177"/>
        <v>0</v>
      </c>
      <c r="G146" s="206"/>
      <c r="H146" s="207"/>
      <c r="I146" s="189">
        <f t="shared" si="178"/>
        <v>0</v>
      </c>
      <c r="J146" s="208"/>
      <c r="K146" s="207"/>
      <c r="L146" s="189">
        <f t="shared" si="179"/>
        <v>0</v>
      </c>
      <c r="M146" s="206"/>
      <c r="N146" s="207"/>
      <c r="O146" s="189">
        <f t="shared" si="180"/>
        <v>0</v>
      </c>
      <c r="P146" s="191"/>
    </row>
    <row r="147" spans="1:16" hidden="1" x14ac:dyDescent="0.25">
      <c r="A147" s="188">
        <v>2380</v>
      </c>
      <c r="B147" s="143" t="s">
        <v>165</v>
      </c>
      <c r="C147" s="542">
        <f t="shared" si="99"/>
        <v>0</v>
      </c>
      <c r="D147" s="148">
        <f t="shared" ref="D147:E147" si="181">SUM(D148:D149)</f>
        <v>0</v>
      </c>
      <c r="E147" s="149">
        <f t="shared" si="181"/>
        <v>0</v>
      </c>
      <c r="F147" s="189">
        <f>SUM(F148:F149)</f>
        <v>0</v>
      </c>
      <c r="G147" s="148">
        <f t="shared" ref="G147:H147" si="182">SUM(G148:G149)</f>
        <v>0</v>
      </c>
      <c r="H147" s="149">
        <f t="shared" si="182"/>
        <v>0</v>
      </c>
      <c r="I147" s="189">
        <f>SUM(I148:I149)</f>
        <v>0</v>
      </c>
      <c r="J147" s="190">
        <f t="shared" ref="J147:K147" si="183">SUM(J148:J149)</f>
        <v>0</v>
      </c>
      <c r="K147" s="149">
        <f t="shared" si="183"/>
        <v>0</v>
      </c>
      <c r="L147" s="189">
        <f>SUM(L148:L149)</f>
        <v>0</v>
      </c>
      <c r="M147" s="148">
        <f t="shared" ref="M147:O147" si="184">SUM(M148:M149)</f>
        <v>0</v>
      </c>
      <c r="N147" s="149">
        <f t="shared" si="184"/>
        <v>0</v>
      </c>
      <c r="O147" s="189">
        <f t="shared" si="184"/>
        <v>0</v>
      </c>
      <c r="P147" s="191"/>
    </row>
    <row r="148" spans="1:16" hidden="1" x14ac:dyDescent="0.25">
      <c r="A148" s="44">
        <v>2381</v>
      </c>
      <c r="B148" s="82" t="s">
        <v>166</v>
      </c>
      <c r="C148" s="535">
        <f t="shared" si="99"/>
        <v>0</v>
      </c>
      <c r="D148" s="192"/>
      <c r="E148" s="193"/>
      <c r="F148" s="194">
        <f t="shared" ref="F148:F151" si="185">D148+E148</f>
        <v>0</v>
      </c>
      <c r="G148" s="192"/>
      <c r="H148" s="193"/>
      <c r="I148" s="194">
        <f t="shared" ref="I148:I151" si="186">G148+H148</f>
        <v>0</v>
      </c>
      <c r="J148" s="195"/>
      <c r="K148" s="193"/>
      <c r="L148" s="194">
        <f t="shared" ref="L148:L151" si="187">J148+K148</f>
        <v>0</v>
      </c>
      <c r="M148" s="192"/>
      <c r="N148" s="193"/>
      <c r="O148" s="194">
        <f t="shared" ref="O148:O151" si="188">M148+N148</f>
        <v>0</v>
      </c>
      <c r="P148" s="196"/>
    </row>
    <row r="149" spans="1:16" ht="24" hidden="1" x14ac:dyDescent="0.25">
      <c r="A149" s="51">
        <v>2389</v>
      </c>
      <c r="B149" s="90" t="s">
        <v>167</v>
      </c>
      <c r="C149" s="536">
        <f t="shared" ref="C149:C212" si="189">F149+I149+L149+O149</f>
        <v>0</v>
      </c>
      <c r="D149" s="197"/>
      <c r="E149" s="198"/>
      <c r="F149" s="199">
        <f t="shared" si="185"/>
        <v>0</v>
      </c>
      <c r="G149" s="197"/>
      <c r="H149" s="198"/>
      <c r="I149" s="199">
        <f t="shared" si="186"/>
        <v>0</v>
      </c>
      <c r="J149" s="200"/>
      <c r="K149" s="198"/>
      <c r="L149" s="199">
        <f t="shared" si="187"/>
        <v>0</v>
      </c>
      <c r="M149" s="197"/>
      <c r="N149" s="198"/>
      <c r="O149" s="199">
        <f t="shared" si="188"/>
        <v>0</v>
      </c>
      <c r="P149" s="201"/>
    </row>
    <row r="150" spans="1:16" hidden="1" x14ac:dyDescent="0.25">
      <c r="A150" s="188">
        <v>2390</v>
      </c>
      <c r="B150" s="143" t="s">
        <v>168</v>
      </c>
      <c r="C150" s="542">
        <f t="shared" si="189"/>
        <v>0</v>
      </c>
      <c r="D150" s="206"/>
      <c r="E150" s="207"/>
      <c r="F150" s="189">
        <f t="shared" si="185"/>
        <v>0</v>
      </c>
      <c r="G150" s="206"/>
      <c r="H150" s="207"/>
      <c r="I150" s="189">
        <f t="shared" si="186"/>
        <v>0</v>
      </c>
      <c r="J150" s="208"/>
      <c r="K150" s="207"/>
      <c r="L150" s="189">
        <f t="shared" si="187"/>
        <v>0</v>
      </c>
      <c r="M150" s="206"/>
      <c r="N150" s="207"/>
      <c r="O150" s="189">
        <f t="shared" si="188"/>
        <v>0</v>
      </c>
      <c r="P150" s="191"/>
    </row>
    <row r="151" spans="1:16" hidden="1" x14ac:dyDescent="0.25">
      <c r="A151" s="70">
        <v>2400</v>
      </c>
      <c r="B151" s="182" t="s">
        <v>169</v>
      </c>
      <c r="C151" s="534">
        <f t="shared" si="189"/>
        <v>0</v>
      </c>
      <c r="D151" s="224"/>
      <c r="E151" s="225"/>
      <c r="F151" s="185">
        <f t="shared" si="185"/>
        <v>0</v>
      </c>
      <c r="G151" s="224"/>
      <c r="H151" s="225"/>
      <c r="I151" s="185">
        <f t="shared" si="186"/>
        <v>0</v>
      </c>
      <c r="J151" s="226"/>
      <c r="K151" s="225"/>
      <c r="L151" s="185">
        <f t="shared" si="187"/>
        <v>0</v>
      </c>
      <c r="M151" s="224"/>
      <c r="N151" s="225"/>
      <c r="O151" s="185">
        <f t="shared" si="188"/>
        <v>0</v>
      </c>
      <c r="P151" s="209"/>
    </row>
    <row r="152" spans="1:16" ht="24" hidden="1" x14ac:dyDescent="0.25">
      <c r="A152" s="70">
        <v>2500</v>
      </c>
      <c r="B152" s="182" t="s">
        <v>170</v>
      </c>
      <c r="C152" s="534">
        <f t="shared" si="189"/>
        <v>0</v>
      </c>
      <c r="D152" s="183">
        <f t="shared" ref="D152:E152" si="190">SUM(D153,D159)</f>
        <v>0</v>
      </c>
      <c r="E152" s="184">
        <f t="shared" si="190"/>
        <v>0</v>
      </c>
      <c r="F152" s="185">
        <f>SUM(F153,F159)</f>
        <v>0</v>
      </c>
      <c r="G152" s="183">
        <f t="shared" ref="G152:O152" si="191">SUM(G153,G159)</f>
        <v>0</v>
      </c>
      <c r="H152" s="184">
        <f t="shared" si="191"/>
        <v>0</v>
      </c>
      <c r="I152" s="185">
        <f t="shared" si="191"/>
        <v>0</v>
      </c>
      <c r="J152" s="186">
        <f t="shared" si="191"/>
        <v>0</v>
      </c>
      <c r="K152" s="184">
        <f t="shared" si="191"/>
        <v>0</v>
      </c>
      <c r="L152" s="185">
        <f t="shared" si="191"/>
        <v>0</v>
      </c>
      <c r="M152" s="183">
        <f t="shared" si="191"/>
        <v>0</v>
      </c>
      <c r="N152" s="184">
        <f t="shared" si="191"/>
        <v>0</v>
      </c>
      <c r="O152" s="185">
        <f t="shared" si="191"/>
        <v>0</v>
      </c>
      <c r="P152" s="187"/>
    </row>
    <row r="153" spans="1:16" ht="24" hidden="1" x14ac:dyDescent="0.25">
      <c r="A153" s="989">
        <v>2510</v>
      </c>
      <c r="B153" s="82" t="s">
        <v>171</v>
      </c>
      <c r="C153" s="535">
        <f t="shared" si="189"/>
        <v>0</v>
      </c>
      <c r="D153" s="212">
        <f t="shared" ref="D153:E153" si="192">SUM(D154:D158)</f>
        <v>0</v>
      </c>
      <c r="E153" s="213">
        <f t="shared" si="192"/>
        <v>0</v>
      </c>
      <c r="F153" s="194">
        <f>SUM(F154:F158)</f>
        <v>0</v>
      </c>
      <c r="G153" s="212">
        <f t="shared" ref="G153:O153" si="193">SUM(G154:G158)</f>
        <v>0</v>
      </c>
      <c r="H153" s="213">
        <f t="shared" si="193"/>
        <v>0</v>
      </c>
      <c r="I153" s="194">
        <f t="shared" si="193"/>
        <v>0</v>
      </c>
      <c r="J153" s="214">
        <f t="shared" si="193"/>
        <v>0</v>
      </c>
      <c r="K153" s="213">
        <f t="shared" si="193"/>
        <v>0</v>
      </c>
      <c r="L153" s="194">
        <f t="shared" si="193"/>
        <v>0</v>
      </c>
      <c r="M153" s="212">
        <f t="shared" si="193"/>
        <v>0</v>
      </c>
      <c r="N153" s="213">
        <f t="shared" si="193"/>
        <v>0</v>
      </c>
      <c r="O153" s="194">
        <f t="shared" si="193"/>
        <v>0</v>
      </c>
      <c r="P153" s="227"/>
    </row>
    <row r="154" spans="1:16" ht="24" hidden="1" x14ac:dyDescent="0.25">
      <c r="A154" s="52">
        <v>2512</v>
      </c>
      <c r="B154" s="90" t="s">
        <v>172</v>
      </c>
      <c r="C154" s="536">
        <f t="shared" si="189"/>
        <v>0</v>
      </c>
      <c r="D154" s="197"/>
      <c r="E154" s="198"/>
      <c r="F154" s="199">
        <f t="shared" ref="F154:F159" si="194">D154+E154</f>
        <v>0</v>
      </c>
      <c r="G154" s="197"/>
      <c r="H154" s="198"/>
      <c r="I154" s="199">
        <f t="shared" ref="I154:I159" si="195">G154+H154</f>
        <v>0</v>
      </c>
      <c r="J154" s="200"/>
      <c r="K154" s="198"/>
      <c r="L154" s="199">
        <f t="shared" ref="L154:L159" si="196">J154+K154</f>
        <v>0</v>
      </c>
      <c r="M154" s="197"/>
      <c r="N154" s="198"/>
      <c r="O154" s="199">
        <f t="shared" ref="O154:O159" si="197">M154+N154</f>
        <v>0</v>
      </c>
      <c r="P154" s="201"/>
    </row>
    <row r="155" spans="1:16" ht="24" hidden="1" x14ac:dyDescent="0.25">
      <c r="A155" s="52">
        <v>2513</v>
      </c>
      <c r="B155" s="90" t="s">
        <v>173</v>
      </c>
      <c r="C155" s="536">
        <f t="shared" si="189"/>
        <v>0</v>
      </c>
      <c r="D155" s="197"/>
      <c r="E155" s="198"/>
      <c r="F155" s="199">
        <f t="shared" si="194"/>
        <v>0</v>
      </c>
      <c r="G155" s="197"/>
      <c r="H155" s="198"/>
      <c r="I155" s="199">
        <f t="shared" si="195"/>
        <v>0</v>
      </c>
      <c r="J155" s="200"/>
      <c r="K155" s="198"/>
      <c r="L155" s="199">
        <f t="shared" si="196"/>
        <v>0</v>
      </c>
      <c r="M155" s="197"/>
      <c r="N155" s="198"/>
      <c r="O155" s="199">
        <f t="shared" si="197"/>
        <v>0</v>
      </c>
      <c r="P155" s="201"/>
    </row>
    <row r="156" spans="1:16" ht="36" hidden="1" x14ac:dyDescent="0.25">
      <c r="A156" s="52">
        <v>2514</v>
      </c>
      <c r="B156" s="90" t="s">
        <v>174</v>
      </c>
      <c r="C156" s="536">
        <f t="shared" si="189"/>
        <v>0</v>
      </c>
      <c r="D156" s="197"/>
      <c r="E156" s="198"/>
      <c r="F156" s="199">
        <f t="shared" si="194"/>
        <v>0</v>
      </c>
      <c r="G156" s="197"/>
      <c r="H156" s="198"/>
      <c r="I156" s="199">
        <f t="shared" si="195"/>
        <v>0</v>
      </c>
      <c r="J156" s="200"/>
      <c r="K156" s="198"/>
      <c r="L156" s="199">
        <f t="shared" si="196"/>
        <v>0</v>
      </c>
      <c r="M156" s="197"/>
      <c r="N156" s="198"/>
      <c r="O156" s="199">
        <f t="shared" si="197"/>
        <v>0</v>
      </c>
      <c r="P156" s="201"/>
    </row>
    <row r="157" spans="1:16" ht="24" hidden="1" x14ac:dyDescent="0.25">
      <c r="A157" s="52">
        <v>2515</v>
      </c>
      <c r="B157" s="90" t="s">
        <v>175</v>
      </c>
      <c r="C157" s="536">
        <f t="shared" si="189"/>
        <v>0</v>
      </c>
      <c r="D157" s="197"/>
      <c r="E157" s="198"/>
      <c r="F157" s="199">
        <f t="shared" si="194"/>
        <v>0</v>
      </c>
      <c r="G157" s="197"/>
      <c r="H157" s="198"/>
      <c r="I157" s="199">
        <f t="shared" si="195"/>
        <v>0</v>
      </c>
      <c r="J157" s="200"/>
      <c r="K157" s="198"/>
      <c r="L157" s="199">
        <f t="shared" si="196"/>
        <v>0</v>
      </c>
      <c r="M157" s="197"/>
      <c r="N157" s="198"/>
      <c r="O157" s="199">
        <f t="shared" si="197"/>
        <v>0</v>
      </c>
      <c r="P157" s="201"/>
    </row>
    <row r="158" spans="1:16" ht="24" hidden="1" x14ac:dyDescent="0.25">
      <c r="A158" s="52">
        <v>2519</v>
      </c>
      <c r="B158" s="90" t="s">
        <v>176</v>
      </c>
      <c r="C158" s="536">
        <f t="shared" si="189"/>
        <v>0</v>
      </c>
      <c r="D158" s="197"/>
      <c r="E158" s="198"/>
      <c r="F158" s="199">
        <f t="shared" si="194"/>
        <v>0</v>
      </c>
      <c r="G158" s="197"/>
      <c r="H158" s="198"/>
      <c r="I158" s="199">
        <f t="shared" si="195"/>
        <v>0</v>
      </c>
      <c r="J158" s="200"/>
      <c r="K158" s="198"/>
      <c r="L158" s="199">
        <f t="shared" si="196"/>
        <v>0</v>
      </c>
      <c r="M158" s="197"/>
      <c r="N158" s="198"/>
      <c r="O158" s="199">
        <f t="shared" si="197"/>
        <v>0</v>
      </c>
      <c r="P158" s="201"/>
    </row>
    <row r="159" spans="1:16" ht="24" hidden="1" x14ac:dyDescent="0.25">
      <c r="A159" s="202">
        <v>2520</v>
      </c>
      <c r="B159" s="90" t="s">
        <v>177</v>
      </c>
      <c r="C159" s="536">
        <f t="shared" si="189"/>
        <v>0</v>
      </c>
      <c r="D159" s="197"/>
      <c r="E159" s="198"/>
      <c r="F159" s="199">
        <f t="shared" si="194"/>
        <v>0</v>
      </c>
      <c r="G159" s="197"/>
      <c r="H159" s="198"/>
      <c r="I159" s="199">
        <f t="shared" si="195"/>
        <v>0</v>
      </c>
      <c r="J159" s="200"/>
      <c r="K159" s="198"/>
      <c r="L159" s="199">
        <f t="shared" si="196"/>
        <v>0</v>
      </c>
      <c r="M159" s="197"/>
      <c r="N159" s="198"/>
      <c r="O159" s="199">
        <f t="shared" si="197"/>
        <v>0</v>
      </c>
      <c r="P159" s="201"/>
    </row>
    <row r="160" spans="1:16" hidden="1" x14ac:dyDescent="0.25">
      <c r="A160" s="176">
        <v>3000</v>
      </c>
      <c r="B160" s="176" t="s">
        <v>178</v>
      </c>
      <c r="C160" s="547">
        <f t="shared" si="189"/>
        <v>0</v>
      </c>
      <c r="D160" s="177">
        <f t="shared" ref="D160:E160" si="198">SUM(D161,D171)</f>
        <v>0</v>
      </c>
      <c r="E160" s="178">
        <f t="shared" si="198"/>
        <v>0</v>
      </c>
      <c r="F160" s="179">
        <f>SUM(F161,F171)</f>
        <v>0</v>
      </c>
      <c r="G160" s="177">
        <f t="shared" ref="G160:H160" si="199">SUM(G161,G171)</f>
        <v>0</v>
      </c>
      <c r="H160" s="178">
        <f t="shared" si="199"/>
        <v>0</v>
      </c>
      <c r="I160" s="179">
        <f>SUM(I161,I171)</f>
        <v>0</v>
      </c>
      <c r="J160" s="180">
        <f t="shared" ref="J160:K160" si="200">SUM(J161,J171)</f>
        <v>0</v>
      </c>
      <c r="K160" s="178">
        <f t="shared" si="200"/>
        <v>0</v>
      </c>
      <c r="L160" s="179">
        <f>SUM(L161,L171)</f>
        <v>0</v>
      </c>
      <c r="M160" s="177">
        <f t="shared" ref="M160:O160" si="201">SUM(M161,M171)</f>
        <v>0</v>
      </c>
      <c r="N160" s="178">
        <f t="shared" si="201"/>
        <v>0</v>
      </c>
      <c r="O160" s="179">
        <f t="shared" si="201"/>
        <v>0</v>
      </c>
      <c r="P160" s="181"/>
    </row>
    <row r="161" spans="1:16" ht="24" hidden="1" x14ac:dyDescent="0.25">
      <c r="A161" s="70">
        <v>3200</v>
      </c>
      <c r="B161" s="228" t="s">
        <v>179</v>
      </c>
      <c r="C161" s="534">
        <f t="shared" si="189"/>
        <v>0</v>
      </c>
      <c r="D161" s="183">
        <f t="shared" ref="D161:E161" si="202">SUM(D162,D166)</f>
        <v>0</v>
      </c>
      <c r="E161" s="184">
        <f t="shared" si="202"/>
        <v>0</v>
      </c>
      <c r="F161" s="185">
        <f>SUM(F162,F166)</f>
        <v>0</v>
      </c>
      <c r="G161" s="183">
        <f t="shared" ref="G161:O161" si="203">SUM(G162,G166)</f>
        <v>0</v>
      </c>
      <c r="H161" s="184">
        <f t="shared" si="203"/>
        <v>0</v>
      </c>
      <c r="I161" s="185">
        <f t="shared" si="203"/>
        <v>0</v>
      </c>
      <c r="J161" s="186">
        <f t="shared" si="203"/>
        <v>0</v>
      </c>
      <c r="K161" s="184">
        <f t="shared" si="203"/>
        <v>0</v>
      </c>
      <c r="L161" s="185">
        <f t="shared" si="203"/>
        <v>0</v>
      </c>
      <c r="M161" s="183">
        <f t="shared" si="203"/>
        <v>0</v>
      </c>
      <c r="N161" s="184">
        <f t="shared" si="203"/>
        <v>0</v>
      </c>
      <c r="O161" s="185">
        <f t="shared" si="203"/>
        <v>0</v>
      </c>
      <c r="P161" s="187"/>
    </row>
    <row r="162" spans="1:16" ht="36" hidden="1" x14ac:dyDescent="0.25">
      <c r="A162" s="989">
        <v>3260</v>
      </c>
      <c r="B162" s="82" t="s">
        <v>180</v>
      </c>
      <c r="C162" s="535">
        <f t="shared" si="189"/>
        <v>0</v>
      </c>
      <c r="D162" s="212">
        <f t="shared" ref="D162:E162" si="204">SUM(D163:D165)</f>
        <v>0</v>
      </c>
      <c r="E162" s="213">
        <f t="shared" si="204"/>
        <v>0</v>
      </c>
      <c r="F162" s="194">
        <f>SUM(F163:F165)</f>
        <v>0</v>
      </c>
      <c r="G162" s="212">
        <f t="shared" ref="G162:H162" si="205">SUM(G163:G165)</f>
        <v>0</v>
      </c>
      <c r="H162" s="213">
        <f t="shared" si="205"/>
        <v>0</v>
      </c>
      <c r="I162" s="194">
        <f>SUM(I163:I165)</f>
        <v>0</v>
      </c>
      <c r="J162" s="214">
        <f t="shared" ref="J162:K162" si="206">SUM(J163:J165)</f>
        <v>0</v>
      </c>
      <c r="K162" s="213">
        <f t="shared" si="206"/>
        <v>0</v>
      </c>
      <c r="L162" s="194">
        <f>SUM(L163:L165)</f>
        <v>0</v>
      </c>
      <c r="M162" s="212">
        <f t="shared" ref="M162:O162" si="207">SUM(M163:M165)</f>
        <v>0</v>
      </c>
      <c r="N162" s="213">
        <f t="shared" si="207"/>
        <v>0</v>
      </c>
      <c r="O162" s="194">
        <f t="shared" si="207"/>
        <v>0</v>
      </c>
      <c r="P162" s="196"/>
    </row>
    <row r="163" spans="1:16" ht="24" hidden="1" x14ac:dyDescent="0.25">
      <c r="A163" s="52">
        <v>3261</v>
      </c>
      <c r="B163" s="90" t="s">
        <v>181</v>
      </c>
      <c r="C163" s="536">
        <f t="shared" si="189"/>
        <v>0</v>
      </c>
      <c r="D163" s="197"/>
      <c r="E163" s="198"/>
      <c r="F163" s="199">
        <f t="shared" ref="F163:F165" si="208">D163+E163</f>
        <v>0</v>
      </c>
      <c r="G163" s="197"/>
      <c r="H163" s="198"/>
      <c r="I163" s="199">
        <f t="shared" ref="I163:I165" si="209">G163+H163</f>
        <v>0</v>
      </c>
      <c r="J163" s="200"/>
      <c r="K163" s="198"/>
      <c r="L163" s="199">
        <f t="shared" ref="L163:L165" si="210">J163+K163</f>
        <v>0</v>
      </c>
      <c r="M163" s="197"/>
      <c r="N163" s="198"/>
      <c r="O163" s="199">
        <f t="shared" ref="O163:O165" si="211">M163+N163</f>
        <v>0</v>
      </c>
      <c r="P163" s="201"/>
    </row>
    <row r="164" spans="1:16" ht="36" hidden="1" x14ac:dyDescent="0.25">
      <c r="A164" s="52">
        <v>3262</v>
      </c>
      <c r="B164" s="90" t="s">
        <v>182</v>
      </c>
      <c r="C164" s="536">
        <f t="shared" si="189"/>
        <v>0</v>
      </c>
      <c r="D164" s="197"/>
      <c r="E164" s="198"/>
      <c r="F164" s="199">
        <f t="shared" si="208"/>
        <v>0</v>
      </c>
      <c r="G164" s="197"/>
      <c r="H164" s="198"/>
      <c r="I164" s="199">
        <f t="shared" si="209"/>
        <v>0</v>
      </c>
      <c r="J164" s="200"/>
      <c r="K164" s="198"/>
      <c r="L164" s="199">
        <f t="shared" si="210"/>
        <v>0</v>
      </c>
      <c r="M164" s="197"/>
      <c r="N164" s="198"/>
      <c r="O164" s="199">
        <f t="shared" si="211"/>
        <v>0</v>
      </c>
      <c r="P164" s="201"/>
    </row>
    <row r="165" spans="1:16" ht="24" hidden="1" x14ac:dyDescent="0.25">
      <c r="A165" s="52">
        <v>3263</v>
      </c>
      <c r="B165" s="90" t="s">
        <v>183</v>
      </c>
      <c r="C165" s="536">
        <f t="shared" si="189"/>
        <v>0</v>
      </c>
      <c r="D165" s="197"/>
      <c r="E165" s="198"/>
      <c r="F165" s="199">
        <f t="shared" si="208"/>
        <v>0</v>
      </c>
      <c r="G165" s="197"/>
      <c r="H165" s="198"/>
      <c r="I165" s="199">
        <f t="shared" si="209"/>
        <v>0</v>
      </c>
      <c r="J165" s="200"/>
      <c r="K165" s="198"/>
      <c r="L165" s="199">
        <f t="shared" si="210"/>
        <v>0</v>
      </c>
      <c r="M165" s="197"/>
      <c r="N165" s="198"/>
      <c r="O165" s="199">
        <f t="shared" si="211"/>
        <v>0</v>
      </c>
      <c r="P165" s="201"/>
    </row>
    <row r="166" spans="1:16" ht="84" hidden="1" x14ac:dyDescent="0.25">
      <c r="A166" s="989">
        <v>3290</v>
      </c>
      <c r="B166" s="82" t="s">
        <v>184</v>
      </c>
      <c r="C166" s="548">
        <f t="shared" si="189"/>
        <v>0</v>
      </c>
      <c r="D166" s="212">
        <f t="shared" ref="D166:E166" si="212">SUM(D167:D170)</f>
        <v>0</v>
      </c>
      <c r="E166" s="213">
        <f t="shared" si="212"/>
        <v>0</v>
      </c>
      <c r="F166" s="194">
        <f>SUM(F167:F170)</f>
        <v>0</v>
      </c>
      <c r="G166" s="212">
        <f t="shared" ref="G166:O166" si="213">SUM(G167:G170)</f>
        <v>0</v>
      </c>
      <c r="H166" s="213">
        <f t="shared" si="213"/>
        <v>0</v>
      </c>
      <c r="I166" s="194">
        <f t="shared" si="213"/>
        <v>0</v>
      </c>
      <c r="J166" s="214">
        <f t="shared" si="213"/>
        <v>0</v>
      </c>
      <c r="K166" s="213">
        <f t="shared" si="213"/>
        <v>0</v>
      </c>
      <c r="L166" s="194">
        <f t="shared" si="213"/>
        <v>0</v>
      </c>
      <c r="M166" s="212">
        <f t="shared" si="213"/>
        <v>0</v>
      </c>
      <c r="N166" s="213">
        <f t="shared" si="213"/>
        <v>0</v>
      </c>
      <c r="O166" s="194">
        <f t="shared" si="213"/>
        <v>0</v>
      </c>
      <c r="P166" s="229"/>
    </row>
    <row r="167" spans="1:16" ht="72" hidden="1" x14ac:dyDescent="0.25">
      <c r="A167" s="52">
        <v>3291</v>
      </c>
      <c r="B167" s="90" t="s">
        <v>185</v>
      </c>
      <c r="C167" s="536">
        <f t="shared" si="189"/>
        <v>0</v>
      </c>
      <c r="D167" s="197"/>
      <c r="E167" s="198"/>
      <c r="F167" s="199">
        <f t="shared" ref="F167:F170" si="214">D167+E167</f>
        <v>0</v>
      </c>
      <c r="G167" s="197"/>
      <c r="H167" s="198"/>
      <c r="I167" s="199">
        <f t="shared" ref="I167:I170" si="215">G167+H167</f>
        <v>0</v>
      </c>
      <c r="J167" s="200"/>
      <c r="K167" s="198"/>
      <c r="L167" s="199">
        <f t="shared" ref="L167:L170" si="216">J167+K167</f>
        <v>0</v>
      </c>
      <c r="M167" s="197"/>
      <c r="N167" s="198"/>
      <c r="O167" s="199">
        <f t="shared" ref="O167:O170" si="217">M167+N167</f>
        <v>0</v>
      </c>
      <c r="P167" s="201"/>
    </row>
    <row r="168" spans="1:16" ht="72" hidden="1" x14ac:dyDescent="0.25">
      <c r="A168" s="52">
        <v>3292</v>
      </c>
      <c r="B168" s="90" t="s">
        <v>186</v>
      </c>
      <c r="C168" s="536">
        <f t="shared" si="189"/>
        <v>0</v>
      </c>
      <c r="D168" s="197"/>
      <c r="E168" s="198"/>
      <c r="F168" s="199">
        <f t="shared" si="214"/>
        <v>0</v>
      </c>
      <c r="G168" s="197"/>
      <c r="H168" s="198"/>
      <c r="I168" s="199">
        <f t="shared" si="215"/>
        <v>0</v>
      </c>
      <c r="J168" s="200"/>
      <c r="K168" s="198"/>
      <c r="L168" s="199">
        <f t="shared" si="216"/>
        <v>0</v>
      </c>
      <c r="M168" s="197"/>
      <c r="N168" s="198"/>
      <c r="O168" s="199">
        <f t="shared" si="217"/>
        <v>0</v>
      </c>
      <c r="P168" s="201"/>
    </row>
    <row r="169" spans="1:16" ht="72" hidden="1" x14ac:dyDescent="0.25">
      <c r="A169" s="52">
        <v>3293</v>
      </c>
      <c r="B169" s="90" t="s">
        <v>187</v>
      </c>
      <c r="C169" s="536">
        <f t="shared" si="189"/>
        <v>0</v>
      </c>
      <c r="D169" s="197"/>
      <c r="E169" s="198"/>
      <c r="F169" s="199">
        <f t="shared" si="214"/>
        <v>0</v>
      </c>
      <c r="G169" s="197"/>
      <c r="H169" s="198"/>
      <c r="I169" s="199">
        <f t="shared" si="215"/>
        <v>0</v>
      </c>
      <c r="J169" s="200"/>
      <c r="K169" s="198"/>
      <c r="L169" s="199">
        <f t="shared" si="216"/>
        <v>0</v>
      </c>
      <c r="M169" s="197"/>
      <c r="N169" s="198"/>
      <c r="O169" s="199">
        <f t="shared" si="217"/>
        <v>0</v>
      </c>
      <c r="P169" s="201"/>
    </row>
    <row r="170" spans="1:16" ht="60" hidden="1" x14ac:dyDescent="0.25">
      <c r="A170" s="230">
        <v>3294</v>
      </c>
      <c r="B170" s="90" t="s">
        <v>188</v>
      </c>
      <c r="C170" s="548">
        <f t="shared" si="189"/>
        <v>0</v>
      </c>
      <c r="D170" s="231"/>
      <c r="E170" s="232"/>
      <c r="F170" s="233">
        <f t="shared" si="214"/>
        <v>0</v>
      </c>
      <c r="G170" s="231"/>
      <c r="H170" s="232"/>
      <c r="I170" s="233">
        <f t="shared" si="215"/>
        <v>0</v>
      </c>
      <c r="J170" s="234"/>
      <c r="K170" s="232"/>
      <c r="L170" s="233">
        <f t="shared" si="216"/>
        <v>0</v>
      </c>
      <c r="M170" s="231"/>
      <c r="N170" s="232"/>
      <c r="O170" s="233">
        <f t="shared" si="217"/>
        <v>0</v>
      </c>
      <c r="P170" s="229"/>
    </row>
    <row r="171" spans="1:16" ht="48" hidden="1" x14ac:dyDescent="0.25">
      <c r="A171" s="235">
        <v>3300</v>
      </c>
      <c r="B171" s="228" t="s">
        <v>189</v>
      </c>
      <c r="C171" s="549">
        <f t="shared" si="189"/>
        <v>0</v>
      </c>
      <c r="D171" s="236">
        <f t="shared" ref="D171:E171" si="218">SUM(D172:D173)</f>
        <v>0</v>
      </c>
      <c r="E171" s="237">
        <f t="shared" si="218"/>
        <v>0</v>
      </c>
      <c r="F171" s="238">
        <f>SUM(F172:F173)</f>
        <v>0</v>
      </c>
      <c r="G171" s="236">
        <f t="shared" ref="G171:O171" si="219">SUM(G172:G173)</f>
        <v>0</v>
      </c>
      <c r="H171" s="237">
        <f t="shared" si="219"/>
        <v>0</v>
      </c>
      <c r="I171" s="238">
        <f t="shared" si="219"/>
        <v>0</v>
      </c>
      <c r="J171" s="239">
        <f t="shared" si="219"/>
        <v>0</v>
      </c>
      <c r="K171" s="237">
        <f t="shared" si="219"/>
        <v>0</v>
      </c>
      <c r="L171" s="238">
        <f t="shared" si="219"/>
        <v>0</v>
      </c>
      <c r="M171" s="236">
        <f t="shared" si="219"/>
        <v>0</v>
      </c>
      <c r="N171" s="237">
        <f t="shared" si="219"/>
        <v>0</v>
      </c>
      <c r="O171" s="238">
        <f t="shared" si="219"/>
        <v>0</v>
      </c>
      <c r="P171" s="187"/>
    </row>
    <row r="172" spans="1:16" ht="48" hidden="1" x14ac:dyDescent="0.25">
      <c r="A172" s="142">
        <v>3310</v>
      </c>
      <c r="B172" s="143" t="s">
        <v>190</v>
      </c>
      <c r="C172" s="542">
        <f t="shared" si="189"/>
        <v>0</v>
      </c>
      <c r="D172" s="206"/>
      <c r="E172" s="207"/>
      <c r="F172" s="189">
        <f t="shared" ref="F172:F173" si="220">D172+E172</f>
        <v>0</v>
      </c>
      <c r="G172" s="206"/>
      <c r="H172" s="207"/>
      <c r="I172" s="189">
        <f t="shared" ref="I172:I173" si="221">G172+H172</f>
        <v>0</v>
      </c>
      <c r="J172" s="208"/>
      <c r="K172" s="207"/>
      <c r="L172" s="189">
        <f t="shared" ref="L172:L173" si="222">J172+K172</f>
        <v>0</v>
      </c>
      <c r="M172" s="206"/>
      <c r="N172" s="207"/>
      <c r="O172" s="189">
        <f t="shared" ref="O172:O173" si="223">M172+N172</f>
        <v>0</v>
      </c>
      <c r="P172" s="191"/>
    </row>
    <row r="173" spans="1:16" ht="48.75" hidden="1" customHeight="1" x14ac:dyDescent="0.25">
      <c r="A173" s="45">
        <v>3320</v>
      </c>
      <c r="B173" s="82" t="s">
        <v>191</v>
      </c>
      <c r="C173" s="535">
        <f t="shared" si="189"/>
        <v>0</v>
      </c>
      <c r="D173" s="192"/>
      <c r="E173" s="193"/>
      <c r="F173" s="194">
        <f t="shared" si="220"/>
        <v>0</v>
      </c>
      <c r="G173" s="192"/>
      <c r="H173" s="193"/>
      <c r="I173" s="194">
        <f t="shared" si="221"/>
        <v>0</v>
      </c>
      <c r="J173" s="195"/>
      <c r="K173" s="193"/>
      <c r="L173" s="194">
        <f t="shared" si="222"/>
        <v>0</v>
      </c>
      <c r="M173" s="192"/>
      <c r="N173" s="193"/>
      <c r="O173" s="194">
        <f t="shared" si="223"/>
        <v>0</v>
      </c>
      <c r="P173" s="196"/>
    </row>
    <row r="174" spans="1:16" hidden="1" x14ac:dyDescent="0.25">
      <c r="A174" s="240">
        <v>4000</v>
      </c>
      <c r="B174" s="176" t="s">
        <v>192</v>
      </c>
      <c r="C174" s="547">
        <f t="shared" si="189"/>
        <v>0</v>
      </c>
      <c r="D174" s="177">
        <f t="shared" ref="D174:E174" si="224">SUM(D175,D178)</f>
        <v>0</v>
      </c>
      <c r="E174" s="178">
        <f t="shared" si="224"/>
        <v>0</v>
      </c>
      <c r="F174" s="179">
        <f>SUM(F175,F178)</f>
        <v>0</v>
      </c>
      <c r="G174" s="177">
        <f t="shared" ref="G174:H174" si="225">SUM(G175,G178)</f>
        <v>0</v>
      </c>
      <c r="H174" s="178">
        <f t="shared" si="225"/>
        <v>0</v>
      </c>
      <c r="I174" s="179">
        <f>SUM(I175,I178)</f>
        <v>0</v>
      </c>
      <c r="J174" s="180">
        <f t="shared" ref="J174:K174" si="226">SUM(J175,J178)</f>
        <v>0</v>
      </c>
      <c r="K174" s="178">
        <f t="shared" si="226"/>
        <v>0</v>
      </c>
      <c r="L174" s="179">
        <f>SUM(L175,L178)</f>
        <v>0</v>
      </c>
      <c r="M174" s="177">
        <f t="shared" ref="M174:O174" si="227">SUM(M175,M178)</f>
        <v>0</v>
      </c>
      <c r="N174" s="178">
        <f t="shared" si="227"/>
        <v>0</v>
      </c>
      <c r="O174" s="179">
        <f t="shared" si="227"/>
        <v>0</v>
      </c>
      <c r="P174" s="181"/>
    </row>
    <row r="175" spans="1:16" ht="24" hidden="1" x14ac:dyDescent="0.25">
      <c r="A175" s="241">
        <v>4200</v>
      </c>
      <c r="B175" s="182" t="s">
        <v>193</v>
      </c>
      <c r="C175" s="534">
        <f t="shared" si="189"/>
        <v>0</v>
      </c>
      <c r="D175" s="183">
        <f t="shared" ref="D175:E175" si="228">SUM(D176,D177)</f>
        <v>0</v>
      </c>
      <c r="E175" s="184">
        <f t="shared" si="228"/>
        <v>0</v>
      </c>
      <c r="F175" s="185">
        <f>SUM(F176,F177)</f>
        <v>0</v>
      </c>
      <c r="G175" s="183">
        <f t="shared" ref="G175:H175" si="229">SUM(G176,G177)</f>
        <v>0</v>
      </c>
      <c r="H175" s="184">
        <f t="shared" si="229"/>
        <v>0</v>
      </c>
      <c r="I175" s="185">
        <f>SUM(I176,I177)</f>
        <v>0</v>
      </c>
      <c r="J175" s="186">
        <f t="shared" ref="J175:K175" si="230">SUM(J176,J177)</f>
        <v>0</v>
      </c>
      <c r="K175" s="184">
        <f t="shared" si="230"/>
        <v>0</v>
      </c>
      <c r="L175" s="185">
        <f>SUM(L176,L177)</f>
        <v>0</v>
      </c>
      <c r="M175" s="183">
        <f t="shared" ref="M175:O175" si="231">SUM(M176,M177)</f>
        <v>0</v>
      </c>
      <c r="N175" s="184">
        <f t="shared" si="231"/>
        <v>0</v>
      </c>
      <c r="O175" s="185">
        <f t="shared" si="231"/>
        <v>0</v>
      </c>
      <c r="P175" s="209"/>
    </row>
    <row r="176" spans="1:16" ht="36" hidden="1" x14ac:dyDescent="0.25">
      <c r="A176" s="989">
        <v>4240</v>
      </c>
      <c r="B176" s="82" t="s">
        <v>194</v>
      </c>
      <c r="C176" s="535">
        <f t="shared" si="189"/>
        <v>0</v>
      </c>
      <c r="D176" s="192"/>
      <c r="E176" s="193"/>
      <c r="F176" s="194">
        <f t="shared" ref="F176:F177" si="232">D176+E176</f>
        <v>0</v>
      </c>
      <c r="G176" s="192"/>
      <c r="H176" s="193"/>
      <c r="I176" s="194">
        <f t="shared" ref="I176:I177" si="233">G176+H176</f>
        <v>0</v>
      </c>
      <c r="J176" s="195"/>
      <c r="K176" s="193"/>
      <c r="L176" s="194">
        <f t="shared" ref="L176:L177" si="234">J176+K176</f>
        <v>0</v>
      </c>
      <c r="M176" s="192"/>
      <c r="N176" s="193"/>
      <c r="O176" s="194">
        <f t="shared" ref="O176:O177" si="235">M176+N176</f>
        <v>0</v>
      </c>
      <c r="P176" s="196"/>
    </row>
    <row r="177" spans="1:16" ht="24" hidden="1" x14ac:dyDescent="0.25">
      <c r="A177" s="202">
        <v>4250</v>
      </c>
      <c r="B177" s="90" t="s">
        <v>195</v>
      </c>
      <c r="C177" s="536">
        <f t="shared" si="189"/>
        <v>0</v>
      </c>
      <c r="D177" s="197"/>
      <c r="E177" s="198"/>
      <c r="F177" s="199">
        <f t="shared" si="232"/>
        <v>0</v>
      </c>
      <c r="G177" s="197"/>
      <c r="H177" s="198"/>
      <c r="I177" s="199">
        <f t="shared" si="233"/>
        <v>0</v>
      </c>
      <c r="J177" s="200"/>
      <c r="K177" s="198"/>
      <c r="L177" s="199">
        <f t="shared" si="234"/>
        <v>0</v>
      </c>
      <c r="M177" s="197"/>
      <c r="N177" s="198"/>
      <c r="O177" s="199">
        <f t="shared" si="235"/>
        <v>0</v>
      </c>
      <c r="P177" s="201"/>
    </row>
    <row r="178" spans="1:16" hidden="1" x14ac:dyDescent="0.25">
      <c r="A178" s="70">
        <v>4300</v>
      </c>
      <c r="B178" s="182" t="s">
        <v>196</v>
      </c>
      <c r="C178" s="534">
        <f t="shared" si="189"/>
        <v>0</v>
      </c>
      <c r="D178" s="183">
        <f t="shared" ref="D178:E178" si="236">SUM(D179)</f>
        <v>0</v>
      </c>
      <c r="E178" s="184">
        <f t="shared" si="236"/>
        <v>0</v>
      </c>
      <c r="F178" s="185">
        <f>SUM(F179)</f>
        <v>0</v>
      </c>
      <c r="G178" s="183">
        <f t="shared" ref="G178:H178" si="237">SUM(G179)</f>
        <v>0</v>
      </c>
      <c r="H178" s="184">
        <f t="shared" si="237"/>
        <v>0</v>
      </c>
      <c r="I178" s="185">
        <f>SUM(I179)</f>
        <v>0</v>
      </c>
      <c r="J178" s="186">
        <f t="shared" ref="J178:K178" si="238">SUM(J179)</f>
        <v>0</v>
      </c>
      <c r="K178" s="184">
        <f t="shared" si="238"/>
        <v>0</v>
      </c>
      <c r="L178" s="185">
        <f>SUM(L179)</f>
        <v>0</v>
      </c>
      <c r="M178" s="183">
        <f t="shared" ref="M178:O178" si="239">SUM(M179)</f>
        <v>0</v>
      </c>
      <c r="N178" s="184">
        <f t="shared" si="239"/>
        <v>0</v>
      </c>
      <c r="O178" s="185">
        <f t="shared" si="239"/>
        <v>0</v>
      </c>
      <c r="P178" s="209"/>
    </row>
    <row r="179" spans="1:16" ht="24" hidden="1" x14ac:dyDescent="0.25">
      <c r="A179" s="989">
        <v>4310</v>
      </c>
      <c r="B179" s="82" t="s">
        <v>197</v>
      </c>
      <c r="C179" s="535">
        <f t="shared" si="189"/>
        <v>0</v>
      </c>
      <c r="D179" s="212">
        <f t="shared" ref="D179:E179" si="240">SUM(D180:D180)</f>
        <v>0</v>
      </c>
      <c r="E179" s="213">
        <f t="shared" si="240"/>
        <v>0</v>
      </c>
      <c r="F179" s="194">
        <f>SUM(F180:F180)</f>
        <v>0</v>
      </c>
      <c r="G179" s="212">
        <f t="shared" ref="G179:H179" si="241">SUM(G180:G180)</f>
        <v>0</v>
      </c>
      <c r="H179" s="213">
        <f t="shared" si="241"/>
        <v>0</v>
      </c>
      <c r="I179" s="194">
        <f>SUM(I180:I180)</f>
        <v>0</v>
      </c>
      <c r="J179" s="214">
        <f t="shared" ref="J179:K179" si="242">SUM(J180:J180)</f>
        <v>0</v>
      </c>
      <c r="K179" s="213">
        <f t="shared" si="242"/>
        <v>0</v>
      </c>
      <c r="L179" s="194">
        <f>SUM(L180:L180)</f>
        <v>0</v>
      </c>
      <c r="M179" s="212">
        <f t="shared" ref="M179:O179" si="243">SUM(M180:M180)</f>
        <v>0</v>
      </c>
      <c r="N179" s="213">
        <f t="shared" si="243"/>
        <v>0</v>
      </c>
      <c r="O179" s="194">
        <f t="shared" si="243"/>
        <v>0</v>
      </c>
      <c r="P179" s="196"/>
    </row>
    <row r="180" spans="1:16" ht="36" hidden="1" x14ac:dyDescent="0.25">
      <c r="A180" s="52">
        <v>4311</v>
      </c>
      <c r="B180" s="90" t="s">
        <v>198</v>
      </c>
      <c r="C180" s="536">
        <f t="shared" si="189"/>
        <v>0</v>
      </c>
      <c r="D180" s="197"/>
      <c r="E180" s="198"/>
      <c r="F180" s="199">
        <f>D180+E180</f>
        <v>0</v>
      </c>
      <c r="G180" s="197"/>
      <c r="H180" s="198"/>
      <c r="I180" s="199">
        <f>G180+H180</f>
        <v>0</v>
      </c>
      <c r="J180" s="200"/>
      <c r="K180" s="198"/>
      <c r="L180" s="199">
        <f>J180+K180</f>
        <v>0</v>
      </c>
      <c r="M180" s="197"/>
      <c r="N180" s="198"/>
      <c r="O180" s="199">
        <f t="shared" ref="O180" si="244">M180+N180</f>
        <v>0</v>
      </c>
      <c r="P180" s="201"/>
    </row>
    <row r="181" spans="1:16" s="29" customFormat="1" ht="24" x14ac:dyDescent="0.25">
      <c r="A181" s="242"/>
      <c r="B181" s="21" t="s">
        <v>199</v>
      </c>
      <c r="C181" s="546">
        <f t="shared" si="189"/>
        <v>225422</v>
      </c>
      <c r="D181" s="171">
        <f t="shared" ref="D181:O181" si="245">SUM(D182,D211,D252,D265)</f>
        <v>132626</v>
      </c>
      <c r="E181" s="172">
        <f t="shared" si="245"/>
        <v>92796</v>
      </c>
      <c r="F181" s="173">
        <f t="shared" si="245"/>
        <v>225422</v>
      </c>
      <c r="G181" s="171">
        <f t="shared" si="245"/>
        <v>0</v>
      </c>
      <c r="H181" s="172">
        <f t="shared" si="245"/>
        <v>0</v>
      </c>
      <c r="I181" s="173">
        <f t="shared" si="245"/>
        <v>0</v>
      </c>
      <c r="J181" s="174">
        <f t="shared" si="245"/>
        <v>0</v>
      </c>
      <c r="K181" s="172">
        <f t="shared" si="245"/>
        <v>0</v>
      </c>
      <c r="L181" s="173">
        <f t="shared" si="245"/>
        <v>0</v>
      </c>
      <c r="M181" s="171">
        <f t="shared" si="245"/>
        <v>0</v>
      </c>
      <c r="N181" s="172">
        <f t="shared" si="245"/>
        <v>0</v>
      </c>
      <c r="O181" s="173">
        <f t="shared" si="245"/>
        <v>0</v>
      </c>
      <c r="P181" s="243"/>
    </row>
    <row r="182" spans="1:16" x14ac:dyDescent="0.25">
      <c r="A182" s="176">
        <v>5000</v>
      </c>
      <c r="B182" s="176" t="s">
        <v>200</v>
      </c>
      <c r="C182" s="547">
        <f t="shared" si="189"/>
        <v>225422</v>
      </c>
      <c r="D182" s="177">
        <f t="shared" ref="D182:E182" si="246">D183+D187</f>
        <v>132626</v>
      </c>
      <c r="E182" s="178">
        <f t="shared" si="246"/>
        <v>92796</v>
      </c>
      <c r="F182" s="179">
        <f>F183+F187</f>
        <v>225422</v>
      </c>
      <c r="G182" s="177">
        <f t="shared" ref="G182:H182" si="247">G183+G187</f>
        <v>0</v>
      </c>
      <c r="H182" s="178">
        <f t="shared" si="247"/>
        <v>0</v>
      </c>
      <c r="I182" s="179">
        <f>I183+I187</f>
        <v>0</v>
      </c>
      <c r="J182" s="180">
        <f t="shared" ref="J182:K182" si="248">J183+J187</f>
        <v>0</v>
      </c>
      <c r="K182" s="178">
        <f t="shared" si="248"/>
        <v>0</v>
      </c>
      <c r="L182" s="179">
        <f>L183+L187</f>
        <v>0</v>
      </c>
      <c r="M182" s="177">
        <f t="shared" ref="M182:O182" si="249">M183+M187</f>
        <v>0</v>
      </c>
      <c r="N182" s="178">
        <f t="shared" si="249"/>
        <v>0</v>
      </c>
      <c r="O182" s="179">
        <f t="shared" si="249"/>
        <v>0</v>
      </c>
      <c r="P182" s="181"/>
    </row>
    <row r="183" spans="1:16" hidden="1" x14ac:dyDescent="0.25">
      <c r="A183" s="70">
        <v>5100</v>
      </c>
      <c r="B183" s="182" t="s">
        <v>201</v>
      </c>
      <c r="C183" s="534">
        <f t="shared" si="189"/>
        <v>0</v>
      </c>
      <c r="D183" s="183">
        <f t="shared" ref="D183:E183" si="250">SUM(D184:D186)</f>
        <v>0</v>
      </c>
      <c r="E183" s="184">
        <f t="shared" si="250"/>
        <v>0</v>
      </c>
      <c r="F183" s="185">
        <f>SUM(F184:F186)</f>
        <v>0</v>
      </c>
      <c r="G183" s="183">
        <f t="shared" ref="G183:H183" si="251">SUM(G184:G186)</f>
        <v>0</v>
      </c>
      <c r="H183" s="184">
        <f t="shared" si="251"/>
        <v>0</v>
      </c>
      <c r="I183" s="185">
        <f>SUM(I184:I186)</f>
        <v>0</v>
      </c>
      <c r="J183" s="186">
        <f t="shared" ref="J183:K183" si="252">SUM(J184:J186)</f>
        <v>0</v>
      </c>
      <c r="K183" s="184">
        <f t="shared" si="252"/>
        <v>0</v>
      </c>
      <c r="L183" s="185">
        <f>SUM(L184:L186)</f>
        <v>0</v>
      </c>
      <c r="M183" s="183">
        <f t="shared" ref="M183:O183" si="253">SUM(M184:M186)</f>
        <v>0</v>
      </c>
      <c r="N183" s="184">
        <f t="shared" si="253"/>
        <v>0</v>
      </c>
      <c r="O183" s="185">
        <f t="shared" si="253"/>
        <v>0</v>
      </c>
      <c r="P183" s="209"/>
    </row>
    <row r="184" spans="1:16" hidden="1" x14ac:dyDescent="0.25">
      <c r="A184" s="989">
        <v>5110</v>
      </c>
      <c r="B184" s="82" t="s">
        <v>202</v>
      </c>
      <c r="C184" s="535">
        <f t="shared" si="189"/>
        <v>0</v>
      </c>
      <c r="D184" s="192"/>
      <c r="E184" s="193"/>
      <c r="F184" s="194">
        <f t="shared" ref="F184:F186" si="254">D184+E184</f>
        <v>0</v>
      </c>
      <c r="G184" s="192"/>
      <c r="H184" s="193"/>
      <c r="I184" s="194">
        <f t="shared" ref="I184:I186" si="255">G184+H184</f>
        <v>0</v>
      </c>
      <c r="J184" s="195"/>
      <c r="K184" s="193"/>
      <c r="L184" s="194">
        <f t="shared" ref="L184:L186" si="256">J184+K184</f>
        <v>0</v>
      </c>
      <c r="M184" s="192"/>
      <c r="N184" s="193"/>
      <c r="O184" s="194">
        <f t="shared" ref="O184:O186" si="257">M184+N184</f>
        <v>0</v>
      </c>
      <c r="P184" s="196"/>
    </row>
    <row r="185" spans="1:16" ht="24" hidden="1" x14ac:dyDescent="0.25">
      <c r="A185" s="202">
        <v>5120</v>
      </c>
      <c r="B185" s="90" t="s">
        <v>203</v>
      </c>
      <c r="C185" s="536">
        <f t="shared" si="189"/>
        <v>0</v>
      </c>
      <c r="D185" s="197"/>
      <c r="E185" s="198"/>
      <c r="F185" s="199">
        <f t="shared" si="254"/>
        <v>0</v>
      </c>
      <c r="G185" s="197"/>
      <c r="H185" s="198"/>
      <c r="I185" s="199">
        <f t="shared" si="255"/>
        <v>0</v>
      </c>
      <c r="J185" s="200"/>
      <c r="K185" s="198"/>
      <c r="L185" s="199">
        <f t="shared" si="256"/>
        <v>0</v>
      </c>
      <c r="M185" s="197"/>
      <c r="N185" s="198"/>
      <c r="O185" s="199">
        <f t="shared" si="257"/>
        <v>0</v>
      </c>
      <c r="P185" s="201"/>
    </row>
    <row r="186" spans="1:16" hidden="1" x14ac:dyDescent="0.25">
      <c r="A186" s="202">
        <v>5140</v>
      </c>
      <c r="B186" s="90" t="s">
        <v>204</v>
      </c>
      <c r="C186" s="536">
        <f t="shared" si="189"/>
        <v>0</v>
      </c>
      <c r="D186" s="197"/>
      <c r="E186" s="198"/>
      <c r="F186" s="199">
        <f t="shared" si="254"/>
        <v>0</v>
      </c>
      <c r="G186" s="197"/>
      <c r="H186" s="198"/>
      <c r="I186" s="199">
        <f t="shared" si="255"/>
        <v>0</v>
      </c>
      <c r="J186" s="200"/>
      <c r="K186" s="198"/>
      <c r="L186" s="199">
        <f t="shared" si="256"/>
        <v>0</v>
      </c>
      <c r="M186" s="197"/>
      <c r="N186" s="198"/>
      <c r="O186" s="199">
        <f t="shared" si="257"/>
        <v>0</v>
      </c>
      <c r="P186" s="201"/>
    </row>
    <row r="187" spans="1:16" ht="24" x14ac:dyDescent="0.25">
      <c r="A187" s="70">
        <v>5200</v>
      </c>
      <c r="B187" s="182" t="s">
        <v>205</v>
      </c>
      <c r="C187" s="534">
        <f t="shared" si="189"/>
        <v>225422</v>
      </c>
      <c r="D187" s="183">
        <f t="shared" ref="D187:E187" si="258">D188+D198+D199+D206+D207+D208+D210</f>
        <v>132626</v>
      </c>
      <c r="E187" s="184">
        <f t="shared" si="258"/>
        <v>92796</v>
      </c>
      <c r="F187" s="185">
        <f>F188+F198+F199+F206+F207+F208+F210</f>
        <v>225422</v>
      </c>
      <c r="G187" s="183">
        <f t="shared" ref="G187:H187" si="259">G188+G198+G199+G206+G207+G208+G210</f>
        <v>0</v>
      </c>
      <c r="H187" s="184">
        <f t="shared" si="259"/>
        <v>0</v>
      </c>
      <c r="I187" s="185">
        <f>I188+I198+I199+I206+I207+I208+I210</f>
        <v>0</v>
      </c>
      <c r="J187" s="186">
        <f t="shared" ref="J187:K187" si="260">J188+J198+J199+J206+J207+J208+J210</f>
        <v>0</v>
      </c>
      <c r="K187" s="184">
        <f t="shared" si="260"/>
        <v>0</v>
      </c>
      <c r="L187" s="185">
        <f>L188+L198+L199+L206+L207+L208+L210</f>
        <v>0</v>
      </c>
      <c r="M187" s="183">
        <f t="shared" ref="M187:O187" si="261">M188+M198+M199+M206+M207+M208+M210</f>
        <v>0</v>
      </c>
      <c r="N187" s="184">
        <f t="shared" si="261"/>
        <v>0</v>
      </c>
      <c r="O187" s="185">
        <f t="shared" si="261"/>
        <v>0</v>
      </c>
      <c r="P187" s="209"/>
    </row>
    <row r="188" spans="1:16" hidden="1" x14ac:dyDescent="0.25">
      <c r="A188" s="188">
        <v>5210</v>
      </c>
      <c r="B188" s="143" t="s">
        <v>206</v>
      </c>
      <c r="C188" s="542">
        <f t="shared" si="189"/>
        <v>0</v>
      </c>
      <c r="D188" s="148">
        <f t="shared" ref="D188:E188" si="262">SUM(D189:D197)</f>
        <v>0</v>
      </c>
      <c r="E188" s="149">
        <f t="shared" si="262"/>
        <v>0</v>
      </c>
      <c r="F188" s="189">
        <f>SUM(F189:F197)</f>
        <v>0</v>
      </c>
      <c r="G188" s="148">
        <f t="shared" ref="G188:H188" si="263">SUM(G189:G197)</f>
        <v>0</v>
      </c>
      <c r="H188" s="149">
        <f t="shared" si="263"/>
        <v>0</v>
      </c>
      <c r="I188" s="189">
        <f>SUM(I189:I197)</f>
        <v>0</v>
      </c>
      <c r="J188" s="190">
        <f t="shared" ref="J188:K188" si="264">SUM(J189:J197)</f>
        <v>0</v>
      </c>
      <c r="K188" s="149">
        <f t="shared" si="264"/>
        <v>0</v>
      </c>
      <c r="L188" s="189">
        <f>SUM(L189:L197)</f>
        <v>0</v>
      </c>
      <c r="M188" s="148">
        <f t="shared" ref="M188:O188" si="265">SUM(M189:M197)</f>
        <v>0</v>
      </c>
      <c r="N188" s="149">
        <f t="shared" si="265"/>
        <v>0</v>
      </c>
      <c r="O188" s="189">
        <f t="shared" si="265"/>
        <v>0</v>
      </c>
      <c r="P188" s="191"/>
    </row>
    <row r="189" spans="1:16" hidden="1" x14ac:dyDescent="0.25">
      <c r="A189" s="45">
        <v>5211</v>
      </c>
      <c r="B189" s="82" t="s">
        <v>207</v>
      </c>
      <c r="C189" s="535">
        <f t="shared" si="189"/>
        <v>0</v>
      </c>
      <c r="D189" s="192"/>
      <c r="E189" s="193"/>
      <c r="F189" s="194">
        <f t="shared" ref="F189:F198" si="266">D189+E189</f>
        <v>0</v>
      </c>
      <c r="G189" s="192"/>
      <c r="H189" s="193"/>
      <c r="I189" s="194">
        <f t="shared" ref="I189:I198" si="267">G189+H189</f>
        <v>0</v>
      </c>
      <c r="J189" s="195"/>
      <c r="K189" s="193"/>
      <c r="L189" s="194">
        <f t="shared" ref="L189:L198" si="268">J189+K189</f>
        <v>0</v>
      </c>
      <c r="M189" s="192"/>
      <c r="N189" s="193"/>
      <c r="O189" s="194">
        <f t="shared" ref="O189:O198" si="269">M189+N189</f>
        <v>0</v>
      </c>
      <c r="P189" s="196"/>
    </row>
    <row r="190" spans="1:16" hidden="1" x14ac:dyDescent="0.25">
      <c r="A190" s="52">
        <v>5212</v>
      </c>
      <c r="B190" s="90" t="s">
        <v>208</v>
      </c>
      <c r="C190" s="536">
        <f t="shared" si="189"/>
        <v>0</v>
      </c>
      <c r="D190" s="197"/>
      <c r="E190" s="198"/>
      <c r="F190" s="199">
        <f t="shared" si="266"/>
        <v>0</v>
      </c>
      <c r="G190" s="197"/>
      <c r="H190" s="198"/>
      <c r="I190" s="199">
        <f t="shared" si="267"/>
        <v>0</v>
      </c>
      <c r="J190" s="200"/>
      <c r="K190" s="198"/>
      <c r="L190" s="199">
        <f t="shared" si="268"/>
        <v>0</v>
      </c>
      <c r="M190" s="197"/>
      <c r="N190" s="198"/>
      <c r="O190" s="199">
        <f t="shared" si="269"/>
        <v>0</v>
      </c>
      <c r="P190" s="201"/>
    </row>
    <row r="191" spans="1:16" hidden="1" x14ac:dyDescent="0.25">
      <c r="A191" s="52">
        <v>5213</v>
      </c>
      <c r="B191" s="90" t="s">
        <v>209</v>
      </c>
      <c r="C191" s="536">
        <f t="shared" si="189"/>
        <v>0</v>
      </c>
      <c r="D191" s="197"/>
      <c r="E191" s="198"/>
      <c r="F191" s="199">
        <f t="shared" si="266"/>
        <v>0</v>
      </c>
      <c r="G191" s="197"/>
      <c r="H191" s="198"/>
      <c r="I191" s="199">
        <f t="shared" si="267"/>
        <v>0</v>
      </c>
      <c r="J191" s="200"/>
      <c r="K191" s="198"/>
      <c r="L191" s="199">
        <f t="shared" si="268"/>
        <v>0</v>
      </c>
      <c r="M191" s="197"/>
      <c r="N191" s="198"/>
      <c r="O191" s="199">
        <f t="shared" si="269"/>
        <v>0</v>
      </c>
      <c r="P191" s="201"/>
    </row>
    <row r="192" spans="1:16" hidden="1" x14ac:dyDescent="0.25">
      <c r="A192" s="52">
        <v>5214</v>
      </c>
      <c r="B192" s="90" t="s">
        <v>210</v>
      </c>
      <c r="C192" s="536">
        <f t="shared" si="189"/>
        <v>0</v>
      </c>
      <c r="D192" s="197"/>
      <c r="E192" s="198"/>
      <c r="F192" s="199">
        <f t="shared" si="266"/>
        <v>0</v>
      </c>
      <c r="G192" s="197"/>
      <c r="H192" s="198"/>
      <c r="I192" s="199">
        <f t="shared" si="267"/>
        <v>0</v>
      </c>
      <c r="J192" s="200"/>
      <c r="K192" s="198"/>
      <c r="L192" s="199">
        <f t="shared" si="268"/>
        <v>0</v>
      </c>
      <c r="M192" s="197"/>
      <c r="N192" s="198"/>
      <c r="O192" s="199">
        <f t="shared" si="269"/>
        <v>0</v>
      </c>
      <c r="P192" s="201"/>
    </row>
    <row r="193" spans="1:16" hidden="1" x14ac:dyDescent="0.25">
      <c r="A193" s="52">
        <v>5215</v>
      </c>
      <c r="B193" s="90" t="s">
        <v>211</v>
      </c>
      <c r="C193" s="536">
        <f t="shared" si="189"/>
        <v>0</v>
      </c>
      <c r="D193" s="197"/>
      <c r="E193" s="198"/>
      <c r="F193" s="199">
        <f t="shared" si="266"/>
        <v>0</v>
      </c>
      <c r="G193" s="197"/>
      <c r="H193" s="198"/>
      <c r="I193" s="199">
        <f t="shared" si="267"/>
        <v>0</v>
      </c>
      <c r="J193" s="200"/>
      <c r="K193" s="198"/>
      <c r="L193" s="199">
        <f t="shared" si="268"/>
        <v>0</v>
      </c>
      <c r="M193" s="197"/>
      <c r="N193" s="198"/>
      <c r="O193" s="199">
        <f t="shared" si="269"/>
        <v>0</v>
      </c>
      <c r="P193" s="201"/>
    </row>
    <row r="194" spans="1:16" ht="14.25" hidden="1" customHeight="1" x14ac:dyDescent="0.25">
      <c r="A194" s="52">
        <v>5216</v>
      </c>
      <c r="B194" s="90" t="s">
        <v>212</v>
      </c>
      <c r="C194" s="536">
        <f t="shared" si="189"/>
        <v>0</v>
      </c>
      <c r="D194" s="197"/>
      <c r="E194" s="198"/>
      <c r="F194" s="199">
        <f t="shared" si="266"/>
        <v>0</v>
      </c>
      <c r="G194" s="197"/>
      <c r="H194" s="198"/>
      <c r="I194" s="199">
        <f t="shared" si="267"/>
        <v>0</v>
      </c>
      <c r="J194" s="200"/>
      <c r="K194" s="198"/>
      <c r="L194" s="199">
        <f t="shared" si="268"/>
        <v>0</v>
      </c>
      <c r="M194" s="197"/>
      <c r="N194" s="198"/>
      <c r="O194" s="199">
        <f t="shared" si="269"/>
        <v>0</v>
      </c>
      <c r="P194" s="201"/>
    </row>
    <row r="195" spans="1:16" hidden="1" x14ac:dyDescent="0.25">
      <c r="A195" s="52">
        <v>5217</v>
      </c>
      <c r="B195" s="90" t="s">
        <v>213</v>
      </c>
      <c r="C195" s="536">
        <f t="shared" si="189"/>
        <v>0</v>
      </c>
      <c r="D195" s="197"/>
      <c r="E195" s="198"/>
      <c r="F195" s="199">
        <f t="shared" si="266"/>
        <v>0</v>
      </c>
      <c r="G195" s="197"/>
      <c r="H195" s="198"/>
      <c r="I195" s="199">
        <f t="shared" si="267"/>
        <v>0</v>
      </c>
      <c r="J195" s="200"/>
      <c r="K195" s="198"/>
      <c r="L195" s="199">
        <f t="shared" si="268"/>
        <v>0</v>
      </c>
      <c r="M195" s="197"/>
      <c r="N195" s="198"/>
      <c r="O195" s="199">
        <f t="shared" si="269"/>
        <v>0</v>
      </c>
      <c r="P195" s="201"/>
    </row>
    <row r="196" spans="1:16" hidden="1" x14ac:dyDescent="0.25">
      <c r="A196" s="52">
        <v>5218</v>
      </c>
      <c r="B196" s="90" t="s">
        <v>214</v>
      </c>
      <c r="C196" s="536">
        <f t="shared" si="189"/>
        <v>0</v>
      </c>
      <c r="D196" s="197"/>
      <c r="E196" s="198"/>
      <c r="F196" s="199">
        <f t="shared" si="266"/>
        <v>0</v>
      </c>
      <c r="G196" s="197"/>
      <c r="H196" s="198"/>
      <c r="I196" s="199">
        <f t="shared" si="267"/>
        <v>0</v>
      </c>
      <c r="J196" s="200"/>
      <c r="K196" s="198"/>
      <c r="L196" s="199">
        <f t="shared" si="268"/>
        <v>0</v>
      </c>
      <c r="M196" s="197"/>
      <c r="N196" s="198"/>
      <c r="O196" s="199">
        <f t="shared" si="269"/>
        <v>0</v>
      </c>
      <c r="P196" s="201"/>
    </row>
    <row r="197" spans="1:16" hidden="1" x14ac:dyDescent="0.25">
      <c r="A197" s="52">
        <v>5219</v>
      </c>
      <c r="B197" s="90" t="s">
        <v>215</v>
      </c>
      <c r="C197" s="536">
        <f t="shared" si="189"/>
        <v>0</v>
      </c>
      <c r="D197" s="197"/>
      <c r="E197" s="198"/>
      <c r="F197" s="199">
        <f t="shared" si="266"/>
        <v>0</v>
      </c>
      <c r="G197" s="197"/>
      <c r="H197" s="198"/>
      <c r="I197" s="199">
        <f t="shared" si="267"/>
        <v>0</v>
      </c>
      <c r="J197" s="200"/>
      <c r="K197" s="198"/>
      <c r="L197" s="199">
        <f t="shared" si="268"/>
        <v>0</v>
      </c>
      <c r="M197" s="197"/>
      <c r="N197" s="198"/>
      <c r="O197" s="199">
        <f t="shared" si="269"/>
        <v>0</v>
      </c>
      <c r="P197" s="201"/>
    </row>
    <row r="198" spans="1:16" ht="13.5" hidden="1" customHeight="1" x14ac:dyDescent="0.25">
      <c r="A198" s="202">
        <v>5220</v>
      </c>
      <c r="B198" s="90" t="s">
        <v>216</v>
      </c>
      <c r="C198" s="536">
        <f t="shared" si="189"/>
        <v>0</v>
      </c>
      <c r="D198" s="197"/>
      <c r="E198" s="198"/>
      <c r="F198" s="199">
        <f t="shared" si="266"/>
        <v>0</v>
      </c>
      <c r="G198" s="197"/>
      <c r="H198" s="198"/>
      <c r="I198" s="199">
        <f t="shared" si="267"/>
        <v>0</v>
      </c>
      <c r="J198" s="200"/>
      <c r="K198" s="198"/>
      <c r="L198" s="199">
        <f t="shared" si="268"/>
        <v>0</v>
      </c>
      <c r="M198" s="197"/>
      <c r="N198" s="198"/>
      <c r="O198" s="199">
        <f t="shared" si="269"/>
        <v>0</v>
      </c>
      <c r="P198" s="201"/>
    </row>
    <row r="199" spans="1:16" hidden="1" x14ac:dyDescent="0.25">
      <c r="A199" s="202">
        <v>5230</v>
      </c>
      <c r="B199" s="90" t="s">
        <v>217</v>
      </c>
      <c r="C199" s="536">
        <f t="shared" si="189"/>
        <v>0</v>
      </c>
      <c r="D199" s="203">
        <f t="shared" ref="D199:E199" si="270">SUM(D200:D205)</f>
        <v>0</v>
      </c>
      <c r="E199" s="204">
        <f t="shared" si="270"/>
        <v>0</v>
      </c>
      <c r="F199" s="199">
        <f>SUM(F200:F205)</f>
        <v>0</v>
      </c>
      <c r="G199" s="203">
        <f t="shared" ref="G199:H199" si="271">SUM(G200:G205)</f>
        <v>0</v>
      </c>
      <c r="H199" s="204">
        <f t="shared" si="271"/>
        <v>0</v>
      </c>
      <c r="I199" s="199">
        <f>SUM(I200:I205)</f>
        <v>0</v>
      </c>
      <c r="J199" s="205">
        <f t="shared" ref="J199:K199" si="272">SUM(J200:J205)</f>
        <v>0</v>
      </c>
      <c r="K199" s="204">
        <f t="shared" si="272"/>
        <v>0</v>
      </c>
      <c r="L199" s="199">
        <f>SUM(L200:L205)</f>
        <v>0</v>
      </c>
      <c r="M199" s="203">
        <f t="shared" ref="M199:O199" si="273">SUM(M200:M205)</f>
        <v>0</v>
      </c>
      <c r="N199" s="204">
        <f t="shared" si="273"/>
        <v>0</v>
      </c>
      <c r="O199" s="199">
        <f t="shared" si="273"/>
        <v>0</v>
      </c>
      <c r="P199" s="201"/>
    </row>
    <row r="200" spans="1:16" hidden="1" x14ac:dyDescent="0.25">
      <c r="A200" s="52">
        <v>5231</v>
      </c>
      <c r="B200" s="90" t="s">
        <v>218</v>
      </c>
      <c r="C200" s="536">
        <f t="shared" si="189"/>
        <v>0</v>
      </c>
      <c r="D200" s="197"/>
      <c r="E200" s="198"/>
      <c r="F200" s="199">
        <f t="shared" ref="F200:F207" si="274">D200+E200</f>
        <v>0</v>
      </c>
      <c r="G200" s="197"/>
      <c r="H200" s="198"/>
      <c r="I200" s="199">
        <f t="shared" ref="I200:I207" si="275">G200+H200</f>
        <v>0</v>
      </c>
      <c r="J200" s="200"/>
      <c r="K200" s="198"/>
      <c r="L200" s="199">
        <f t="shared" ref="L200:L207" si="276">J200+K200</f>
        <v>0</v>
      </c>
      <c r="M200" s="197"/>
      <c r="N200" s="198"/>
      <c r="O200" s="199">
        <f t="shared" ref="O200:O207" si="277">M200+N200</f>
        <v>0</v>
      </c>
      <c r="P200" s="201"/>
    </row>
    <row r="201" spans="1:16" hidden="1" x14ac:dyDescent="0.25">
      <c r="A201" s="52">
        <v>5233</v>
      </c>
      <c r="B201" s="90" t="s">
        <v>219</v>
      </c>
      <c r="C201" s="536">
        <f t="shared" si="189"/>
        <v>0</v>
      </c>
      <c r="D201" s="197"/>
      <c r="E201" s="198"/>
      <c r="F201" s="199">
        <f t="shared" si="274"/>
        <v>0</v>
      </c>
      <c r="G201" s="197"/>
      <c r="H201" s="198"/>
      <c r="I201" s="199">
        <f t="shared" si="275"/>
        <v>0</v>
      </c>
      <c r="J201" s="200"/>
      <c r="K201" s="198"/>
      <c r="L201" s="199">
        <f t="shared" si="276"/>
        <v>0</v>
      </c>
      <c r="M201" s="197"/>
      <c r="N201" s="198"/>
      <c r="O201" s="199">
        <f t="shared" si="277"/>
        <v>0</v>
      </c>
      <c r="P201" s="201"/>
    </row>
    <row r="202" spans="1:16" ht="24" hidden="1" x14ac:dyDescent="0.25">
      <c r="A202" s="52">
        <v>5234</v>
      </c>
      <c r="B202" s="90" t="s">
        <v>220</v>
      </c>
      <c r="C202" s="536">
        <f t="shared" si="189"/>
        <v>0</v>
      </c>
      <c r="D202" s="197"/>
      <c r="E202" s="198"/>
      <c r="F202" s="199">
        <f t="shared" si="274"/>
        <v>0</v>
      </c>
      <c r="G202" s="197"/>
      <c r="H202" s="198"/>
      <c r="I202" s="199">
        <f t="shared" si="275"/>
        <v>0</v>
      </c>
      <c r="J202" s="200"/>
      <c r="K202" s="198"/>
      <c r="L202" s="199">
        <f t="shared" si="276"/>
        <v>0</v>
      </c>
      <c r="M202" s="197"/>
      <c r="N202" s="198"/>
      <c r="O202" s="199">
        <f t="shared" si="277"/>
        <v>0</v>
      </c>
      <c r="P202" s="201"/>
    </row>
    <row r="203" spans="1:16" ht="14.25" hidden="1" customHeight="1" x14ac:dyDescent="0.25">
      <c r="A203" s="52">
        <v>5236</v>
      </c>
      <c r="B203" s="90" t="s">
        <v>221</v>
      </c>
      <c r="C203" s="536">
        <f t="shared" si="189"/>
        <v>0</v>
      </c>
      <c r="D203" s="197"/>
      <c r="E203" s="198"/>
      <c r="F203" s="199">
        <f t="shared" si="274"/>
        <v>0</v>
      </c>
      <c r="G203" s="197"/>
      <c r="H203" s="198"/>
      <c r="I203" s="199">
        <f t="shared" si="275"/>
        <v>0</v>
      </c>
      <c r="J203" s="200"/>
      <c r="K203" s="198"/>
      <c r="L203" s="199">
        <f t="shared" si="276"/>
        <v>0</v>
      </c>
      <c r="M203" s="197"/>
      <c r="N203" s="198"/>
      <c r="O203" s="199">
        <f t="shared" si="277"/>
        <v>0</v>
      </c>
      <c r="P203" s="201"/>
    </row>
    <row r="204" spans="1:16" ht="24" hidden="1" x14ac:dyDescent="0.25">
      <c r="A204" s="52">
        <v>5238</v>
      </c>
      <c r="B204" s="90" t="s">
        <v>222</v>
      </c>
      <c r="C204" s="536">
        <f t="shared" si="189"/>
        <v>0</v>
      </c>
      <c r="D204" s="197"/>
      <c r="E204" s="198"/>
      <c r="F204" s="199">
        <f t="shared" si="274"/>
        <v>0</v>
      </c>
      <c r="G204" s="197"/>
      <c r="H204" s="198"/>
      <c r="I204" s="199">
        <f t="shared" si="275"/>
        <v>0</v>
      </c>
      <c r="J204" s="200"/>
      <c r="K204" s="198"/>
      <c r="L204" s="199">
        <f t="shared" si="276"/>
        <v>0</v>
      </c>
      <c r="M204" s="197"/>
      <c r="N204" s="198"/>
      <c r="O204" s="199">
        <f t="shared" si="277"/>
        <v>0</v>
      </c>
      <c r="P204" s="201"/>
    </row>
    <row r="205" spans="1:16" ht="24" hidden="1" x14ac:dyDescent="0.25">
      <c r="A205" s="52">
        <v>5239</v>
      </c>
      <c r="B205" s="90" t="s">
        <v>223</v>
      </c>
      <c r="C205" s="536">
        <f t="shared" si="189"/>
        <v>0</v>
      </c>
      <c r="D205" s="197"/>
      <c r="E205" s="198"/>
      <c r="F205" s="199">
        <f t="shared" si="274"/>
        <v>0</v>
      </c>
      <c r="G205" s="197"/>
      <c r="H205" s="198"/>
      <c r="I205" s="199">
        <f t="shared" si="275"/>
        <v>0</v>
      </c>
      <c r="J205" s="200"/>
      <c r="K205" s="198"/>
      <c r="L205" s="199">
        <f t="shared" si="276"/>
        <v>0</v>
      </c>
      <c r="M205" s="197"/>
      <c r="N205" s="198"/>
      <c r="O205" s="199">
        <f t="shared" si="277"/>
        <v>0</v>
      </c>
      <c r="P205" s="201"/>
    </row>
    <row r="206" spans="1:16" ht="24" hidden="1" x14ac:dyDescent="0.25">
      <c r="A206" s="202">
        <v>5240</v>
      </c>
      <c r="B206" s="90" t="s">
        <v>224</v>
      </c>
      <c r="C206" s="536">
        <f t="shared" si="189"/>
        <v>0</v>
      </c>
      <c r="D206" s="197"/>
      <c r="E206" s="198"/>
      <c r="F206" s="199">
        <f t="shared" si="274"/>
        <v>0</v>
      </c>
      <c r="G206" s="197"/>
      <c r="H206" s="198"/>
      <c r="I206" s="199">
        <f t="shared" si="275"/>
        <v>0</v>
      </c>
      <c r="J206" s="200"/>
      <c r="K206" s="198"/>
      <c r="L206" s="199">
        <f t="shared" si="276"/>
        <v>0</v>
      </c>
      <c r="M206" s="197"/>
      <c r="N206" s="198"/>
      <c r="O206" s="199">
        <f t="shared" si="277"/>
        <v>0</v>
      </c>
      <c r="P206" s="201"/>
    </row>
    <row r="207" spans="1:16" x14ac:dyDescent="0.25">
      <c r="A207" s="202">
        <v>5250</v>
      </c>
      <c r="B207" s="90" t="s">
        <v>225</v>
      </c>
      <c r="C207" s="536">
        <f t="shared" si="189"/>
        <v>225422</v>
      </c>
      <c r="D207" s="197">
        <v>132626</v>
      </c>
      <c r="E207" s="302">
        <f>48168+44628</f>
        <v>92796</v>
      </c>
      <c r="F207" s="199">
        <f t="shared" si="274"/>
        <v>225422</v>
      </c>
      <c r="G207" s="197"/>
      <c r="H207" s="198"/>
      <c r="I207" s="199">
        <f t="shared" si="275"/>
        <v>0</v>
      </c>
      <c r="J207" s="200"/>
      <c r="K207" s="198"/>
      <c r="L207" s="199">
        <f t="shared" si="276"/>
        <v>0</v>
      </c>
      <c r="M207" s="197"/>
      <c r="N207" s="198"/>
      <c r="O207" s="199">
        <f t="shared" si="277"/>
        <v>0</v>
      </c>
      <c r="P207" s="201"/>
    </row>
    <row r="208" spans="1:16" hidden="1" x14ac:dyDescent="0.25">
      <c r="A208" s="202">
        <v>5260</v>
      </c>
      <c r="B208" s="90" t="s">
        <v>226</v>
      </c>
      <c r="C208" s="536">
        <f t="shared" si="189"/>
        <v>0</v>
      </c>
      <c r="D208" s="203">
        <f t="shared" ref="D208:E208" si="278">SUM(D209)</f>
        <v>0</v>
      </c>
      <c r="E208" s="204">
        <f t="shared" si="278"/>
        <v>0</v>
      </c>
      <c r="F208" s="199">
        <f>SUM(F209)</f>
        <v>0</v>
      </c>
      <c r="G208" s="203">
        <f t="shared" ref="G208:H208" si="279">SUM(G209)</f>
        <v>0</v>
      </c>
      <c r="H208" s="204">
        <f t="shared" si="279"/>
        <v>0</v>
      </c>
      <c r="I208" s="199">
        <f>SUM(I209)</f>
        <v>0</v>
      </c>
      <c r="J208" s="205">
        <f t="shared" ref="J208:K208" si="280">SUM(J209)</f>
        <v>0</v>
      </c>
      <c r="K208" s="204">
        <f t="shared" si="280"/>
        <v>0</v>
      </c>
      <c r="L208" s="199">
        <f>SUM(L209)</f>
        <v>0</v>
      </c>
      <c r="M208" s="203">
        <f t="shared" ref="M208:O208" si="281">SUM(M209)</f>
        <v>0</v>
      </c>
      <c r="N208" s="204">
        <f t="shared" si="281"/>
        <v>0</v>
      </c>
      <c r="O208" s="199">
        <f t="shared" si="281"/>
        <v>0</v>
      </c>
      <c r="P208" s="201"/>
    </row>
    <row r="209" spans="1:16" ht="24" hidden="1" x14ac:dyDescent="0.25">
      <c r="A209" s="52">
        <v>5269</v>
      </c>
      <c r="B209" s="90" t="s">
        <v>227</v>
      </c>
      <c r="C209" s="536">
        <f t="shared" si="189"/>
        <v>0</v>
      </c>
      <c r="D209" s="197"/>
      <c r="E209" s="198"/>
      <c r="F209" s="199">
        <f t="shared" ref="F209:F210" si="282">D209+E209</f>
        <v>0</v>
      </c>
      <c r="G209" s="197"/>
      <c r="H209" s="198"/>
      <c r="I209" s="199">
        <f t="shared" ref="I209:I210" si="283">G209+H209</f>
        <v>0</v>
      </c>
      <c r="J209" s="200"/>
      <c r="K209" s="198"/>
      <c r="L209" s="199">
        <f t="shared" ref="L209:L210" si="284">J209+K209</f>
        <v>0</v>
      </c>
      <c r="M209" s="197"/>
      <c r="N209" s="198"/>
      <c r="O209" s="199">
        <f t="shared" ref="O209:O210" si="285">M209+N209</f>
        <v>0</v>
      </c>
      <c r="P209" s="201"/>
    </row>
    <row r="210" spans="1:16" ht="24" hidden="1" x14ac:dyDescent="0.25">
      <c r="A210" s="188">
        <v>5270</v>
      </c>
      <c r="B210" s="143" t="s">
        <v>228</v>
      </c>
      <c r="C210" s="542">
        <f t="shared" si="189"/>
        <v>0</v>
      </c>
      <c r="D210" s="206"/>
      <c r="E210" s="207"/>
      <c r="F210" s="189">
        <f t="shared" si="282"/>
        <v>0</v>
      </c>
      <c r="G210" s="206"/>
      <c r="H210" s="207"/>
      <c r="I210" s="189">
        <f t="shared" si="283"/>
        <v>0</v>
      </c>
      <c r="J210" s="208"/>
      <c r="K210" s="207"/>
      <c r="L210" s="189">
        <f t="shared" si="284"/>
        <v>0</v>
      </c>
      <c r="M210" s="206"/>
      <c r="N210" s="207"/>
      <c r="O210" s="189">
        <f t="shared" si="285"/>
        <v>0</v>
      </c>
      <c r="P210" s="191"/>
    </row>
    <row r="211" spans="1:16" ht="24" hidden="1" x14ac:dyDescent="0.25">
      <c r="A211" s="176">
        <v>6000</v>
      </c>
      <c r="B211" s="176" t="s">
        <v>229</v>
      </c>
      <c r="C211" s="547">
        <f t="shared" si="189"/>
        <v>0</v>
      </c>
      <c r="D211" s="177">
        <f t="shared" ref="D211:O211" si="286">D212+D232+D240+D250</f>
        <v>0</v>
      </c>
      <c r="E211" s="178">
        <f t="shared" si="286"/>
        <v>0</v>
      </c>
      <c r="F211" s="179">
        <f t="shared" si="286"/>
        <v>0</v>
      </c>
      <c r="G211" s="177">
        <f t="shared" si="286"/>
        <v>0</v>
      </c>
      <c r="H211" s="178">
        <f t="shared" si="286"/>
        <v>0</v>
      </c>
      <c r="I211" s="179">
        <f t="shared" si="286"/>
        <v>0</v>
      </c>
      <c r="J211" s="180">
        <f t="shared" si="286"/>
        <v>0</v>
      </c>
      <c r="K211" s="178">
        <f t="shared" si="286"/>
        <v>0</v>
      </c>
      <c r="L211" s="179">
        <f t="shared" si="286"/>
        <v>0</v>
      </c>
      <c r="M211" s="177">
        <f t="shared" si="286"/>
        <v>0</v>
      </c>
      <c r="N211" s="178">
        <f t="shared" si="286"/>
        <v>0</v>
      </c>
      <c r="O211" s="179">
        <f t="shared" si="286"/>
        <v>0</v>
      </c>
      <c r="P211" s="181"/>
    </row>
    <row r="212" spans="1:16" ht="14.25" hidden="1" customHeight="1" x14ac:dyDescent="0.25">
      <c r="A212" s="235">
        <v>6200</v>
      </c>
      <c r="B212" s="228" t="s">
        <v>230</v>
      </c>
      <c r="C212" s="549">
        <f t="shared" si="189"/>
        <v>0</v>
      </c>
      <c r="D212" s="236">
        <f t="shared" ref="D212:E212" si="287">SUM(D213,D214,D216,D219,D225,D226,D227)</f>
        <v>0</v>
      </c>
      <c r="E212" s="237">
        <f t="shared" si="287"/>
        <v>0</v>
      </c>
      <c r="F212" s="238">
        <f>SUM(F213,F214,F216,F219,F225,F226,F227)</f>
        <v>0</v>
      </c>
      <c r="G212" s="236">
        <f t="shared" ref="G212:H212" si="288">SUM(G213,G214,G216,G219,G225,G226,G227)</f>
        <v>0</v>
      </c>
      <c r="H212" s="237">
        <f t="shared" si="288"/>
        <v>0</v>
      </c>
      <c r="I212" s="238">
        <f>SUM(I213,I214,I216,I219,I225,I226,I227)</f>
        <v>0</v>
      </c>
      <c r="J212" s="239">
        <f t="shared" ref="J212:K212" si="289">SUM(J213,J214,J216,J219,J225,J226,J227)</f>
        <v>0</v>
      </c>
      <c r="K212" s="237">
        <f t="shared" si="289"/>
        <v>0</v>
      </c>
      <c r="L212" s="238">
        <f>SUM(L213,L214,L216,L219,L225,L226,L227)</f>
        <v>0</v>
      </c>
      <c r="M212" s="236">
        <f t="shared" ref="M212:O212" si="290">SUM(M213,M214,M216,M219,M225,M226,M227)</f>
        <v>0</v>
      </c>
      <c r="N212" s="237">
        <f t="shared" si="290"/>
        <v>0</v>
      </c>
      <c r="O212" s="238">
        <f t="shared" si="290"/>
        <v>0</v>
      </c>
      <c r="P212" s="187"/>
    </row>
    <row r="213" spans="1:16" ht="24" hidden="1" x14ac:dyDescent="0.25">
      <c r="A213" s="989">
        <v>6220</v>
      </c>
      <c r="B213" s="82" t="s">
        <v>231</v>
      </c>
      <c r="C213" s="535">
        <f t="shared" ref="C213:C276" si="291">F213+I213+L213+O213</f>
        <v>0</v>
      </c>
      <c r="D213" s="192"/>
      <c r="E213" s="193"/>
      <c r="F213" s="194">
        <f>D213+E213</f>
        <v>0</v>
      </c>
      <c r="G213" s="192"/>
      <c r="H213" s="193"/>
      <c r="I213" s="194">
        <f>G213+H213</f>
        <v>0</v>
      </c>
      <c r="J213" s="195"/>
      <c r="K213" s="193"/>
      <c r="L213" s="194">
        <f>J213+K213</f>
        <v>0</v>
      </c>
      <c r="M213" s="192"/>
      <c r="N213" s="193"/>
      <c r="O213" s="194">
        <f t="shared" ref="O213" si="292">M213+N213</f>
        <v>0</v>
      </c>
      <c r="P213" s="196"/>
    </row>
    <row r="214" spans="1:16" hidden="1" x14ac:dyDescent="0.25">
      <c r="A214" s="202">
        <v>6230</v>
      </c>
      <c r="B214" s="90" t="s">
        <v>232</v>
      </c>
      <c r="C214" s="536">
        <f t="shared" si="291"/>
        <v>0</v>
      </c>
      <c r="D214" s="203">
        <f t="shared" ref="D214:O214" si="293">SUM(D215)</f>
        <v>0</v>
      </c>
      <c r="E214" s="204">
        <f t="shared" si="293"/>
        <v>0</v>
      </c>
      <c r="F214" s="199">
        <f t="shared" si="293"/>
        <v>0</v>
      </c>
      <c r="G214" s="203">
        <f t="shared" si="293"/>
        <v>0</v>
      </c>
      <c r="H214" s="204">
        <f t="shared" si="293"/>
        <v>0</v>
      </c>
      <c r="I214" s="199">
        <f t="shared" si="293"/>
        <v>0</v>
      </c>
      <c r="J214" s="205">
        <f t="shared" si="293"/>
        <v>0</v>
      </c>
      <c r="K214" s="204">
        <f t="shared" si="293"/>
        <v>0</v>
      </c>
      <c r="L214" s="199">
        <f t="shared" si="293"/>
        <v>0</v>
      </c>
      <c r="M214" s="203">
        <f t="shared" si="293"/>
        <v>0</v>
      </c>
      <c r="N214" s="204">
        <f t="shared" si="293"/>
        <v>0</v>
      </c>
      <c r="O214" s="199">
        <f t="shared" si="293"/>
        <v>0</v>
      </c>
      <c r="P214" s="201"/>
    </row>
    <row r="215" spans="1:16" ht="24" hidden="1" x14ac:dyDescent="0.25">
      <c r="A215" s="52">
        <v>6239</v>
      </c>
      <c r="B215" s="82" t="s">
        <v>233</v>
      </c>
      <c r="C215" s="536">
        <f t="shared" si="291"/>
        <v>0</v>
      </c>
      <c r="D215" s="192"/>
      <c r="E215" s="193"/>
      <c r="F215" s="194">
        <f>D215+E215</f>
        <v>0</v>
      </c>
      <c r="G215" s="192"/>
      <c r="H215" s="193"/>
      <c r="I215" s="194">
        <f>G215+H215</f>
        <v>0</v>
      </c>
      <c r="J215" s="195"/>
      <c r="K215" s="193"/>
      <c r="L215" s="194">
        <f>J215+K215</f>
        <v>0</v>
      </c>
      <c r="M215" s="192"/>
      <c r="N215" s="193"/>
      <c r="O215" s="194">
        <f t="shared" ref="O215" si="294">M215+N215</f>
        <v>0</v>
      </c>
      <c r="P215" s="196"/>
    </row>
    <row r="216" spans="1:16" ht="24" hidden="1" x14ac:dyDescent="0.25">
      <c r="A216" s="202">
        <v>6240</v>
      </c>
      <c r="B216" s="90" t="s">
        <v>234</v>
      </c>
      <c r="C216" s="536">
        <f t="shared" si="291"/>
        <v>0</v>
      </c>
      <c r="D216" s="203">
        <f t="shared" ref="D216:E216" si="295">SUM(D217:D218)</f>
        <v>0</v>
      </c>
      <c r="E216" s="204">
        <f t="shared" si="295"/>
        <v>0</v>
      </c>
      <c r="F216" s="199">
        <f>SUM(F217:F218)</f>
        <v>0</v>
      </c>
      <c r="G216" s="203">
        <f t="shared" ref="G216:H216" si="296">SUM(G217:G218)</f>
        <v>0</v>
      </c>
      <c r="H216" s="204">
        <f t="shared" si="296"/>
        <v>0</v>
      </c>
      <c r="I216" s="199">
        <f>SUM(I217:I218)</f>
        <v>0</v>
      </c>
      <c r="J216" s="205">
        <f t="shared" ref="J216:K216" si="297">SUM(J217:J218)</f>
        <v>0</v>
      </c>
      <c r="K216" s="204">
        <f t="shared" si="297"/>
        <v>0</v>
      </c>
      <c r="L216" s="199">
        <f>SUM(L217:L218)</f>
        <v>0</v>
      </c>
      <c r="M216" s="203">
        <f t="shared" ref="M216:O216" si="298">SUM(M217:M218)</f>
        <v>0</v>
      </c>
      <c r="N216" s="204">
        <f t="shared" si="298"/>
        <v>0</v>
      </c>
      <c r="O216" s="199">
        <f t="shared" si="298"/>
        <v>0</v>
      </c>
      <c r="P216" s="201"/>
    </row>
    <row r="217" spans="1:16" hidden="1" x14ac:dyDescent="0.25">
      <c r="A217" s="52">
        <v>6241</v>
      </c>
      <c r="B217" s="90" t="s">
        <v>235</v>
      </c>
      <c r="C217" s="536">
        <f t="shared" si="291"/>
        <v>0</v>
      </c>
      <c r="D217" s="197"/>
      <c r="E217" s="198"/>
      <c r="F217" s="199">
        <f t="shared" ref="F217:F218" si="299">D217+E217</f>
        <v>0</v>
      </c>
      <c r="G217" s="197"/>
      <c r="H217" s="198"/>
      <c r="I217" s="199">
        <f t="shared" ref="I217:I218" si="300">G217+H217</f>
        <v>0</v>
      </c>
      <c r="J217" s="200"/>
      <c r="K217" s="198"/>
      <c r="L217" s="199">
        <f t="shared" ref="L217:L218" si="301">J217+K217</f>
        <v>0</v>
      </c>
      <c r="M217" s="197"/>
      <c r="N217" s="198"/>
      <c r="O217" s="199">
        <f t="shared" ref="O217:O218" si="302">M217+N217</f>
        <v>0</v>
      </c>
      <c r="P217" s="201"/>
    </row>
    <row r="218" spans="1:16" hidden="1" x14ac:dyDescent="0.25">
      <c r="A218" s="52">
        <v>6242</v>
      </c>
      <c r="B218" s="90" t="s">
        <v>236</v>
      </c>
      <c r="C218" s="536">
        <f t="shared" si="291"/>
        <v>0</v>
      </c>
      <c r="D218" s="197"/>
      <c r="E218" s="198"/>
      <c r="F218" s="199">
        <f t="shared" si="299"/>
        <v>0</v>
      </c>
      <c r="G218" s="197"/>
      <c r="H218" s="198"/>
      <c r="I218" s="199">
        <f t="shared" si="300"/>
        <v>0</v>
      </c>
      <c r="J218" s="200"/>
      <c r="K218" s="198"/>
      <c r="L218" s="199">
        <f t="shared" si="301"/>
        <v>0</v>
      </c>
      <c r="M218" s="197"/>
      <c r="N218" s="198"/>
      <c r="O218" s="199">
        <f t="shared" si="302"/>
        <v>0</v>
      </c>
      <c r="P218" s="201"/>
    </row>
    <row r="219" spans="1:16" ht="25.5" hidden="1" customHeight="1" x14ac:dyDescent="0.25">
      <c r="A219" s="202">
        <v>6250</v>
      </c>
      <c r="B219" s="90" t="s">
        <v>237</v>
      </c>
      <c r="C219" s="536">
        <f t="shared" si="291"/>
        <v>0</v>
      </c>
      <c r="D219" s="203">
        <f t="shared" ref="D219:E219" si="303">SUM(D220:D224)</f>
        <v>0</v>
      </c>
      <c r="E219" s="204">
        <f t="shared" si="303"/>
        <v>0</v>
      </c>
      <c r="F219" s="199">
        <f>SUM(F220:F224)</f>
        <v>0</v>
      </c>
      <c r="G219" s="203">
        <f t="shared" ref="G219:H219" si="304">SUM(G220:G224)</f>
        <v>0</v>
      </c>
      <c r="H219" s="204">
        <f t="shared" si="304"/>
        <v>0</v>
      </c>
      <c r="I219" s="199">
        <f>SUM(I220:I224)</f>
        <v>0</v>
      </c>
      <c r="J219" s="205">
        <f t="shared" ref="J219:K219" si="305">SUM(J220:J224)</f>
        <v>0</v>
      </c>
      <c r="K219" s="204">
        <f t="shared" si="305"/>
        <v>0</v>
      </c>
      <c r="L219" s="199">
        <f>SUM(L220:L224)</f>
        <v>0</v>
      </c>
      <c r="M219" s="203">
        <f t="shared" ref="M219:O219" si="306">SUM(M220:M224)</f>
        <v>0</v>
      </c>
      <c r="N219" s="204">
        <f t="shared" si="306"/>
        <v>0</v>
      </c>
      <c r="O219" s="199">
        <f t="shared" si="306"/>
        <v>0</v>
      </c>
      <c r="P219" s="201"/>
    </row>
    <row r="220" spans="1:16" ht="14.25" hidden="1" customHeight="1" x14ac:dyDescent="0.25">
      <c r="A220" s="52">
        <v>6252</v>
      </c>
      <c r="B220" s="90" t="s">
        <v>238</v>
      </c>
      <c r="C220" s="536">
        <f t="shared" si="291"/>
        <v>0</v>
      </c>
      <c r="D220" s="197"/>
      <c r="E220" s="198"/>
      <c r="F220" s="199">
        <f t="shared" ref="F220:F226" si="307">D220+E220</f>
        <v>0</v>
      </c>
      <c r="G220" s="197"/>
      <c r="H220" s="198"/>
      <c r="I220" s="199">
        <f t="shared" ref="I220:I226" si="308">G220+H220</f>
        <v>0</v>
      </c>
      <c r="J220" s="200"/>
      <c r="K220" s="198"/>
      <c r="L220" s="199">
        <f t="shared" ref="L220:L226" si="309">J220+K220</f>
        <v>0</v>
      </c>
      <c r="M220" s="197"/>
      <c r="N220" s="198"/>
      <c r="O220" s="199">
        <f t="shared" ref="O220:O226" si="310">M220+N220</f>
        <v>0</v>
      </c>
      <c r="P220" s="201"/>
    </row>
    <row r="221" spans="1:16" ht="14.25" hidden="1" customHeight="1" x14ac:dyDescent="0.25">
      <c r="A221" s="52">
        <v>6253</v>
      </c>
      <c r="B221" s="90" t="s">
        <v>239</v>
      </c>
      <c r="C221" s="536">
        <f t="shared" si="291"/>
        <v>0</v>
      </c>
      <c r="D221" s="197"/>
      <c r="E221" s="198"/>
      <c r="F221" s="199">
        <f t="shared" si="307"/>
        <v>0</v>
      </c>
      <c r="G221" s="197"/>
      <c r="H221" s="198"/>
      <c r="I221" s="199">
        <f t="shared" si="308"/>
        <v>0</v>
      </c>
      <c r="J221" s="200"/>
      <c r="K221" s="198"/>
      <c r="L221" s="199">
        <f t="shared" si="309"/>
        <v>0</v>
      </c>
      <c r="M221" s="197"/>
      <c r="N221" s="198"/>
      <c r="O221" s="199">
        <f t="shared" si="310"/>
        <v>0</v>
      </c>
      <c r="P221" s="201"/>
    </row>
    <row r="222" spans="1:16" ht="24" hidden="1" x14ac:dyDescent="0.25">
      <c r="A222" s="52">
        <v>6254</v>
      </c>
      <c r="B222" s="90" t="s">
        <v>240</v>
      </c>
      <c r="C222" s="536">
        <f t="shared" si="291"/>
        <v>0</v>
      </c>
      <c r="D222" s="197"/>
      <c r="E222" s="198"/>
      <c r="F222" s="199">
        <f t="shared" si="307"/>
        <v>0</v>
      </c>
      <c r="G222" s="197"/>
      <c r="H222" s="198"/>
      <c r="I222" s="199">
        <f t="shared" si="308"/>
        <v>0</v>
      </c>
      <c r="J222" s="200"/>
      <c r="K222" s="198"/>
      <c r="L222" s="199">
        <f t="shared" si="309"/>
        <v>0</v>
      </c>
      <c r="M222" s="197"/>
      <c r="N222" s="198"/>
      <c r="O222" s="199">
        <f t="shared" si="310"/>
        <v>0</v>
      </c>
      <c r="P222" s="201"/>
    </row>
    <row r="223" spans="1:16" ht="24" hidden="1" x14ac:dyDescent="0.25">
      <c r="A223" s="52">
        <v>6255</v>
      </c>
      <c r="B223" s="90" t="s">
        <v>241</v>
      </c>
      <c r="C223" s="536">
        <f t="shared" si="291"/>
        <v>0</v>
      </c>
      <c r="D223" s="197"/>
      <c r="E223" s="198"/>
      <c r="F223" s="199">
        <f t="shared" si="307"/>
        <v>0</v>
      </c>
      <c r="G223" s="197"/>
      <c r="H223" s="198"/>
      <c r="I223" s="199">
        <f t="shared" si="308"/>
        <v>0</v>
      </c>
      <c r="J223" s="200"/>
      <c r="K223" s="198"/>
      <c r="L223" s="199">
        <f t="shared" si="309"/>
        <v>0</v>
      </c>
      <c r="M223" s="197"/>
      <c r="N223" s="198"/>
      <c r="O223" s="199">
        <f t="shared" si="310"/>
        <v>0</v>
      </c>
      <c r="P223" s="201"/>
    </row>
    <row r="224" spans="1:16" hidden="1" x14ac:dyDescent="0.25">
      <c r="A224" s="52">
        <v>6259</v>
      </c>
      <c r="B224" s="90" t="s">
        <v>242</v>
      </c>
      <c r="C224" s="536">
        <f t="shared" si="291"/>
        <v>0</v>
      </c>
      <c r="D224" s="197"/>
      <c r="E224" s="198"/>
      <c r="F224" s="199">
        <f t="shared" si="307"/>
        <v>0</v>
      </c>
      <c r="G224" s="197"/>
      <c r="H224" s="198"/>
      <c r="I224" s="199">
        <f t="shared" si="308"/>
        <v>0</v>
      </c>
      <c r="J224" s="200"/>
      <c r="K224" s="198"/>
      <c r="L224" s="199">
        <f t="shared" si="309"/>
        <v>0</v>
      </c>
      <c r="M224" s="197"/>
      <c r="N224" s="198"/>
      <c r="O224" s="199">
        <f t="shared" si="310"/>
        <v>0</v>
      </c>
      <c r="P224" s="201"/>
    </row>
    <row r="225" spans="1:16" ht="24" hidden="1" x14ac:dyDescent="0.25">
      <c r="A225" s="202">
        <v>6260</v>
      </c>
      <c r="B225" s="90" t="s">
        <v>243</v>
      </c>
      <c r="C225" s="536">
        <f t="shared" si="291"/>
        <v>0</v>
      </c>
      <c r="D225" s="197"/>
      <c r="E225" s="198"/>
      <c r="F225" s="199">
        <f t="shared" si="307"/>
        <v>0</v>
      </c>
      <c r="G225" s="197"/>
      <c r="H225" s="198"/>
      <c r="I225" s="199">
        <f t="shared" si="308"/>
        <v>0</v>
      </c>
      <c r="J225" s="200"/>
      <c r="K225" s="198"/>
      <c r="L225" s="199">
        <f t="shared" si="309"/>
        <v>0</v>
      </c>
      <c r="M225" s="197"/>
      <c r="N225" s="198"/>
      <c r="O225" s="199">
        <f t="shared" si="310"/>
        <v>0</v>
      </c>
      <c r="P225" s="201"/>
    </row>
    <row r="226" spans="1:16" hidden="1" x14ac:dyDescent="0.25">
      <c r="A226" s="202">
        <v>6270</v>
      </c>
      <c r="B226" s="90" t="s">
        <v>244</v>
      </c>
      <c r="C226" s="536">
        <f t="shared" si="291"/>
        <v>0</v>
      </c>
      <c r="D226" s="197"/>
      <c r="E226" s="198"/>
      <c r="F226" s="199">
        <f t="shared" si="307"/>
        <v>0</v>
      </c>
      <c r="G226" s="197"/>
      <c r="H226" s="198"/>
      <c r="I226" s="199">
        <f t="shared" si="308"/>
        <v>0</v>
      </c>
      <c r="J226" s="200"/>
      <c r="K226" s="198"/>
      <c r="L226" s="199">
        <f t="shared" si="309"/>
        <v>0</v>
      </c>
      <c r="M226" s="197"/>
      <c r="N226" s="198"/>
      <c r="O226" s="199">
        <f t="shared" si="310"/>
        <v>0</v>
      </c>
      <c r="P226" s="201"/>
    </row>
    <row r="227" spans="1:16" ht="24" hidden="1" x14ac:dyDescent="0.25">
      <c r="A227" s="989">
        <v>6290</v>
      </c>
      <c r="B227" s="82" t="s">
        <v>245</v>
      </c>
      <c r="C227" s="548">
        <f t="shared" si="291"/>
        <v>0</v>
      </c>
      <c r="D227" s="212">
        <f t="shared" ref="D227:E227" si="311">SUM(D228:D231)</f>
        <v>0</v>
      </c>
      <c r="E227" s="213">
        <f t="shared" si="311"/>
        <v>0</v>
      </c>
      <c r="F227" s="194">
        <f>SUM(F228:F231)</f>
        <v>0</v>
      </c>
      <c r="G227" s="212">
        <f t="shared" ref="G227:O227" si="312">SUM(G228:G231)</f>
        <v>0</v>
      </c>
      <c r="H227" s="213">
        <f t="shared" si="312"/>
        <v>0</v>
      </c>
      <c r="I227" s="194">
        <f t="shared" si="312"/>
        <v>0</v>
      </c>
      <c r="J227" s="214">
        <f t="shared" si="312"/>
        <v>0</v>
      </c>
      <c r="K227" s="213">
        <f t="shared" si="312"/>
        <v>0</v>
      </c>
      <c r="L227" s="194">
        <f t="shared" si="312"/>
        <v>0</v>
      </c>
      <c r="M227" s="212">
        <f t="shared" si="312"/>
        <v>0</v>
      </c>
      <c r="N227" s="213">
        <f t="shared" si="312"/>
        <v>0</v>
      </c>
      <c r="O227" s="194">
        <f t="shared" si="312"/>
        <v>0</v>
      </c>
      <c r="P227" s="229"/>
    </row>
    <row r="228" spans="1:16" hidden="1" x14ac:dyDescent="0.25">
      <c r="A228" s="52">
        <v>6291</v>
      </c>
      <c r="B228" s="90" t="s">
        <v>246</v>
      </c>
      <c r="C228" s="536">
        <f t="shared" si="291"/>
        <v>0</v>
      </c>
      <c r="D228" s="197"/>
      <c r="E228" s="198"/>
      <c r="F228" s="199">
        <f t="shared" ref="F228:F231" si="313">D228+E228</f>
        <v>0</v>
      </c>
      <c r="G228" s="197"/>
      <c r="H228" s="198"/>
      <c r="I228" s="199">
        <f t="shared" ref="I228:I231" si="314">G228+H228</f>
        <v>0</v>
      </c>
      <c r="J228" s="200"/>
      <c r="K228" s="198"/>
      <c r="L228" s="199">
        <f t="shared" ref="L228:L231" si="315">J228+K228</f>
        <v>0</v>
      </c>
      <c r="M228" s="197"/>
      <c r="N228" s="198"/>
      <c r="O228" s="199">
        <f t="shared" ref="O228:O231" si="316">M228+N228</f>
        <v>0</v>
      </c>
      <c r="P228" s="201"/>
    </row>
    <row r="229" spans="1:16" hidden="1" x14ac:dyDescent="0.25">
      <c r="A229" s="52">
        <v>6292</v>
      </c>
      <c r="B229" s="90" t="s">
        <v>247</v>
      </c>
      <c r="C229" s="536">
        <f t="shared" si="291"/>
        <v>0</v>
      </c>
      <c r="D229" s="197"/>
      <c r="E229" s="198"/>
      <c r="F229" s="199">
        <f t="shared" si="313"/>
        <v>0</v>
      </c>
      <c r="G229" s="197"/>
      <c r="H229" s="198"/>
      <c r="I229" s="199">
        <f t="shared" si="314"/>
        <v>0</v>
      </c>
      <c r="J229" s="200"/>
      <c r="K229" s="198"/>
      <c r="L229" s="199">
        <f t="shared" si="315"/>
        <v>0</v>
      </c>
      <c r="M229" s="197"/>
      <c r="N229" s="198"/>
      <c r="O229" s="199">
        <f t="shared" si="316"/>
        <v>0</v>
      </c>
      <c r="P229" s="201"/>
    </row>
    <row r="230" spans="1:16" ht="72" hidden="1" x14ac:dyDescent="0.25">
      <c r="A230" s="52">
        <v>6296</v>
      </c>
      <c r="B230" s="90" t="s">
        <v>248</v>
      </c>
      <c r="C230" s="536">
        <f t="shared" si="291"/>
        <v>0</v>
      </c>
      <c r="D230" s="197"/>
      <c r="E230" s="198"/>
      <c r="F230" s="199">
        <f t="shared" si="313"/>
        <v>0</v>
      </c>
      <c r="G230" s="197"/>
      <c r="H230" s="198"/>
      <c r="I230" s="199">
        <f t="shared" si="314"/>
        <v>0</v>
      </c>
      <c r="J230" s="200"/>
      <c r="K230" s="198"/>
      <c r="L230" s="199">
        <f t="shared" si="315"/>
        <v>0</v>
      </c>
      <c r="M230" s="197"/>
      <c r="N230" s="198"/>
      <c r="O230" s="199">
        <f t="shared" si="316"/>
        <v>0</v>
      </c>
      <c r="P230" s="201"/>
    </row>
    <row r="231" spans="1:16" ht="39.75" hidden="1" customHeight="1" x14ac:dyDescent="0.25">
      <c r="A231" s="52">
        <v>6299</v>
      </c>
      <c r="B231" s="90" t="s">
        <v>249</v>
      </c>
      <c r="C231" s="536">
        <f t="shared" si="291"/>
        <v>0</v>
      </c>
      <c r="D231" s="197"/>
      <c r="E231" s="198"/>
      <c r="F231" s="199">
        <f t="shared" si="313"/>
        <v>0</v>
      </c>
      <c r="G231" s="197"/>
      <c r="H231" s="198"/>
      <c r="I231" s="199">
        <f t="shared" si="314"/>
        <v>0</v>
      </c>
      <c r="J231" s="200"/>
      <c r="K231" s="198"/>
      <c r="L231" s="199">
        <f t="shared" si="315"/>
        <v>0</v>
      </c>
      <c r="M231" s="197"/>
      <c r="N231" s="198"/>
      <c r="O231" s="199">
        <f t="shared" si="316"/>
        <v>0</v>
      </c>
      <c r="P231" s="201"/>
    </row>
    <row r="232" spans="1:16" hidden="1" x14ac:dyDescent="0.25">
      <c r="A232" s="70">
        <v>6300</v>
      </c>
      <c r="B232" s="182" t="s">
        <v>250</v>
      </c>
      <c r="C232" s="534">
        <f t="shared" si="291"/>
        <v>0</v>
      </c>
      <c r="D232" s="183">
        <f t="shared" ref="D232:E232" si="317">SUM(D233,D238,D239)</f>
        <v>0</v>
      </c>
      <c r="E232" s="184">
        <f t="shared" si="317"/>
        <v>0</v>
      </c>
      <c r="F232" s="185">
        <f>SUM(F233,F238,F239)</f>
        <v>0</v>
      </c>
      <c r="G232" s="183">
        <f t="shared" ref="G232:O232" si="318">SUM(G233,G238,G239)</f>
        <v>0</v>
      </c>
      <c r="H232" s="184">
        <f t="shared" si="318"/>
        <v>0</v>
      </c>
      <c r="I232" s="185">
        <f t="shared" si="318"/>
        <v>0</v>
      </c>
      <c r="J232" s="186">
        <f t="shared" si="318"/>
        <v>0</v>
      </c>
      <c r="K232" s="184">
        <f t="shared" si="318"/>
        <v>0</v>
      </c>
      <c r="L232" s="185">
        <f t="shared" si="318"/>
        <v>0</v>
      </c>
      <c r="M232" s="183">
        <f t="shared" si="318"/>
        <v>0</v>
      </c>
      <c r="N232" s="184">
        <f t="shared" si="318"/>
        <v>0</v>
      </c>
      <c r="O232" s="185">
        <f t="shared" si="318"/>
        <v>0</v>
      </c>
      <c r="P232" s="215"/>
    </row>
    <row r="233" spans="1:16" ht="24" hidden="1" x14ac:dyDescent="0.25">
      <c r="A233" s="989">
        <v>6320</v>
      </c>
      <c r="B233" s="82" t="s">
        <v>251</v>
      </c>
      <c r="C233" s="548">
        <f t="shared" si="291"/>
        <v>0</v>
      </c>
      <c r="D233" s="212">
        <f t="shared" ref="D233:E233" si="319">SUM(D234:D237)</f>
        <v>0</v>
      </c>
      <c r="E233" s="213">
        <f t="shared" si="319"/>
        <v>0</v>
      </c>
      <c r="F233" s="194">
        <f>SUM(F234:F237)</f>
        <v>0</v>
      </c>
      <c r="G233" s="212">
        <f t="shared" ref="G233:O233" si="320">SUM(G234:G237)</f>
        <v>0</v>
      </c>
      <c r="H233" s="213">
        <f t="shared" si="320"/>
        <v>0</v>
      </c>
      <c r="I233" s="194">
        <f t="shared" si="320"/>
        <v>0</v>
      </c>
      <c r="J233" s="214">
        <f t="shared" si="320"/>
        <v>0</v>
      </c>
      <c r="K233" s="213">
        <f t="shared" si="320"/>
        <v>0</v>
      </c>
      <c r="L233" s="194">
        <f t="shared" si="320"/>
        <v>0</v>
      </c>
      <c r="M233" s="212">
        <f t="shared" si="320"/>
        <v>0</v>
      </c>
      <c r="N233" s="213">
        <f t="shared" si="320"/>
        <v>0</v>
      </c>
      <c r="O233" s="194">
        <f t="shared" si="320"/>
        <v>0</v>
      </c>
      <c r="P233" s="196"/>
    </row>
    <row r="234" spans="1:16" hidden="1" x14ac:dyDescent="0.25">
      <c r="A234" s="52">
        <v>6322</v>
      </c>
      <c r="B234" s="90" t="s">
        <v>252</v>
      </c>
      <c r="C234" s="536">
        <f t="shared" si="291"/>
        <v>0</v>
      </c>
      <c r="D234" s="197"/>
      <c r="E234" s="198"/>
      <c r="F234" s="199">
        <f t="shared" ref="F234:F239" si="321">D234+E234</f>
        <v>0</v>
      </c>
      <c r="G234" s="197"/>
      <c r="H234" s="198"/>
      <c r="I234" s="199">
        <f t="shared" ref="I234:I239" si="322">G234+H234</f>
        <v>0</v>
      </c>
      <c r="J234" s="200"/>
      <c r="K234" s="198"/>
      <c r="L234" s="199">
        <f t="shared" ref="L234:L239" si="323">J234+K234</f>
        <v>0</v>
      </c>
      <c r="M234" s="197"/>
      <c r="N234" s="198"/>
      <c r="O234" s="199">
        <f t="shared" ref="O234:O239" si="324">M234+N234</f>
        <v>0</v>
      </c>
      <c r="P234" s="201"/>
    </row>
    <row r="235" spans="1:16" ht="24" hidden="1" x14ac:dyDescent="0.25">
      <c r="A235" s="52">
        <v>6323</v>
      </c>
      <c r="B235" s="90" t="s">
        <v>253</v>
      </c>
      <c r="C235" s="536">
        <f t="shared" si="291"/>
        <v>0</v>
      </c>
      <c r="D235" s="197"/>
      <c r="E235" s="198"/>
      <c r="F235" s="199">
        <f t="shared" si="321"/>
        <v>0</v>
      </c>
      <c r="G235" s="197"/>
      <c r="H235" s="198"/>
      <c r="I235" s="199">
        <f t="shared" si="322"/>
        <v>0</v>
      </c>
      <c r="J235" s="200"/>
      <c r="K235" s="198"/>
      <c r="L235" s="199">
        <f t="shared" si="323"/>
        <v>0</v>
      </c>
      <c r="M235" s="197"/>
      <c r="N235" s="198"/>
      <c r="O235" s="199">
        <f t="shared" si="324"/>
        <v>0</v>
      </c>
      <c r="P235" s="201"/>
    </row>
    <row r="236" spans="1:16" ht="24" hidden="1" x14ac:dyDescent="0.25">
      <c r="A236" s="52">
        <v>6324</v>
      </c>
      <c r="B236" s="90" t="s">
        <v>254</v>
      </c>
      <c r="C236" s="536">
        <f t="shared" si="291"/>
        <v>0</v>
      </c>
      <c r="D236" s="197"/>
      <c r="E236" s="198"/>
      <c r="F236" s="199">
        <f t="shared" si="321"/>
        <v>0</v>
      </c>
      <c r="G236" s="197"/>
      <c r="H236" s="198"/>
      <c r="I236" s="199">
        <f t="shared" si="322"/>
        <v>0</v>
      </c>
      <c r="J236" s="200"/>
      <c r="K236" s="198"/>
      <c r="L236" s="199">
        <f t="shared" si="323"/>
        <v>0</v>
      </c>
      <c r="M236" s="197"/>
      <c r="N236" s="198"/>
      <c r="O236" s="199">
        <f t="shared" si="324"/>
        <v>0</v>
      </c>
      <c r="P236" s="201"/>
    </row>
    <row r="237" spans="1:16" hidden="1" x14ac:dyDescent="0.25">
      <c r="A237" s="45">
        <v>6329</v>
      </c>
      <c r="B237" s="82" t="s">
        <v>255</v>
      </c>
      <c r="C237" s="535">
        <f t="shared" si="291"/>
        <v>0</v>
      </c>
      <c r="D237" s="192"/>
      <c r="E237" s="193"/>
      <c r="F237" s="194">
        <f t="shared" si="321"/>
        <v>0</v>
      </c>
      <c r="G237" s="192"/>
      <c r="H237" s="193"/>
      <c r="I237" s="194">
        <f t="shared" si="322"/>
        <v>0</v>
      </c>
      <c r="J237" s="195"/>
      <c r="K237" s="193"/>
      <c r="L237" s="194">
        <f t="shared" si="323"/>
        <v>0</v>
      </c>
      <c r="M237" s="192"/>
      <c r="N237" s="193"/>
      <c r="O237" s="194">
        <f t="shared" si="324"/>
        <v>0</v>
      </c>
      <c r="P237" s="196"/>
    </row>
    <row r="238" spans="1:16" ht="24" hidden="1" x14ac:dyDescent="0.25">
      <c r="A238" s="988">
        <v>6330</v>
      </c>
      <c r="B238" s="245" t="s">
        <v>256</v>
      </c>
      <c r="C238" s="548">
        <f t="shared" si="291"/>
        <v>0</v>
      </c>
      <c r="D238" s="231"/>
      <c r="E238" s="232"/>
      <c r="F238" s="233">
        <f t="shared" si="321"/>
        <v>0</v>
      </c>
      <c r="G238" s="231"/>
      <c r="H238" s="232"/>
      <c r="I238" s="233">
        <f t="shared" si="322"/>
        <v>0</v>
      </c>
      <c r="J238" s="234"/>
      <c r="K238" s="232"/>
      <c r="L238" s="233">
        <f t="shared" si="323"/>
        <v>0</v>
      </c>
      <c r="M238" s="231"/>
      <c r="N238" s="232"/>
      <c r="O238" s="233">
        <f t="shared" si="324"/>
        <v>0</v>
      </c>
      <c r="P238" s="229"/>
    </row>
    <row r="239" spans="1:16" hidden="1" x14ac:dyDescent="0.25">
      <c r="A239" s="202">
        <v>6360</v>
      </c>
      <c r="B239" s="90" t="s">
        <v>257</v>
      </c>
      <c r="C239" s="536">
        <f t="shared" si="291"/>
        <v>0</v>
      </c>
      <c r="D239" s="197"/>
      <c r="E239" s="198"/>
      <c r="F239" s="199">
        <f t="shared" si="321"/>
        <v>0</v>
      </c>
      <c r="G239" s="197"/>
      <c r="H239" s="198"/>
      <c r="I239" s="199">
        <f t="shared" si="322"/>
        <v>0</v>
      </c>
      <c r="J239" s="200"/>
      <c r="K239" s="198"/>
      <c r="L239" s="199">
        <f t="shared" si="323"/>
        <v>0</v>
      </c>
      <c r="M239" s="197"/>
      <c r="N239" s="198"/>
      <c r="O239" s="199">
        <f t="shared" si="324"/>
        <v>0</v>
      </c>
      <c r="P239" s="201"/>
    </row>
    <row r="240" spans="1:16" ht="36" hidden="1" x14ac:dyDescent="0.25">
      <c r="A240" s="70">
        <v>6400</v>
      </c>
      <c r="B240" s="182" t="s">
        <v>258</v>
      </c>
      <c r="C240" s="534">
        <f t="shared" si="291"/>
        <v>0</v>
      </c>
      <c r="D240" s="183">
        <f t="shared" ref="D240:E240" si="325">SUM(D241,D245)</f>
        <v>0</v>
      </c>
      <c r="E240" s="184">
        <f t="shared" si="325"/>
        <v>0</v>
      </c>
      <c r="F240" s="185">
        <f>SUM(F241,F245)</f>
        <v>0</v>
      </c>
      <c r="G240" s="183">
        <f t="shared" ref="G240:O240" si="326">SUM(G241,G245)</f>
        <v>0</v>
      </c>
      <c r="H240" s="184">
        <f t="shared" si="326"/>
        <v>0</v>
      </c>
      <c r="I240" s="185">
        <f t="shared" si="326"/>
        <v>0</v>
      </c>
      <c r="J240" s="186">
        <f t="shared" si="326"/>
        <v>0</v>
      </c>
      <c r="K240" s="184">
        <f t="shared" si="326"/>
        <v>0</v>
      </c>
      <c r="L240" s="185">
        <f t="shared" si="326"/>
        <v>0</v>
      </c>
      <c r="M240" s="183">
        <f t="shared" si="326"/>
        <v>0</v>
      </c>
      <c r="N240" s="184">
        <f t="shared" si="326"/>
        <v>0</v>
      </c>
      <c r="O240" s="185">
        <f t="shared" si="326"/>
        <v>0</v>
      </c>
      <c r="P240" s="215"/>
    </row>
    <row r="241" spans="1:17" ht="24" hidden="1" x14ac:dyDescent="0.25">
      <c r="A241" s="989">
        <v>6410</v>
      </c>
      <c r="B241" s="82" t="s">
        <v>259</v>
      </c>
      <c r="C241" s="535">
        <f t="shared" si="291"/>
        <v>0</v>
      </c>
      <c r="D241" s="212">
        <f t="shared" ref="D241:E241" si="327">SUM(D242:D244)</f>
        <v>0</v>
      </c>
      <c r="E241" s="213">
        <f t="shared" si="327"/>
        <v>0</v>
      </c>
      <c r="F241" s="194">
        <f>SUM(F242:F244)</f>
        <v>0</v>
      </c>
      <c r="G241" s="212">
        <f t="shared" ref="G241:O241" si="328">SUM(G242:G244)</f>
        <v>0</v>
      </c>
      <c r="H241" s="213">
        <f t="shared" si="328"/>
        <v>0</v>
      </c>
      <c r="I241" s="194">
        <f t="shared" si="328"/>
        <v>0</v>
      </c>
      <c r="J241" s="214">
        <f t="shared" si="328"/>
        <v>0</v>
      </c>
      <c r="K241" s="213">
        <f t="shared" si="328"/>
        <v>0</v>
      </c>
      <c r="L241" s="194">
        <f t="shared" si="328"/>
        <v>0</v>
      </c>
      <c r="M241" s="212">
        <f t="shared" si="328"/>
        <v>0</v>
      </c>
      <c r="N241" s="213">
        <f t="shared" si="328"/>
        <v>0</v>
      </c>
      <c r="O241" s="194">
        <f t="shared" si="328"/>
        <v>0</v>
      </c>
      <c r="P241" s="227"/>
    </row>
    <row r="242" spans="1:17" hidden="1" x14ac:dyDescent="0.25">
      <c r="A242" s="52">
        <v>6411</v>
      </c>
      <c r="B242" s="218" t="s">
        <v>260</v>
      </c>
      <c r="C242" s="536">
        <f t="shared" si="291"/>
        <v>0</v>
      </c>
      <c r="D242" s="197"/>
      <c r="E242" s="198"/>
      <c r="F242" s="199">
        <f t="shared" ref="F242:F244" si="329">D242+E242</f>
        <v>0</v>
      </c>
      <c r="G242" s="197"/>
      <c r="H242" s="198"/>
      <c r="I242" s="199">
        <f t="shared" ref="I242:I244" si="330">G242+H242</f>
        <v>0</v>
      </c>
      <c r="J242" s="200"/>
      <c r="K242" s="198"/>
      <c r="L242" s="199">
        <f t="shared" ref="L242:L244" si="331">J242+K242</f>
        <v>0</v>
      </c>
      <c r="M242" s="197"/>
      <c r="N242" s="198"/>
      <c r="O242" s="199">
        <f t="shared" ref="O242:O244" si="332">M242+N242</f>
        <v>0</v>
      </c>
      <c r="P242" s="201"/>
    </row>
    <row r="243" spans="1:17" ht="36" hidden="1" x14ac:dyDescent="0.25">
      <c r="A243" s="52">
        <v>6412</v>
      </c>
      <c r="B243" s="90" t="s">
        <v>261</v>
      </c>
      <c r="C243" s="536">
        <f t="shared" si="291"/>
        <v>0</v>
      </c>
      <c r="D243" s="197"/>
      <c r="E243" s="198"/>
      <c r="F243" s="199">
        <f t="shared" si="329"/>
        <v>0</v>
      </c>
      <c r="G243" s="197"/>
      <c r="H243" s="198"/>
      <c r="I243" s="199">
        <f t="shared" si="330"/>
        <v>0</v>
      </c>
      <c r="J243" s="200"/>
      <c r="K243" s="198"/>
      <c r="L243" s="199">
        <f t="shared" si="331"/>
        <v>0</v>
      </c>
      <c r="M243" s="197"/>
      <c r="N243" s="198"/>
      <c r="O243" s="199">
        <f t="shared" si="332"/>
        <v>0</v>
      </c>
      <c r="P243" s="201"/>
    </row>
    <row r="244" spans="1:17" ht="36" hidden="1" x14ac:dyDescent="0.25">
      <c r="A244" s="52">
        <v>6419</v>
      </c>
      <c r="B244" s="90" t="s">
        <v>262</v>
      </c>
      <c r="C244" s="536">
        <f t="shared" si="291"/>
        <v>0</v>
      </c>
      <c r="D244" s="197"/>
      <c r="E244" s="198"/>
      <c r="F244" s="199">
        <f t="shared" si="329"/>
        <v>0</v>
      </c>
      <c r="G244" s="197"/>
      <c r="H244" s="198"/>
      <c r="I244" s="199">
        <f t="shared" si="330"/>
        <v>0</v>
      </c>
      <c r="J244" s="200"/>
      <c r="K244" s="198"/>
      <c r="L244" s="199">
        <f t="shared" si="331"/>
        <v>0</v>
      </c>
      <c r="M244" s="197"/>
      <c r="N244" s="198"/>
      <c r="O244" s="199">
        <f t="shared" si="332"/>
        <v>0</v>
      </c>
      <c r="P244" s="201"/>
    </row>
    <row r="245" spans="1:17" ht="48" hidden="1" x14ac:dyDescent="0.25">
      <c r="A245" s="202">
        <v>6420</v>
      </c>
      <c r="B245" s="90" t="s">
        <v>263</v>
      </c>
      <c r="C245" s="536">
        <f t="shared" si="291"/>
        <v>0</v>
      </c>
      <c r="D245" s="203">
        <f t="shared" ref="D245:E245" si="333">SUM(D246:D249)</f>
        <v>0</v>
      </c>
      <c r="E245" s="204">
        <f t="shared" si="333"/>
        <v>0</v>
      </c>
      <c r="F245" s="199">
        <f>SUM(F246:F249)</f>
        <v>0</v>
      </c>
      <c r="G245" s="203">
        <f t="shared" ref="G245:H245" si="334">SUM(G246:G249)</f>
        <v>0</v>
      </c>
      <c r="H245" s="204">
        <f t="shared" si="334"/>
        <v>0</v>
      </c>
      <c r="I245" s="199">
        <f>SUM(I246:I249)</f>
        <v>0</v>
      </c>
      <c r="J245" s="205">
        <f t="shared" ref="J245:K245" si="335">SUM(J246:J249)</f>
        <v>0</v>
      </c>
      <c r="K245" s="204">
        <f t="shared" si="335"/>
        <v>0</v>
      </c>
      <c r="L245" s="199">
        <f>SUM(L246:L249)</f>
        <v>0</v>
      </c>
      <c r="M245" s="203">
        <f t="shared" ref="M245:O245" si="336">SUM(M246:M249)</f>
        <v>0</v>
      </c>
      <c r="N245" s="204">
        <f t="shared" si="336"/>
        <v>0</v>
      </c>
      <c r="O245" s="199">
        <f t="shared" si="336"/>
        <v>0</v>
      </c>
      <c r="P245" s="201"/>
    </row>
    <row r="246" spans="1:17" ht="36" hidden="1" x14ac:dyDescent="0.25">
      <c r="A246" s="52">
        <v>6421</v>
      </c>
      <c r="B246" s="90" t="s">
        <v>264</v>
      </c>
      <c r="C246" s="536">
        <f t="shared" si="291"/>
        <v>0</v>
      </c>
      <c r="D246" s="197"/>
      <c r="E246" s="198"/>
      <c r="F246" s="199">
        <f t="shared" ref="F246:F249" si="337">D246+E246</f>
        <v>0</v>
      </c>
      <c r="G246" s="197"/>
      <c r="H246" s="198"/>
      <c r="I246" s="199">
        <f t="shared" ref="I246:I249" si="338">G246+H246</f>
        <v>0</v>
      </c>
      <c r="J246" s="200"/>
      <c r="K246" s="198"/>
      <c r="L246" s="199">
        <f t="shared" ref="L246:L249" si="339">J246+K246</f>
        <v>0</v>
      </c>
      <c r="M246" s="197"/>
      <c r="N246" s="198"/>
      <c r="O246" s="199">
        <f t="shared" ref="O246:O249" si="340">M246+N246</f>
        <v>0</v>
      </c>
      <c r="P246" s="201"/>
    </row>
    <row r="247" spans="1:17" hidden="1" x14ac:dyDescent="0.25">
      <c r="A247" s="52">
        <v>6422</v>
      </c>
      <c r="B247" s="90" t="s">
        <v>265</v>
      </c>
      <c r="C247" s="536">
        <f t="shared" si="291"/>
        <v>0</v>
      </c>
      <c r="D247" s="197"/>
      <c r="E247" s="198"/>
      <c r="F247" s="199">
        <f t="shared" si="337"/>
        <v>0</v>
      </c>
      <c r="G247" s="197"/>
      <c r="H247" s="198"/>
      <c r="I247" s="199">
        <f t="shared" si="338"/>
        <v>0</v>
      </c>
      <c r="J247" s="200"/>
      <c r="K247" s="198"/>
      <c r="L247" s="199">
        <f t="shared" si="339"/>
        <v>0</v>
      </c>
      <c r="M247" s="197"/>
      <c r="N247" s="198"/>
      <c r="O247" s="199">
        <f t="shared" si="340"/>
        <v>0</v>
      </c>
      <c r="P247" s="201"/>
    </row>
    <row r="248" spans="1:17" ht="13.5" hidden="1" customHeight="1" x14ac:dyDescent="0.25">
      <c r="A248" s="52">
        <v>6423</v>
      </c>
      <c r="B248" s="90" t="s">
        <v>266</v>
      </c>
      <c r="C248" s="536">
        <f t="shared" si="291"/>
        <v>0</v>
      </c>
      <c r="D248" s="197"/>
      <c r="E248" s="198"/>
      <c r="F248" s="199">
        <f t="shared" si="337"/>
        <v>0</v>
      </c>
      <c r="G248" s="197"/>
      <c r="H248" s="198"/>
      <c r="I248" s="199">
        <f t="shared" si="338"/>
        <v>0</v>
      </c>
      <c r="J248" s="200"/>
      <c r="K248" s="198"/>
      <c r="L248" s="199">
        <f t="shared" si="339"/>
        <v>0</v>
      </c>
      <c r="M248" s="197"/>
      <c r="N248" s="198"/>
      <c r="O248" s="199">
        <f t="shared" si="340"/>
        <v>0</v>
      </c>
      <c r="P248" s="201"/>
    </row>
    <row r="249" spans="1:17" ht="36" hidden="1" x14ac:dyDescent="0.25">
      <c r="A249" s="52">
        <v>6424</v>
      </c>
      <c r="B249" s="90" t="s">
        <v>267</v>
      </c>
      <c r="C249" s="536">
        <f t="shared" si="291"/>
        <v>0</v>
      </c>
      <c r="D249" s="197"/>
      <c r="E249" s="198"/>
      <c r="F249" s="199">
        <f t="shared" si="337"/>
        <v>0</v>
      </c>
      <c r="G249" s="197"/>
      <c r="H249" s="198"/>
      <c r="I249" s="199">
        <f t="shared" si="338"/>
        <v>0</v>
      </c>
      <c r="J249" s="200"/>
      <c r="K249" s="198"/>
      <c r="L249" s="199">
        <f t="shared" si="339"/>
        <v>0</v>
      </c>
      <c r="M249" s="197"/>
      <c r="N249" s="198"/>
      <c r="O249" s="199">
        <f t="shared" si="340"/>
        <v>0</v>
      </c>
      <c r="P249" s="201"/>
      <c r="Q249" s="246"/>
    </row>
    <row r="250" spans="1:17" ht="60" hidden="1" x14ac:dyDescent="0.25">
      <c r="A250" s="70">
        <v>6500</v>
      </c>
      <c r="B250" s="182" t="s">
        <v>268</v>
      </c>
      <c r="C250" s="538">
        <f t="shared" si="291"/>
        <v>0</v>
      </c>
      <c r="D250" s="220">
        <f t="shared" ref="D250:O250" si="341">SUM(D251)</f>
        <v>0</v>
      </c>
      <c r="E250" s="221">
        <f t="shared" si="341"/>
        <v>0</v>
      </c>
      <c r="F250" s="222">
        <f t="shared" si="341"/>
        <v>0</v>
      </c>
      <c r="G250" s="126">
        <f t="shared" si="341"/>
        <v>0</v>
      </c>
      <c r="H250" s="127">
        <f t="shared" si="341"/>
        <v>0</v>
      </c>
      <c r="I250" s="222">
        <f t="shared" si="341"/>
        <v>0</v>
      </c>
      <c r="J250" s="247">
        <f t="shared" si="341"/>
        <v>0</v>
      </c>
      <c r="K250" s="127">
        <f t="shared" si="341"/>
        <v>0</v>
      </c>
      <c r="L250" s="222">
        <f t="shared" si="341"/>
        <v>0</v>
      </c>
      <c r="M250" s="126">
        <f t="shared" si="341"/>
        <v>0</v>
      </c>
      <c r="N250" s="127">
        <f t="shared" si="341"/>
        <v>0</v>
      </c>
      <c r="O250" s="222">
        <f t="shared" si="341"/>
        <v>0</v>
      </c>
      <c r="P250" s="215"/>
      <c r="Q250" s="246"/>
    </row>
    <row r="251" spans="1:17" ht="48" hidden="1" x14ac:dyDescent="0.25">
      <c r="A251" s="52">
        <v>6510</v>
      </c>
      <c r="B251" s="90" t="s">
        <v>269</v>
      </c>
      <c r="C251" s="536">
        <f t="shared" si="291"/>
        <v>0</v>
      </c>
      <c r="D251" s="206"/>
      <c r="E251" s="207"/>
      <c r="F251" s="248">
        <f>D251+E251</f>
        <v>0</v>
      </c>
      <c r="G251" s="249"/>
      <c r="H251" s="250"/>
      <c r="I251" s="248">
        <f>G251+H251</f>
        <v>0</v>
      </c>
      <c r="J251" s="251"/>
      <c r="K251" s="250"/>
      <c r="L251" s="248">
        <f>J251+K251</f>
        <v>0</v>
      </c>
      <c r="M251" s="249"/>
      <c r="N251" s="250"/>
      <c r="O251" s="248">
        <f t="shared" ref="O251" si="342">M251+N251</f>
        <v>0</v>
      </c>
      <c r="P251" s="227"/>
      <c r="Q251" s="246"/>
    </row>
    <row r="252" spans="1:17" ht="48" hidden="1" x14ac:dyDescent="0.25">
      <c r="A252" s="252">
        <v>7000</v>
      </c>
      <c r="B252" s="252" t="s">
        <v>270</v>
      </c>
      <c r="C252" s="550">
        <f t="shared" si="291"/>
        <v>0</v>
      </c>
      <c r="D252" s="253">
        <f t="shared" ref="D252:E252" si="343">SUM(D253,D263)</f>
        <v>0</v>
      </c>
      <c r="E252" s="254">
        <f t="shared" si="343"/>
        <v>0</v>
      </c>
      <c r="F252" s="255">
        <f>SUM(F253,F263)</f>
        <v>0</v>
      </c>
      <c r="G252" s="253">
        <f t="shared" ref="G252:H252" si="344">SUM(G253,G263)</f>
        <v>0</v>
      </c>
      <c r="H252" s="254">
        <f t="shared" si="344"/>
        <v>0</v>
      </c>
      <c r="I252" s="255">
        <f>SUM(I253,I263)</f>
        <v>0</v>
      </c>
      <c r="J252" s="256">
        <f t="shared" ref="J252:K252" si="345">SUM(J253,J263)</f>
        <v>0</v>
      </c>
      <c r="K252" s="254">
        <f t="shared" si="345"/>
        <v>0</v>
      </c>
      <c r="L252" s="255">
        <f>SUM(L253,L263)</f>
        <v>0</v>
      </c>
      <c r="M252" s="253">
        <f t="shared" ref="M252:O252" si="346">SUM(M253,M263)</f>
        <v>0</v>
      </c>
      <c r="N252" s="254">
        <f t="shared" si="346"/>
        <v>0</v>
      </c>
      <c r="O252" s="255">
        <f t="shared" si="346"/>
        <v>0</v>
      </c>
      <c r="P252" s="257"/>
    </row>
    <row r="253" spans="1:17" ht="24" hidden="1" x14ac:dyDescent="0.25">
      <c r="A253" s="70">
        <v>7200</v>
      </c>
      <c r="B253" s="182" t="s">
        <v>271</v>
      </c>
      <c r="C253" s="534">
        <f t="shared" si="291"/>
        <v>0</v>
      </c>
      <c r="D253" s="183">
        <f t="shared" ref="D253:O253" si="347">SUM(D254,D255,D256,D257,D261,D262)</f>
        <v>0</v>
      </c>
      <c r="E253" s="184">
        <f t="shared" si="347"/>
        <v>0</v>
      </c>
      <c r="F253" s="185">
        <f t="shared" si="347"/>
        <v>0</v>
      </c>
      <c r="G253" s="183">
        <f t="shared" si="347"/>
        <v>0</v>
      </c>
      <c r="H253" s="184">
        <f t="shared" si="347"/>
        <v>0</v>
      </c>
      <c r="I253" s="185">
        <f t="shared" si="347"/>
        <v>0</v>
      </c>
      <c r="J253" s="186">
        <f t="shared" si="347"/>
        <v>0</v>
      </c>
      <c r="K253" s="184">
        <f t="shared" si="347"/>
        <v>0</v>
      </c>
      <c r="L253" s="185">
        <f t="shared" si="347"/>
        <v>0</v>
      </c>
      <c r="M253" s="183">
        <f t="shared" si="347"/>
        <v>0</v>
      </c>
      <c r="N253" s="184">
        <f t="shared" si="347"/>
        <v>0</v>
      </c>
      <c r="O253" s="185">
        <f t="shared" si="347"/>
        <v>0</v>
      </c>
      <c r="P253" s="187"/>
    </row>
    <row r="254" spans="1:17" ht="24" hidden="1" x14ac:dyDescent="0.25">
      <c r="A254" s="989">
        <v>7210</v>
      </c>
      <c r="B254" s="82" t="s">
        <v>272</v>
      </c>
      <c r="C254" s="535">
        <f t="shared" si="291"/>
        <v>0</v>
      </c>
      <c r="D254" s="192"/>
      <c r="E254" s="193"/>
      <c r="F254" s="194">
        <f t="shared" ref="F254:F256" si="348">D254+E254</f>
        <v>0</v>
      </c>
      <c r="G254" s="192"/>
      <c r="H254" s="193"/>
      <c r="I254" s="194">
        <f t="shared" ref="I254:I256" si="349">G254+H254</f>
        <v>0</v>
      </c>
      <c r="J254" s="195"/>
      <c r="K254" s="193"/>
      <c r="L254" s="194">
        <f t="shared" ref="L254:L256" si="350">J254+K254</f>
        <v>0</v>
      </c>
      <c r="M254" s="192"/>
      <c r="N254" s="193"/>
      <c r="O254" s="194">
        <f t="shared" ref="O254:O256" si="351">M254+N254</f>
        <v>0</v>
      </c>
      <c r="P254" s="196"/>
    </row>
    <row r="255" spans="1:17" s="246" customFormat="1" ht="36" hidden="1" x14ac:dyDescent="0.25">
      <c r="A255" s="202">
        <v>7220</v>
      </c>
      <c r="B255" s="90" t="s">
        <v>273</v>
      </c>
      <c r="C255" s="536">
        <f t="shared" si="291"/>
        <v>0</v>
      </c>
      <c r="D255" s="197"/>
      <c r="E255" s="198"/>
      <c r="F255" s="199">
        <f t="shared" si="348"/>
        <v>0</v>
      </c>
      <c r="G255" s="197"/>
      <c r="H255" s="198"/>
      <c r="I255" s="199">
        <f t="shared" si="349"/>
        <v>0</v>
      </c>
      <c r="J255" s="200"/>
      <c r="K255" s="198"/>
      <c r="L255" s="199">
        <f t="shared" si="350"/>
        <v>0</v>
      </c>
      <c r="M255" s="197"/>
      <c r="N255" s="198"/>
      <c r="O255" s="199">
        <f t="shared" si="351"/>
        <v>0</v>
      </c>
      <c r="P255" s="201"/>
    </row>
    <row r="256" spans="1:17" ht="24" hidden="1" x14ac:dyDescent="0.25">
      <c r="A256" s="202">
        <v>7230</v>
      </c>
      <c r="B256" s="90" t="s">
        <v>43</v>
      </c>
      <c r="C256" s="536">
        <f t="shared" si="291"/>
        <v>0</v>
      </c>
      <c r="D256" s="197"/>
      <c r="E256" s="198"/>
      <c r="F256" s="199">
        <f t="shared" si="348"/>
        <v>0</v>
      </c>
      <c r="G256" s="197"/>
      <c r="H256" s="198"/>
      <c r="I256" s="199">
        <f t="shared" si="349"/>
        <v>0</v>
      </c>
      <c r="J256" s="200"/>
      <c r="K256" s="198"/>
      <c r="L256" s="199">
        <f t="shared" si="350"/>
        <v>0</v>
      </c>
      <c r="M256" s="197"/>
      <c r="N256" s="198"/>
      <c r="O256" s="199">
        <f t="shared" si="351"/>
        <v>0</v>
      </c>
      <c r="P256" s="201"/>
    </row>
    <row r="257" spans="1:16" ht="24" hidden="1" x14ac:dyDescent="0.25">
      <c r="A257" s="202">
        <v>7240</v>
      </c>
      <c r="B257" s="90" t="s">
        <v>274</v>
      </c>
      <c r="C257" s="536">
        <f t="shared" si="291"/>
        <v>0</v>
      </c>
      <c r="D257" s="203">
        <f t="shared" ref="D257:K257" si="352">SUM(D258:D260)</f>
        <v>0</v>
      </c>
      <c r="E257" s="204">
        <f t="shared" si="352"/>
        <v>0</v>
      </c>
      <c r="F257" s="199">
        <f t="shared" si="352"/>
        <v>0</v>
      </c>
      <c r="G257" s="203">
        <f t="shared" si="352"/>
        <v>0</v>
      </c>
      <c r="H257" s="204">
        <f t="shared" si="352"/>
        <v>0</v>
      </c>
      <c r="I257" s="199">
        <f t="shared" si="352"/>
        <v>0</v>
      </c>
      <c r="J257" s="205">
        <f t="shared" si="352"/>
        <v>0</v>
      </c>
      <c r="K257" s="204">
        <f t="shared" si="352"/>
        <v>0</v>
      </c>
      <c r="L257" s="199">
        <f>SUM(L258:L260)</f>
        <v>0</v>
      </c>
      <c r="M257" s="203">
        <f t="shared" ref="M257:O257" si="353">SUM(M258:M260)</f>
        <v>0</v>
      </c>
      <c r="N257" s="204">
        <f t="shared" si="353"/>
        <v>0</v>
      </c>
      <c r="O257" s="199">
        <f t="shared" si="353"/>
        <v>0</v>
      </c>
      <c r="P257" s="201"/>
    </row>
    <row r="258" spans="1:16" ht="48" hidden="1" x14ac:dyDescent="0.25">
      <c r="A258" s="52">
        <v>7245</v>
      </c>
      <c r="B258" s="90" t="s">
        <v>275</v>
      </c>
      <c r="C258" s="536">
        <f t="shared" si="291"/>
        <v>0</v>
      </c>
      <c r="D258" s="197"/>
      <c r="E258" s="198"/>
      <c r="F258" s="199">
        <f t="shared" ref="F258:F262" si="354">D258+E258</f>
        <v>0</v>
      </c>
      <c r="G258" s="197"/>
      <c r="H258" s="198"/>
      <c r="I258" s="199">
        <f t="shared" ref="I258:I262" si="355">G258+H258</f>
        <v>0</v>
      </c>
      <c r="J258" s="200"/>
      <c r="K258" s="198"/>
      <c r="L258" s="199">
        <f t="shared" ref="L258:L262" si="356">J258+K258</f>
        <v>0</v>
      </c>
      <c r="M258" s="197"/>
      <c r="N258" s="198"/>
      <c r="O258" s="199">
        <f t="shared" ref="O258:O262" si="357">M258+N258</f>
        <v>0</v>
      </c>
      <c r="P258" s="201"/>
    </row>
    <row r="259" spans="1:16" ht="84.75" hidden="1" customHeight="1" x14ac:dyDescent="0.25">
      <c r="A259" s="52">
        <v>7246</v>
      </c>
      <c r="B259" s="90" t="s">
        <v>276</v>
      </c>
      <c r="C259" s="536">
        <f t="shared" si="291"/>
        <v>0</v>
      </c>
      <c r="D259" s="197"/>
      <c r="E259" s="198"/>
      <c r="F259" s="199">
        <f t="shared" si="354"/>
        <v>0</v>
      </c>
      <c r="G259" s="197"/>
      <c r="H259" s="198"/>
      <c r="I259" s="199">
        <f t="shared" si="355"/>
        <v>0</v>
      </c>
      <c r="J259" s="200"/>
      <c r="K259" s="198"/>
      <c r="L259" s="199">
        <f t="shared" si="356"/>
        <v>0</v>
      </c>
      <c r="M259" s="197"/>
      <c r="N259" s="198"/>
      <c r="O259" s="199">
        <f t="shared" si="357"/>
        <v>0</v>
      </c>
      <c r="P259" s="201"/>
    </row>
    <row r="260" spans="1:16" ht="36" hidden="1" x14ac:dyDescent="0.25">
      <c r="A260" s="52">
        <v>7247</v>
      </c>
      <c r="B260" s="90" t="s">
        <v>277</v>
      </c>
      <c r="C260" s="536">
        <f t="shared" si="291"/>
        <v>0</v>
      </c>
      <c r="D260" s="197"/>
      <c r="E260" s="198"/>
      <c r="F260" s="199">
        <f t="shared" si="354"/>
        <v>0</v>
      </c>
      <c r="G260" s="197"/>
      <c r="H260" s="198"/>
      <c r="I260" s="199">
        <f t="shared" si="355"/>
        <v>0</v>
      </c>
      <c r="J260" s="200"/>
      <c r="K260" s="198"/>
      <c r="L260" s="199">
        <f t="shared" si="356"/>
        <v>0</v>
      </c>
      <c r="M260" s="197"/>
      <c r="N260" s="198"/>
      <c r="O260" s="199">
        <f t="shared" si="357"/>
        <v>0</v>
      </c>
      <c r="P260" s="201"/>
    </row>
    <row r="261" spans="1:16" ht="24" hidden="1" x14ac:dyDescent="0.25">
      <c r="A261" s="202">
        <v>7260</v>
      </c>
      <c r="B261" s="90" t="s">
        <v>278</v>
      </c>
      <c r="C261" s="536">
        <f t="shared" si="291"/>
        <v>0</v>
      </c>
      <c r="D261" s="197"/>
      <c r="E261" s="198"/>
      <c r="F261" s="199">
        <f t="shared" si="354"/>
        <v>0</v>
      </c>
      <c r="G261" s="197"/>
      <c r="H261" s="198"/>
      <c r="I261" s="199">
        <f t="shared" si="355"/>
        <v>0</v>
      </c>
      <c r="J261" s="200"/>
      <c r="K261" s="198"/>
      <c r="L261" s="199">
        <f t="shared" si="356"/>
        <v>0</v>
      </c>
      <c r="M261" s="197"/>
      <c r="N261" s="198"/>
      <c r="O261" s="199">
        <f t="shared" si="357"/>
        <v>0</v>
      </c>
      <c r="P261" s="201"/>
    </row>
    <row r="262" spans="1:16" ht="60" hidden="1" x14ac:dyDescent="0.25">
      <c r="A262" s="202">
        <v>7270</v>
      </c>
      <c r="B262" s="90" t="s">
        <v>279</v>
      </c>
      <c r="C262" s="536">
        <f t="shared" si="291"/>
        <v>0</v>
      </c>
      <c r="D262" s="197"/>
      <c r="E262" s="198"/>
      <c r="F262" s="199">
        <f t="shared" si="354"/>
        <v>0</v>
      </c>
      <c r="G262" s="197"/>
      <c r="H262" s="198"/>
      <c r="I262" s="199">
        <f t="shared" si="355"/>
        <v>0</v>
      </c>
      <c r="J262" s="200"/>
      <c r="K262" s="198"/>
      <c r="L262" s="199">
        <f t="shared" si="356"/>
        <v>0</v>
      </c>
      <c r="M262" s="197"/>
      <c r="N262" s="198"/>
      <c r="O262" s="199">
        <f t="shared" si="357"/>
        <v>0</v>
      </c>
      <c r="P262" s="201"/>
    </row>
    <row r="263" spans="1:16" hidden="1" x14ac:dyDescent="0.25">
      <c r="A263" s="138">
        <v>7700</v>
      </c>
      <c r="B263" s="108" t="s">
        <v>280</v>
      </c>
      <c r="C263" s="538">
        <f t="shared" si="291"/>
        <v>0</v>
      </c>
      <c r="D263" s="220">
        <f t="shared" ref="D263:O263" si="358">D264</f>
        <v>0</v>
      </c>
      <c r="E263" s="221">
        <f t="shared" si="358"/>
        <v>0</v>
      </c>
      <c r="F263" s="222">
        <f t="shared" si="358"/>
        <v>0</v>
      </c>
      <c r="G263" s="220">
        <f t="shared" si="358"/>
        <v>0</v>
      </c>
      <c r="H263" s="221">
        <f t="shared" si="358"/>
        <v>0</v>
      </c>
      <c r="I263" s="222">
        <f t="shared" si="358"/>
        <v>0</v>
      </c>
      <c r="J263" s="223">
        <f t="shared" si="358"/>
        <v>0</v>
      </c>
      <c r="K263" s="221">
        <f t="shared" si="358"/>
        <v>0</v>
      </c>
      <c r="L263" s="222">
        <f t="shared" si="358"/>
        <v>0</v>
      </c>
      <c r="M263" s="220">
        <f t="shared" si="358"/>
        <v>0</v>
      </c>
      <c r="N263" s="221">
        <f t="shared" si="358"/>
        <v>0</v>
      </c>
      <c r="O263" s="222">
        <f t="shared" si="358"/>
        <v>0</v>
      </c>
      <c r="P263" s="215"/>
    </row>
    <row r="264" spans="1:16" hidden="1" x14ac:dyDescent="0.25">
      <c r="A264" s="188">
        <v>7720</v>
      </c>
      <c r="B264" s="82" t="s">
        <v>281</v>
      </c>
      <c r="C264" s="537">
        <f t="shared" si="291"/>
        <v>0</v>
      </c>
      <c r="D264" s="249"/>
      <c r="E264" s="250"/>
      <c r="F264" s="248">
        <f>D264+E264</f>
        <v>0</v>
      </c>
      <c r="G264" s="249"/>
      <c r="H264" s="250"/>
      <c r="I264" s="248">
        <f>G264+H264</f>
        <v>0</v>
      </c>
      <c r="J264" s="251"/>
      <c r="K264" s="250"/>
      <c r="L264" s="248">
        <f>J264+K264</f>
        <v>0</v>
      </c>
      <c r="M264" s="249"/>
      <c r="N264" s="250"/>
      <c r="O264" s="248">
        <f t="shared" ref="O264" si="359">M264+N264</f>
        <v>0</v>
      </c>
      <c r="P264" s="227"/>
    </row>
    <row r="265" spans="1:16" hidden="1" x14ac:dyDescent="0.25">
      <c r="A265" s="258">
        <v>9000</v>
      </c>
      <c r="B265" s="259" t="s">
        <v>282</v>
      </c>
      <c r="C265" s="551">
        <f t="shared" si="291"/>
        <v>0</v>
      </c>
      <c r="D265" s="260">
        <f t="shared" ref="D265:O266" si="360">D266</f>
        <v>0</v>
      </c>
      <c r="E265" s="261">
        <f t="shared" si="360"/>
        <v>0</v>
      </c>
      <c r="F265" s="262">
        <f t="shared" si="360"/>
        <v>0</v>
      </c>
      <c r="G265" s="260">
        <f t="shared" si="360"/>
        <v>0</v>
      </c>
      <c r="H265" s="261">
        <f t="shared" si="360"/>
        <v>0</v>
      </c>
      <c r="I265" s="262">
        <f>I266</f>
        <v>0</v>
      </c>
      <c r="J265" s="263">
        <f t="shared" si="360"/>
        <v>0</v>
      </c>
      <c r="K265" s="261">
        <f t="shared" si="360"/>
        <v>0</v>
      </c>
      <c r="L265" s="262">
        <f t="shared" si="360"/>
        <v>0</v>
      </c>
      <c r="M265" s="260">
        <f t="shared" si="360"/>
        <v>0</v>
      </c>
      <c r="N265" s="261">
        <f t="shared" si="360"/>
        <v>0</v>
      </c>
      <c r="O265" s="262">
        <f t="shared" si="360"/>
        <v>0</v>
      </c>
      <c r="P265" s="264"/>
    </row>
    <row r="266" spans="1:16" ht="24" hidden="1" x14ac:dyDescent="0.25">
      <c r="A266" s="265">
        <v>9200</v>
      </c>
      <c r="B266" s="90" t="s">
        <v>283</v>
      </c>
      <c r="C266" s="542">
        <f t="shared" si="291"/>
        <v>0</v>
      </c>
      <c r="D266" s="148">
        <f t="shared" si="360"/>
        <v>0</v>
      </c>
      <c r="E266" s="149">
        <f t="shared" si="360"/>
        <v>0</v>
      </c>
      <c r="F266" s="189">
        <f t="shared" si="360"/>
        <v>0</v>
      </c>
      <c r="G266" s="148">
        <f t="shared" si="360"/>
        <v>0</v>
      </c>
      <c r="H266" s="149">
        <f t="shared" si="360"/>
        <v>0</v>
      </c>
      <c r="I266" s="189">
        <f t="shared" si="360"/>
        <v>0</v>
      </c>
      <c r="J266" s="190">
        <f t="shared" si="360"/>
        <v>0</v>
      </c>
      <c r="K266" s="149">
        <f t="shared" si="360"/>
        <v>0</v>
      </c>
      <c r="L266" s="189">
        <f t="shared" si="360"/>
        <v>0</v>
      </c>
      <c r="M266" s="148">
        <f t="shared" si="360"/>
        <v>0</v>
      </c>
      <c r="N266" s="149">
        <f t="shared" si="360"/>
        <v>0</v>
      </c>
      <c r="O266" s="189">
        <f t="shared" si="360"/>
        <v>0</v>
      </c>
      <c r="P266" s="191"/>
    </row>
    <row r="267" spans="1:16" ht="24" hidden="1" x14ac:dyDescent="0.25">
      <c r="A267" s="266">
        <v>9260</v>
      </c>
      <c r="B267" s="90" t="s">
        <v>284</v>
      </c>
      <c r="C267" s="542">
        <f t="shared" si="291"/>
        <v>0</v>
      </c>
      <c r="D267" s="148">
        <f t="shared" ref="D267:O267" si="361">SUM(D268)</f>
        <v>0</v>
      </c>
      <c r="E267" s="149">
        <f t="shared" si="361"/>
        <v>0</v>
      </c>
      <c r="F267" s="189">
        <f t="shared" si="361"/>
        <v>0</v>
      </c>
      <c r="G267" s="148">
        <f t="shared" si="361"/>
        <v>0</v>
      </c>
      <c r="H267" s="149">
        <f t="shared" si="361"/>
        <v>0</v>
      </c>
      <c r="I267" s="189">
        <f t="shared" si="361"/>
        <v>0</v>
      </c>
      <c r="J267" s="190">
        <f t="shared" si="361"/>
        <v>0</v>
      </c>
      <c r="K267" s="149">
        <f t="shared" si="361"/>
        <v>0</v>
      </c>
      <c r="L267" s="189">
        <f t="shared" si="361"/>
        <v>0</v>
      </c>
      <c r="M267" s="148">
        <f t="shared" si="361"/>
        <v>0</v>
      </c>
      <c r="N267" s="149">
        <f t="shared" si="361"/>
        <v>0</v>
      </c>
      <c r="O267" s="189">
        <f t="shared" si="361"/>
        <v>0</v>
      </c>
      <c r="P267" s="191"/>
    </row>
    <row r="268" spans="1:16" ht="87" hidden="1" customHeight="1" x14ac:dyDescent="0.25">
      <c r="A268" s="267">
        <v>9263</v>
      </c>
      <c r="B268" s="90" t="s">
        <v>285</v>
      </c>
      <c r="C268" s="542">
        <f t="shared" si="291"/>
        <v>0</v>
      </c>
      <c r="D268" s="206"/>
      <c r="E268" s="207"/>
      <c r="F268" s="189">
        <f>D268+E268</f>
        <v>0</v>
      </c>
      <c r="G268" s="206"/>
      <c r="H268" s="207"/>
      <c r="I268" s="189">
        <f>G268+H268</f>
        <v>0</v>
      </c>
      <c r="J268" s="208"/>
      <c r="K268" s="207"/>
      <c r="L268" s="189">
        <f>J268+K268</f>
        <v>0</v>
      </c>
      <c r="M268" s="206"/>
      <c r="N268" s="207"/>
      <c r="O268" s="189">
        <f t="shared" ref="O268" si="362">M268+N268</f>
        <v>0</v>
      </c>
      <c r="P268" s="191"/>
    </row>
    <row r="269" spans="1:16" hidden="1" x14ac:dyDescent="0.25">
      <c r="A269" s="218"/>
      <c r="B269" s="90" t="s">
        <v>286</v>
      </c>
      <c r="C269" s="536">
        <f t="shared" si="291"/>
        <v>0</v>
      </c>
      <c r="D269" s="203">
        <f t="shared" ref="D269:E269" si="363">SUM(D270:D271)</f>
        <v>0</v>
      </c>
      <c r="E269" s="204">
        <f t="shared" si="363"/>
        <v>0</v>
      </c>
      <c r="F269" s="199">
        <f>SUM(F270:F271)</f>
        <v>0</v>
      </c>
      <c r="G269" s="203">
        <f t="shared" ref="G269:H269" si="364">SUM(G270:G271)</f>
        <v>0</v>
      </c>
      <c r="H269" s="204">
        <f t="shared" si="364"/>
        <v>0</v>
      </c>
      <c r="I269" s="199">
        <f>SUM(I270:I271)</f>
        <v>0</v>
      </c>
      <c r="J269" s="205">
        <f t="shared" ref="J269:K269" si="365">SUM(J270:J271)</f>
        <v>0</v>
      </c>
      <c r="K269" s="204">
        <f t="shared" si="365"/>
        <v>0</v>
      </c>
      <c r="L269" s="199">
        <f>SUM(L270:L271)</f>
        <v>0</v>
      </c>
      <c r="M269" s="203">
        <f t="shared" ref="M269:O269" si="366">SUM(M270:M271)</f>
        <v>0</v>
      </c>
      <c r="N269" s="204">
        <f t="shared" si="366"/>
        <v>0</v>
      </c>
      <c r="O269" s="199">
        <f t="shared" si="366"/>
        <v>0</v>
      </c>
      <c r="P269" s="201"/>
    </row>
    <row r="270" spans="1:16" hidden="1" x14ac:dyDescent="0.25">
      <c r="A270" s="218" t="s">
        <v>287</v>
      </c>
      <c r="B270" s="52" t="s">
        <v>288</v>
      </c>
      <c r="C270" s="536">
        <f t="shared" si="291"/>
        <v>0</v>
      </c>
      <c r="D270" s="197"/>
      <c r="E270" s="198"/>
      <c r="F270" s="199">
        <f t="shared" ref="F270:F271" si="367">D270+E270</f>
        <v>0</v>
      </c>
      <c r="G270" s="197"/>
      <c r="H270" s="198"/>
      <c r="I270" s="199">
        <f t="shared" ref="I270:I271" si="368">G270+H270</f>
        <v>0</v>
      </c>
      <c r="J270" s="200"/>
      <c r="K270" s="198"/>
      <c r="L270" s="199">
        <f t="shared" ref="L270:L271" si="369">J270+K270</f>
        <v>0</v>
      </c>
      <c r="M270" s="197"/>
      <c r="N270" s="198"/>
      <c r="O270" s="199">
        <f t="shared" ref="O270:O271" si="370">M270+N270</f>
        <v>0</v>
      </c>
      <c r="P270" s="201"/>
    </row>
    <row r="271" spans="1:16" ht="24" hidden="1" x14ac:dyDescent="0.25">
      <c r="A271" s="218" t="s">
        <v>289</v>
      </c>
      <c r="B271" s="268" t="s">
        <v>290</v>
      </c>
      <c r="C271" s="535">
        <f t="shared" si="291"/>
        <v>0</v>
      </c>
      <c r="D271" s="192"/>
      <c r="E271" s="193"/>
      <c r="F271" s="194">
        <f t="shared" si="367"/>
        <v>0</v>
      </c>
      <c r="G271" s="192"/>
      <c r="H271" s="193"/>
      <c r="I271" s="194">
        <f t="shared" si="368"/>
        <v>0</v>
      </c>
      <c r="J271" s="195"/>
      <c r="K271" s="193"/>
      <c r="L271" s="194">
        <f t="shared" si="369"/>
        <v>0</v>
      </c>
      <c r="M271" s="192"/>
      <c r="N271" s="193"/>
      <c r="O271" s="194">
        <f t="shared" si="370"/>
        <v>0</v>
      </c>
      <c r="P271" s="196"/>
    </row>
    <row r="272" spans="1:16" ht="12.75" thickBot="1" x14ac:dyDescent="0.3">
      <c r="A272" s="269"/>
      <c r="B272" s="269" t="s">
        <v>291</v>
      </c>
      <c r="C272" s="552">
        <f t="shared" si="291"/>
        <v>307422</v>
      </c>
      <c r="D272" s="270">
        <f>SUM(D269,D265,D252,D211,D182,D174,D160,D75,D53)</f>
        <v>291621</v>
      </c>
      <c r="E272" s="271">
        <f t="shared" ref="E272:O272" si="371">SUM(E269,E265,E252,E211,E182,E174,E160,E75,E53)</f>
        <v>15801</v>
      </c>
      <c r="F272" s="272">
        <f t="shared" si="371"/>
        <v>307422</v>
      </c>
      <c r="G272" s="270">
        <f t="shared" si="371"/>
        <v>0</v>
      </c>
      <c r="H272" s="271">
        <f t="shared" si="371"/>
        <v>0</v>
      </c>
      <c r="I272" s="272">
        <f t="shared" si="371"/>
        <v>0</v>
      </c>
      <c r="J272" s="273">
        <f t="shared" si="371"/>
        <v>0</v>
      </c>
      <c r="K272" s="271">
        <f t="shared" si="371"/>
        <v>0</v>
      </c>
      <c r="L272" s="272">
        <f t="shared" si="371"/>
        <v>0</v>
      </c>
      <c r="M272" s="270">
        <f t="shared" si="371"/>
        <v>0</v>
      </c>
      <c r="N272" s="271">
        <f t="shared" si="371"/>
        <v>0</v>
      </c>
      <c r="O272" s="272">
        <f t="shared" si="371"/>
        <v>0</v>
      </c>
      <c r="P272" s="274"/>
    </row>
    <row r="273" spans="1:16" s="29" customFormat="1" ht="13.5" hidden="1" thickTop="1" thickBot="1" x14ac:dyDescent="0.3">
      <c r="A273" s="1008" t="s">
        <v>292</v>
      </c>
      <c r="B273" s="1009"/>
      <c r="C273" s="553">
        <f t="shared" si="291"/>
        <v>0</v>
      </c>
      <c r="D273" s="275">
        <f>SUM(D24,D25,D41,D43)-D51</f>
        <v>0</v>
      </c>
      <c r="E273" s="276">
        <f t="shared" ref="E273:F273" si="372">SUM(E24,E25,E41,E43)-E51</f>
        <v>0</v>
      </c>
      <c r="F273" s="277">
        <f t="shared" si="372"/>
        <v>0</v>
      </c>
      <c r="G273" s="275">
        <f>SUM(G24,G25,G43)-G51</f>
        <v>0</v>
      </c>
      <c r="H273" s="276">
        <f t="shared" ref="H273:I273" si="373">SUM(H24,H25,H43)-H51</f>
        <v>0</v>
      </c>
      <c r="I273" s="277">
        <f t="shared" si="373"/>
        <v>0</v>
      </c>
      <c r="J273" s="278">
        <f t="shared" ref="J273:K273" si="374">(J26+J43)-J51</f>
        <v>0</v>
      </c>
      <c r="K273" s="276">
        <f t="shared" si="374"/>
        <v>0</v>
      </c>
      <c r="L273" s="277">
        <f>(L26+L43)-L51</f>
        <v>0</v>
      </c>
      <c r="M273" s="275">
        <f t="shared" ref="M273:O273" si="375">M45-M51</f>
        <v>0</v>
      </c>
      <c r="N273" s="276">
        <f t="shared" si="375"/>
        <v>0</v>
      </c>
      <c r="O273" s="277">
        <f t="shared" si="375"/>
        <v>0</v>
      </c>
      <c r="P273" s="279"/>
    </row>
    <row r="274" spans="1:16" s="29" customFormat="1" ht="12.75" hidden="1" thickTop="1" x14ac:dyDescent="0.25">
      <c r="A274" s="1010" t="s">
        <v>293</v>
      </c>
      <c r="B274" s="1011"/>
      <c r="C274" s="554">
        <f t="shared" si="291"/>
        <v>0</v>
      </c>
      <c r="D274" s="280">
        <f t="shared" ref="D274:O274" si="376">SUM(D275,D276)-D283+D284</f>
        <v>0</v>
      </c>
      <c r="E274" s="281">
        <f t="shared" si="376"/>
        <v>0</v>
      </c>
      <c r="F274" s="282">
        <f t="shared" si="376"/>
        <v>0</v>
      </c>
      <c r="G274" s="280">
        <f t="shared" si="376"/>
        <v>0</v>
      </c>
      <c r="H274" s="281">
        <f t="shared" si="376"/>
        <v>0</v>
      </c>
      <c r="I274" s="282">
        <f t="shared" si="376"/>
        <v>0</v>
      </c>
      <c r="J274" s="283">
        <f t="shared" si="376"/>
        <v>0</v>
      </c>
      <c r="K274" s="281">
        <f t="shared" si="376"/>
        <v>0</v>
      </c>
      <c r="L274" s="282">
        <f t="shared" si="376"/>
        <v>0</v>
      </c>
      <c r="M274" s="280">
        <f t="shared" si="376"/>
        <v>0</v>
      </c>
      <c r="N274" s="281">
        <f t="shared" si="376"/>
        <v>0</v>
      </c>
      <c r="O274" s="282">
        <f t="shared" si="376"/>
        <v>0</v>
      </c>
      <c r="P274" s="284"/>
    </row>
    <row r="275" spans="1:16" s="29" customFormat="1" ht="13.5" hidden="1" thickTop="1" thickBot="1" x14ac:dyDescent="0.3">
      <c r="A275" s="157" t="s">
        <v>294</v>
      </c>
      <c r="B275" s="157" t="s">
        <v>295</v>
      </c>
      <c r="C275" s="544">
        <f t="shared" si="291"/>
        <v>0</v>
      </c>
      <c r="D275" s="158">
        <f>D21-D269</f>
        <v>0</v>
      </c>
      <c r="E275" s="158">
        <f t="shared" ref="E275:O275" si="377">E21-E269</f>
        <v>0</v>
      </c>
      <c r="F275" s="158">
        <f t="shared" si="377"/>
        <v>0</v>
      </c>
      <c r="G275" s="158">
        <f t="shared" si="377"/>
        <v>0</v>
      </c>
      <c r="H275" s="158">
        <f t="shared" si="377"/>
        <v>0</v>
      </c>
      <c r="I275" s="158">
        <f t="shared" si="377"/>
        <v>0</v>
      </c>
      <c r="J275" s="158">
        <f t="shared" si="377"/>
        <v>0</v>
      </c>
      <c r="K275" s="158">
        <f t="shared" si="377"/>
        <v>0</v>
      </c>
      <c r="L275" s="544">
        <f t="shared" si="377"/>
        <v>0</v>
      </c>
      <c r="M275" s="158">
        <f t="shared" si="377"/>
        <v>0</v>
      </c>
      <c r="N275" s="158">
        <f t="shared" si="377"/>
        <v>0</v>
      </c>
      <c r="O275" s="544">
        <f t="shared" si="377"/>
        <v>0</v>
      </c>
      <c r="P275" s="563"/>
    </row>
    <row r="276" spans="1:16" s="29" customFormat="1" ht="12.75" hidden="1" thickTop="1" x14ac:dyDescent="0.25">
      <c r="A276" s="285" t="s">
        <v>296</v>
      </c>
      <c r="B276" s="285" t="s">
        <v>297</v>
      </c>
      <c r="C276" s="554">
        <f t="shared" si="291"/>
        <v>0</v>
      </c>
      <c r="D276" s="280">
        <f t="shared" ref="D276:O276" si="378">SUM(D277,D279,D281)-SUM(D278,D280,D282)</f>
        <v>0</v>
      </c>
      <c r="E276" s="281">
        <f t="shared" si="378"/>
        <v>0</v>
      </c>
      <c r="F276" s="282">
        <f t="shared" si="378"/>
        <v>0</v>
      </c>
      <c r="G276" s="280">
        <f t="shared" si="378"/>
        <v>0</v>
      </c>
      <c r="H276" s="281">
        <f t="shared" si="378"/>
        <v>0</v>
      </c>
      <c r="I276" s="282">
        <f t="shared" si="378"/>
        <v>0</v>
      </c>
      <c r="J276" s="283">
        <f t="shared" si="378"/>
        <v>0</v>
      </c>
      <c r="K276" s="281">
        <f t="shared" si="378"/>
        <v>0</v>
      </c>
      <c r="L276" s="282">
        <f t="shared" si="378"/>
        <v>0</v>
      </c>
      <c r="M276" s="280">
        <f t="shared" si="378"/>
        <v>0</v>
      </c>
      <c r="N276" s="281">
        <f t="shared" si="378"/>
        <v>0</v>
      </c>
      <c r="O276" s="282">
        <f t="shared" si="378"/>
        <v>0</v>
      </c>
      <c r="P276" s="284"/>
    </row>
    <row r="277" spans="1:16" ht="12.75" hidden="1" thickTop="1" x14ac:dyDescent="0.25">
      <c r="A277" s="286" t="s">
        <v>298</v>
      </c>
      <c r="B277" s="147" t="s">
        <v>299</v>
      </c>
      <c r="C277" s="537">
        <f t="shared" ref="C277:C284" si="379">F277+I277+L277+O277</f>
        <v>0</v>
      </c>
      <c r="D277" s="249"/>
      <c r="E277" s="250"/>
      <c r="F277" s="248">
        <f t="shared" ref="F277:F284" si="380">D277+E277</f>
        <v>0</v>
      </c>
      <c r="G277" s="249"/>
      <c r="H277" s="250"/>
      <c r="I277" s="248">
        <f t="shared" ref="I277:I284" si="381">G277+H277</f>
        <v>0</v>
      </c>
      <c r="J277" s="251"/>
      <c r="K277" s="250"/>
      <c r="L277" s="248">
        <f t="shared" ref="L277:L284" si="382">J277+K277</f>
        <v>0</v>
      </c>
      <c r="M277" s="249"/>
      <c r="N277" s="250"/>
      <c r="O277" s="248">
        <f t="shared" ref="O277:O284" si="383">M277+N277</f>
        <v>0</v>
      </c>
      <c r="P277" s="227"/>
    </row>
    <row r="278" spans="1:16" ht="24.75" hidden="1" thickTop="1" x14ac:dyDescent="0.25">
      <c r="A278" s="218" t="s">
        <v>300</v>
      </c>
      <c r="B278" s="51" t="s">
        <v>301</v>
      </c>
      <c r="C278" s="536">
        <f t="shared" si="379"/>
        <v>0</v>
      </c>
      <c r="D278" s="197"/>
      <c r="E278" s="198"/>
      <c r="F278" s="199">
        <f t="shared" si="380"/>
        <v>0</v>
      </c>
      <c r="G278" s="197"/>
      <c r="H278" s="198"/>
      <c r="I278" s="199">
        <f t="shared" si="381"/>
        <v>0</v>
      </c>
      <c r="J278" s="200"/>
      <c r="K278" s="198"/>
      <c r="L278" s="199">
        <f t="shared" si="382"/>
        <v>0</v>
      </c>
      <c r="M278" s="197"/>
      <c r="N278" s="198"/>
      <c r="O278" s="199">
        <f t="shared" si="383"/>
        <v>0</v>
      </c>
      <c r="P278" s="201"/>
    </row>
    <row r="279" spans="1:16" ht="12.75" hidden="1" thickTop="1" x14ac:dyDescent="0.25">
      <c r="A279" s="218" t="s">
        <v>302</v>
      </c>
      <c r="B279" s="51" t="s">
        <v>303</v>
      </c>
      <c r="C279" s="536">
        <f t="shared" si="379"/>
        <v>0</v>
      </c>
      <c r="D279" s="197"/>
      <c r="E279" s="198"/>
      <c r="F279" s="199">
        <f t="shared" si="380"/>
        <v>0</v>
      </c>
      <c r="G279" s="197"/>
      <c r="H279" s="198"/>
      <c r="I279" s="199">
        <f t="shared" si="381"/>
        <v>0</v>
      </c>
      <c r="J279" s="200"/>
      <c r="K279" s="198"/>
      <c r="L279" s="199">
        <f t="shared" si="382"/>
        <v>0</v>
      </c>
      <c r="M279" s="197"/>
      <c r="N279" s="198"/>
      <c r="O279" s="199">
        <f t="shared" si="383"/>
        <v>0</v>
      </c>
      <c r="P279" s="201"/>
    </row>
    <row r="280" spans="1:16" ht="24.75" hidden="1" thickTop="1" x14ac:dyDescent="0.25">
      <c r="A280" s="218" t="s">
        <v>304</v>
      </c>
      <c r="B280" s="51" t="s">
        <v>305</v>
      </c>
      <c r="C280" s="536">
        <f t="shared" si="379"/>
        <v>0</v>
      </c>
      <c r="D280" s="197"/>
      <c r="E280" s="198"/>
      <c r="F280" s="199">
        <f t="shared" si="380"/>
        <v>0</v>
      </c>
      <c r="G280" s="197"/>
      <c r="H280" s="198"/>
      <c r="I280" s="199">
        <f t="shared" si="381"/>
        <v>0</v>
      </c>
      <c r="J280" s="200"/>
      <c r="K280" s="198"/>
      <c r="L280" s="199">
        <f t="shared" si="382"/>
        <v>0</v>
      </c>
      <c r="M280" s="197"/>
      <c r="N280" s="198"/>
      <c r="O280" s="199">
        <f t="shared" si="383"/>
        <v>0</v>
      </c>
      <c r="P280" s="201"/>
    </row>
    <row r="281" spans="1:16" ht="12.75" hidden="1" thickTop="1" x14ac:dyDescent="0.25">
      <c r="A281" s="218" t="s">
        <v>306</v>
      </c>
      <c r="B281" s="51" t="s">
        <v>307</v>
      </c>
      <c r="C281" s="536">
        <f t="shared" si="379"/>
        <v>0</v>
      </c>
      <c r="D281" s="197"/>
      <c r="E281" s="198"/>
      <c r="F281" s="199">
        <f t="shared" si="380"/>
        <v>0</v>
      </c>
      <c r="G281" s="197"/>
      <c r="H281" s="198"/>
      <c r="I281" s="199">
        <f t="shared" si="381"/>
        <v>0</v>
      </c>
      <c r="J281" s="200"/>
      <c r="K281" s="198"/>
      <c r="L281" s="199">
        <f t="shared" si="382"/>
        <v>0</v>
      </c>
      <c r="M281" s="197"/>
      <c r="N281" s="198"/>
      <c r="O281" s="199">
        <f t="shared" si="383"/>
        <v>0</v>
      </c>
      <c r="P281" s="201"/>
    </row>
    <row r="282" spans="1:16" ht="24.75" hidden="1" thickTop="1" x14ac:dyDescent="0.25">
      <c r="A282" s="287" t="s">
        <v>308</v>
      </c>
      <c r="B282" s="288" t="s">
        <v>309</v>
      </c>
      <c r="C282" s="548">
        <f t="shared" si="379"/>
        <v>0</v>
      </c>
      <c r="D282" s="231"/>
      <c r="E282" s="232"/>
      <c r="F282" s="233">
        <f t="shared" si="380"/>
        <v>0</v>
      </c>
      <c r="G282" s="231"/>
      <c r="H282" s="232"/>
      <c r="I282" s="233">
        <f t="shared" si="381"/>
        <v>0</v>
      </c>
      <c r="J282" s="234"/>
      <c r="K282" s="232"/>
      <c r="L282" s="233">
        <f t="shared" si="382"/>
        <v>0</v>
      </c>
      <c r="M282" s="231"/>
      <c r="N282" s="232"/>
      <c r="O282" s="233">
        <f t="shared" si="383"/>
        <v>0</v>
      </c>
      <c r="P282" s="229"/>
    </row>
    <row r="283" spans="1:16" s="29" customFormat="1" ht="13.5" hidden="1" thickTop="1" thickBot="1" x14ac:dyDescent="0.3">
      <c r="A283" s="289" t="s">
        <v>310</v>
      </c>
      <c r="B283" s="289" t="s">
        <v>311</v>
      </c>
      <c r="C283" s="553">
        <f t="shared" si="379"/>
        <v>0</v>
      </c>
      <c r="D283" s="290"/>
      <c r="E283" s="291"/>
      <c r="F283" s="277">
        <f t="shared" si="380"/>
        <v>0</v>
      </c>
      <c r="G283" s="290"/>
      <c r="H283" s="291"/>
      <c r="I283" s="277">
        <f t="shared" si="381"/>
        <v>0</v>
      </c>
      <c r="J283" s="292"/>
      <c r="K283" s="291"/>
      <c r="L283" s="277">
        <f t="shared" si="382"/>
        <v>0</v>
      </c>
      <c r="M283" s="290"/>
      <c r="N283" s="291"/>
      <c r="O283" s="277">
        <f t="shared" si="383"/>
        <v>0</v>
      </c>
      <c r="P283" s="279"/>
    </row>
    <row r="284" spans="1:16" s="29" customFormat="1" ht="48.75" hidden="1" thickTop="1" x14ac:dyDescent="0.25">
      <c r="A284" s="285" t="s">
        <v>312</v>
      </c>
      <c r="B284" s="293" t="s">
        <v>313</v>
      </c>
      <c r="C284" s="554">
        <f t="shared" si="379"/>
        <v>0</v>
      </c>
      <c r="D284" s="294"/>
      <c r="E284" s="295"/>
      <c r="F284" s="185">
        <f t="shared" si="380"/>
        <v>0</v>
      </c>
      <c r="G284" s="224"/>
      <c r="H284" s="225"/>
      <c r="I284" s="185">
        <f t="shared" si="381"/>
        <v>0</v>
      </c>
      <c r="J284" s="226"/>
      <c r="K284" s="225"/>
      <c r="L284" s="185">
        <f t="shared" si="382"/>
        <v>0</v>
      </c>
      <c r="M284" s="224"/>
      <c r="N284" s="225"/>
      <c r="O284" s="185">
        <f t="shared" si="383"/>
        <v>0</v>
      </c>
      <c r="P284" s="209"/>
    </row>
    <row r="285" spans="1:16" ht="12.75" thickTop="1" x14ac:dyDescent="0.25">
      <c r="A285" s="2"/>
      <c r="B285" s="2"/>
      <c r="C285" s="2"/>
      <c r="D285" s="2"/>
      <c r="E285" s="2"/>
      <c r="F285" s="2"/>
      <c r="G285" s="2"/>
      <c r="H285" s="2"/>
      <c r="I285" s="2"/>
      <c r="J285" s="2"/>
      <c r="K285" s="2"/>
      <c r="L285" s="2"/>
      <c r="M285" s="2"/>
      <c r="N285" s="2"/>
      <c r="O285" s="2"/>
      <c r="P285" s="2"/>
    </row>
    <row r="286" spans="1:16" x14ac:dyDescent="0.25">
      <c r="A286" s="2"/>
      <c r="B286" s="2"/>
      <c r="C286" s="2"/>
      <c r="D286" s="2"/>
      <c r="E286" s="2"/>
      <c r="F286" s="2"/>
      <c r="G286" s="2"/>
      <c r="H286" s="2"/>
      <c r="I286" s="2"/>
      <c r="J286" s="2"/>
      <c r="K286" s="2"/>
      <c r="L286" s="2"/>
      <c r="M286" s="2"/>
      <c r="N286" s="2"/>
      <c r="O286" s="2"/>
      <c r="P286" s="2"/>
    </row>
    <row r="287" spans="1:16" x14ac:dyDescent="0.25">
      <c r="A287" s="2"/>
      <c r="B287" s="2"/>
      <c r="C287" s="2"/>
      <c r="D287" s="2"/>
      <c r="E287" s="2"/>
      <c r="F287" s="2"/>
      <c r="G287" s="2"/>
      <c r="H287" s="2"/>
      <c r="I287" s="2"/>
      <c r="J287" s="2"/>
      <c r="K287" s="2"/>
      <c r="L287" s="2"/>
      <c r="M287" s="2"/>
      <c r="N287" s="2"/>
      <c r="O287" s="2"/>
      <c r="P287" s="2"/>
    </row>
    <row r="288" spans="1:16" x14ac:dyDescent="0.25">
      <c r="A288" s="2"/>
      <c r="B288" s="2"/>
      <c r="C288" s="2"/>
      <c r="D288" s="2"/>
      <c r="E288" s="2"/>
      <c r="F288" s="2"/>
      <c r="G288" s="2"/>
      <c r="H288" s="2"/>
      <c r="I288" s="2"/>
      <c r="J288" s="2"/>
      <c r="K288" s="2"/>
      <c r="L288" s="2"/>
      <c r="M288" s="2"/>
      <c r="N288" s="2"/>
      <c r="O288" s="2"/>
      <c r="P288" s="2"/>
    </row>
    <row r="289" spans="1:16" x14ac:dyDescent="0.25">
      <c r="A289" s="2"/>
      <c r="B289" s="2"/>
      <c r="C289" s="2"/>
      <c r="D289" s="2"/>
      <c r="E289" s="2"/>
      <c r="F289" s="2"/>
      <c r="G289" s="2"/>
      <c r="H289" s="2"/>
      <c r="I289" s="2"/>
      <c r="J289" s="2"/>
      <c r="K289" s="2"/>
      <c r="L289" s="2"/>
      <c r="M289" s="2"/>
      <c r="N289" s="2"/>
      <c r="O289" s="2"/>
      <c r="P289" s="2"/>
    </row>
    <row r="290" spans="1:16" x14ac:dyDescent="0.25">
      <c r="A290" s="2"/>
      <c r="B290" s="2"/>
      <c r="C290" s="2"/>
      <c r="D290" s="2"/>
      <c r="E290" s="2"/>
      <c r="F290" s="2"/>
      <c r="G290" s="2"/>
      <c r="H290" s="2"/>
      <c r="I290" s="2"/>
      <c r="J290" s="2"/>
      <c r="K290" s="2"/>
      <c r="L290" s="2"/>
      <c r="M290" s="2"/>
      <c r="N290" s="2"/>
      <c r="O290" s="2"/>
      <c r="P290" s="2"/>
    </row>
    <row r="291" spans="1:16" x14ac:dyDescent="0.25">
      <c r="A291" s="2"/>
      <c r="B291" s="2"/>
      <c r="C291" s="2"/>
      <c r="D291" s="2"/>
      <c r="E291" s="2"/>
      <c r="F291" s="2"/>
      <c r="G291" s="2"/>
      <c r="H291" s="2"/>
      <c r="I291" s="2"/>
      <c r="J291" s="2"/>
      <c r="K291" s="2"/>
      <c r="L291" s="2"/>
      <c r="M291" s="2"/>
      <c r="N291" s="2"/>
      <c r="O291" s="2"/>
      <c r="P291" s="2"/>
    </row>
    <row r="292" spans="1:16" x14ac:dyDescent="0.25">
      <c r="A292" s="2"/>
      <c r="B292" s="2"/>
      <c r="C292" s="2"/>
      <c r="D292" s="2"/>
      <c r="E292" s="2"/>
      <c r="F292" s="2"/>
      <c r="G292" s="2"/>
      <c r="H292" s="2"/>
      <c r="I292" s="2"/>
      <c r="J292" s="2"/>
      <c r="K292" s="2"/>
      <c r="L292" s="2"/>
      <c r="M292" s="2"/>
      <c r="N292" s="2"/>
      <c r="O292" s="2"/>
      <c r="P292" s="2"/>
    </row>
    <row r="293" spans="1:16" x14ac:dyDescent="0.25">
      <c r="A293" s="2"/>
      <c r="B293" s="2"/>
      <c r="C293" s="2"/>
      <c r="D293" s="2"/>
      <c r="E293" s="2"/>
      <c r="F293" s="2"/>
      <c r="G293" s="2"/>
      <c r="H293" s="2"/>
      <c r="I293" s="2"/>
      <c r="J293" s="2"/>
      <c r="K293" s="2"/>
      <c r="L293" s="2"/>
      <c r="M293" s="2"/>
      <c r="N293" s="2"/>
      <c r="O293" s="2"/>
      <c r="P293" s="2"/>
    </row>
    <row r="294" spans="1:16" x14ac:dyDescent="0.25">
      <c r="A294" s="2"/>
      <c r="B294" s="2"/>
      <c r="C294" s="2"/>
      <c r="D294" s="2"/>
      <c r="E294" s="2"/>
      <c r="F294" s="2"/>
      <c r="G294" s="2"/>
      <c r="H294" s="2"/>
      <c r="I294" s="2"/>
      <c r="J294" s="2"/>
      <c r="K294" s="2"/>
      <c r="L294" s="2"/>
      <c r="M294" s="2"/>
      <c r="N294" s="2"/>
      <c r="O294" s="2"/>
      <c r="P294" s="2"/>
    </row>
    <row r="295" spans="1:16" x14ac:dyDescent="0.25">
      <c r="A295" s="2"/>
      <c r="B295" s="2"/>
      <c r="C295" s="2"/>
      <c r="D295" s="2"/>
      <c r="E295" s="2"/>
      <c r="F295" s="2"/>
      <c r="G295" s="2"/>
      <c r="H295" s="2"/>
      <c r="I295" s="2"/>
      <c r="J295" s="2"/>
      <c r="K295" s="2"/>
      <c r="L295" s="2"/>
      <c r="M295" s="2"/>
      <c r="N295" s="2"/>
      <c r="O295" s="2"/>
      <c r="P295" s="2"/>
    </row>
    <row r="296" spans="1:16" x14ac:dyDescent="0.25">
      <c r="A296" s="2"/>
      <c r="B296" s="2"/>
      <c r="C296" s="2"/>
      <c r="D296" s="2"/>
      <c r="E296" s="2"/>
      <c r="F296" s="2"/>
      <c r="G296" s="2"/>
      <c r="H296" s="2"/>
      <c r="I296" s="2"/>
      <c r="J296" s="2"/>
      <c r="K296" s="2"/>
      <c r="L296" s="2"/>
      <c r="M296" s="2"/>
      <c r="N296" s="2"/>
      <c r="O296" s="2"/>
      <c r="P296" s="2"/>
    </row>
    <row r="297" spans="1:16" x14ac:dyDescent="0.25">
      <c r="A297" s="2"/>
      <c r="B297" s="2"/>
      <c r="C297" s="2"/>
      <c r="D297" s="2"/>
      <c r="E297" s="2"/>
      <c r="F297" s="2"/>
      <c r="G297" s="2"/>
      <c r="H297" s="2"/>
      <c r="I297" s="2"/>
      <c r="J297" s="2"/>
      <c r="K297" s="2"/>
      <c r="L297" s="2"/>
      <c r="M297" s="2"/>
      <c r="N297" s="2"/>
      <c r="O297" s="2"/>
      <c r="P297" s="2"/>
    </row>
    <row r="298" spans="1:16" x14ac:dyDescent="0.25">
      <c r="A298" s="2"/>
      <c r="B298" s="2"/>
      <c r="C298" s="2"/>
      <c r="D298" s="2"/>
      <c r="E298" s="2"/>
      <c r="F298" s="2"/>
      <c r="G298" s="2"/>
      <c r="H298" s="2"/>
      <c r="I298" s="2"/>
      <c r="J298" s="2"/>
      <c r="K298" s="2"/>
      <c r="L298" s="2"/>
      <c r="M298" s="2"/>
      <c r="N298" s="2"/>
      <c r="O298" s="2"/>
      <c r="P298" s="2"/>
    </row>
    <row r="299" spans="1:16" x14ac:dyDescent="0.25">
      <c r="A299" s="2"/>
      <c r="B299" s="2"/>
      <c r="C299" s="2"/>
      <c r="D299" s="2"/>
      <c r="E299" s="2"/>
      <c r="F299" s="2"/>
      <c r="G299" s="2"/>
      <c r="H299" s="2"/>
      <c r="I299" s="2"/>
      <c r="J299" s="2"/>
      <c r="K299" s="2"/>
      <c r="L299" s="2"/>
      <c r="M299" s="2"/>
      <c r="N299" s="2"/>
      <c r="O299" s="2"/>
      <c r="P299" s="2"/>
    </row>
    <row r="300" spans="1:16" x14ac:dyDescent="0.25">
      <c r="A300" s="2"/>
      <c r="B300" s="2"/>
      <c r="C300" s="2"/>
      <c r="D300" s="2"/>
      <c r="E300" s="2"/>
      <c r="F300" s="2"/>
      <c r="G300" s="2"/>
      <c r="H300" s="2"/>
      <c r="I300" s="2"/>
      <c r="J300" s="2"/>
      <c r="K300" s="2"/>
      <c r="L300" s="2"/>
      <c r="M300" s="2"/>
      <c r="N300" s="2"/>
      <c r="O300" s="2"/>
      <c r="P300" s="2"/>
    </row>
    <row r="301" spans="1:16" x14ac:dyDescent="0.25">
      <c r="A301" s="2"/>
      <c r="B301" s="2"/>
      <c r="C301" s="2"/>
      <c r="D301" s="2"/>
      <c r="E301" s="2"/>
      <c r="F301" s="2"/>
      <c r="G301" s="2"/>
      <c r="H301" s="2"/>
      <c r="I301" s="2"/>
      <c r="J301" s="2"/>
      <c r="K301" s="2"/>
      <c r="L301" s="2"/>
      <c r="M301" s="2"/>
      <c r="N301" s="2"/>
      <c r="O301" s="2"/>
      <c r="P301" s="2"/>
    </row>
    <row r="302" spans="1:16" x14ac:dyDescent="0.25">
      <c r="A302" s="2"/>
      <c r="B302" s="2"/>
      <c r="C302" s="2"/>
      <c r="D302" s="2"/>
      <c r="E302" s="2"/>
      <c r="F302" s="2"/>
      <c r="G302" s="2"/>
      <c r="H302" s="2"/>
      <c r="I302" s="2"/>
      <c r="J302" s="2"/>
      <c r="K302" s="2"/>
      <c r="L302" s="2"/>
      <c r="M302" s="2"/>
      <c r="N302" s="2"/>
      <c r="O302" s="2"/>
      <c r="P302" s="2"/>
    </row>
  </sheetData>
  <sheetProtection algorithmName="SHA-512" hashValue="4R+JXWyvUvVetV7Sl010VIHuyFx+4kixjso5NW+IgrslyD7Le4CF6csQXXRluBZcv+J4rPPlyanKLYQKlZGcLw==" saltValue="0C3ABvyTFoDMrs0Z0iNNNw==" spinCount="100000" sheet="1" objects="1" scenarios="1" formatCells="0" formatColumns="0" formatRows="0" sort="0"/>
  <autoFilter ref="A18:P284">
    <filterColumn colId="2">
      <filters>
        <filter val="2 000"/>
        <filter val="225 422"/>
        <filter val="307 422"/>
        <filter val="80 000"/>
        <filter val="82 000"/>
      </filters>
    </filterColumn>
  </autoFilter>
  <mergeCells count="31">
    <mergeCell ref="C7:P7"/>
    <mergeCell ref="A2:P2"/>
    <mergeCell ref="C3:P3"/>
    <mergeCell ref="C4:P4"/>
    <mergeCell ref="C5:P5"/>
    <mergeCell ref="C6:P6"/>
    <mergeCell ref="C13:P13"/>
    <mergeCell ref="P16:P17"/>
    <mergeCell ref="M16:M17"/>
    <mergeCell ref="N16:N17"/>
    <mergeCell ref="O16:O17"/>
    <mergeCell ref="C8:P8"/>
    <mergeCell ref="C9:P9"/>
    <mergeCell ref="C10:P10"/>
    <mergeCell ref="C11:P11"/>
    <mergeCell ref="C12:P12"/>
    <mergeCell ref="A273:B273"/>
    <mergeCell ref="A274:B274"/>
    <mergeCell ref="J16:J17"/>
    <mergeCell ref="K16:K17"/>
    <mergeCell ref="L16:L17"/>
    <mergeCell ref="A15:A17"/>
    <mergeCell ref="B15:B17"/>
    <mergeCell ref="C15:P15"/>
    <mergeCell ref="C16:C17"/>
    <mergeCell ref="D16:D17"/>
    <mergeCell ref="E16:E17"/>
    <mergeCell ref="F16:F17"/>
    <mergeCell ref="G16:G17"/>
    <mergeCell ref="H16:H17"/>
    <mergeCell ref="I16:I17"/>
  </mergeCells>
  <pageMargins left="0.98425196850393704" right="0.39370078740157483" top="0.59055118110236227" bottom="0.39370078740157483" header="0.23622047244094491" footer="0.23622047244094491"/>
  <pageSetup paperSize="9" scale="70" orientation="portrait" verticalDpi="4294967294" r:id="rId1"/>
  <headerFooter differentFirst="1">
    <oddFooter>&amp;L&amp;"Times New Roman,Regular"&amp;9&amp;D; &amp;T&amp;R&amp;"Times New Roman,Regular"&amp;9&amp;P (&amp;N)</oddFooter>
    <firstHeader>&amp;R&amp;"Times New Roman,Regular"&amp;9 36.pielikums Jūrmalas pilsētas domes
2020.gada 23.jūlija saistošajiem noteikumiem Nr.18
(protokols Nr.10, 20.punkts)</firstHeader>
    <firstFooter>&amp;L&amp;9&amp;D; &amp;T&amp;R&amp;9&amp;P (&amp;N)</first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302"/>
  <sheetViews>
    <sheetView showGridLines="0" view="pageLayout" zoomScaleNormal="100" workbookViewId="0">
      <selection activeCell="R7" sqref="R7"/>
    </sheetView>
  </sheetViews>
  <sheetFormatPr defaultRowHeight="12" outlineLevelCol="1" x14ac:dyDescent="0.25"/>
  <cols>
    <col min="1" max="1" width="10.85546875" style="296" customWidth="1"/>
    <col min="2" max="2" width="28" style="296" customWidth="1"/>
    <col min="3" max="3" width="8" style="296" customWidth="1"/>
    <col min="4" max="5" width="8.7109375" style="296" hidden="1" customWidth="1" outlineLevel="1"/>
    <col min="6" max="6" width="8.7109375" style="296" customWidth="1" collapsed="1"/>
    <col min="7" max="8" width="8.7109375" style="296" hidden="1" customWidth="1" outlineLevel="1"/>
    <col min="9" max="9" width="8.7109375" style="296" customWidth="1" collapsed="1"/>
    <col min="10" max="11" width="8.28515625" style="296" hidden="1" customWidth="1" outlineLevel="1"/>
    <col min="12" max="12" width="8.28515625" style="296" customWidth="1" collapsed="1"/>
    <col min="13" max="14" width="7.42578125" style="296" hidden="1" customWidth="1" outlineLevel="1"/>
    <col min="15" max="15" width="7.42578125" style="296" customWidth="1" collapsed="1"/>
    <col min="16" max="16" width="26.7109375" style="296" hidden="1" customWidth="1" outlineLevel="1"/>
    <col min="17" max="17" width="9.140625" style="2" collapsed="1"/>
    <col min="18" max="16384" width="9.140625" style="2"/>
  </cols>
  <sheetData>
    <row r="1" spans="1:17" x14ac:dyDescent="0.25">
      <c r="A1" s="1"/>
      <c r="B1" s="1"/>
      <c r="C1" s="1"/>
      <c r="D1" s="1"/>
      <c r="E1" s="1"/>
      <c r="F1" s="1"/>
      <c r="G1" s="1"/>
      <c r="H1" s="1"/>
      <c r="I1" s="1"/>
      <c r="J1" s="1"/>
      <c r="K1" s="1"/>
      <c r="L1" s="1"/>
      <c r="M1" s="1"/>
      <c r="N1" s="1"/>
      <c r="O1" s="528" t="s">
        <v>1385</v>
      </c>
      <c r="P1" s="1"/>
    </row>
    <row r="2" spans="1:17" ht="35.25" customHeight="1" x14ac:dyDescent="0.25">
      <c r="A2" s="993" t="s">
        <v>1</v>
      </c>
      <c r="B2" s="994"/>
      <c r="C2" s="994"/>
      <c r="D2" s="994"/>
      <c r="E2" s="994"/>
      <c r="F2" s="994"/>
      <c r="G2" s="994"/>
      <c r="H2" s="994"/>
      <c r="I2" s="994"/>
      <c r="J2" s="994"/>
      <c r="K2" s="994"/>
      <c r="L2" s="994"/>
      <c r="M2" s="994"/>
      <c r="N2" s="994"/>
      <c r="O2" s="994"/>
      <c r="P2" s="995"/>
      <c r="Q2" s="565"/>
    </row>
    <row r="3" spans="1:17" ht="12.75" customHeight="1" x14ac:dyDescent="0.25">
      <c r="A3" s="3" t="s">
        <v>2</v>
      </c>
      <c r="B3" s="4"/>
      <c r="C3" s="991" t="s">
        <v>3</v>
      </c>
      <c r="D3" s="991"/>
      <c r="E3" s="991"/>
      <c r="F3" s="991"/>
      <c r="G3" s="991"/>
      <c r="H3" s="991"/>
      <c r="I3" s="991"/>
      <c r="J3" s="991"/>
      <c r="K3" s="991"/>
      <c r="L3" s="991"/>
      <c r="M3" s="991"/>
      <c r="N3" s="991"/>
      <c r="O3" s="991"/>
      <c r="P3" s="992"/>
      <c r="Q3" s="565"/>
    </row>
    <row r="4" spans="1:17" ht="12.75" customHeight="1" x14ac:dyDescent="0.25">
      <c r="A4" s="3" t="s">
        <v>4</v>
      </c>
      <c r="B4" s="4"/>
      <c r="C4" s="991" t="s">
        <v>5</v>
      </c>
      <c r="D4" s="991"/>
      <c r="E4" s="991"/>
      <c r="F4" s="991"/>
      <c r="G4" s="991"/>
      <c r="H4" s="991"/>
      <c r="I4" s="991"/>
      <c r="J4" s="991"/>
      <c r="K4" s="991"/>
      <c r="L4" s="991"/>
      <c r="M4" s="991"/>
      <c r="N4" s="991"/>
      <c r="O4" s="991"/>
      <c r="P4" s="992"/>
      <c r="Q4" s="565"/>
    </row>
    <row r="5" spans="1:17" ht="12.75" customHeight="1" x14ac:dyDescent="0.25">
      <c r="A5" s="5" t="s">
        <v>6</v>
      </c>
      <c r="B5" s="6"/>
      <c r="C5" s="996" t="s">
        <v>7</v>
      </c>
      <c r="D5" s="996"/>
      <c r="E5" s="996"/>
      <c r="F5" s="996"/>
      <c r="G5" s="996"/>
      <c r="H5" s="996"/>
      <c r="I5" s="996"/>
      <c r="J5" s="996"/>
      <c r="K5" s="996"/>
      <c r="L5" s="996"/>
      <c r="M5" s="996"/>
      <c r="N5" s="996"/>
      <c r="O5" s="996"/>
      <c r="P5" s="997"/>
      <c r="Q5" s="565"/>
    </row>
    <row r="6" spans="1:17" ht="12.75" customHeight="1" x14ac:dyDescent="0.25">
      <c r="A6" s="5" t="s">
        <v>8</v>
      </c>
      <c r="B6" s="6"/>
      <c r="C6" s="996" t="s">
        <v>1121</v>
      </c>
      <c r="D6" s="996"/>
      <c r="E6" s="996"/>
      <c r="F6" s="996"/>
      <c r="G6" s="996"/>
      <c r="H6" s="996"/>
      <c r="I6" s="996"/>
      <c r="J6" s="996"/>
      <c r="K6" s="996"/>
      <c r="L6" s="996"/>
      <c r="M6" s="996"/>
      <c r="N6" s="996"/>
      <c r="O6" s="996"/>
      <c r="P6" s="997"/>
      <c r="Q6" s="565"/>
    </row>
    <row r="7" spans="1:17" ht="24" customHeight="1" x14ac:dyDescent="0.25">
      <c r="A7" s="5" t="s">
        <v>10</v>
      </c>
      <c r="B7" s="6"/>
      <c r="C7" s="991" t="s">
        <v>1383</v>
      </c>
      <c r="D7" s="991"/>
      <c r="E7" s="991"/>
      <c r="F7" s="991"/>
      <c r="G7" s="991"/>
      <c r="H7" s="991"/>
      <c r="I7" s="991"/>
      <c r="J7" s="991"/>
      <c r="K7" s="991"/>
      <c r="L7" s="991"/>
      <c r="M7" s="991"/>
      <c r="N7" s="991"/>
      <c r="O7" s="991"/>
      <c r="P7" s="992"/>
      <c r="Q7" s="565"/>
    </row>
    <row r="8" spans="1:17" ht="12.75" customHeight="1" x14ac:dyDescent="0.25">
      <c r="A8" s="7" t="s">
        <v>12</v>
      </c>
      <c r="B8" s="6"/>
      <c r="C8" s="1006"/>
      <c r="D8" s="1006"/>
      <c r="E8" s="1006"/>
      <c r="F8" s="1006"/>
      <c r="G8" s="1006"/>
      <c r="H8" s="1006"/>
      <c r="I8" s="1006"/>
      <c r="J8" s="1006"/>
      <c r="K8" s="1006"/>
      <c r="L8" s="1006"/>
      <c r="M8" s="1006"/>
      <c r="N8" s="1006"/>
      <c r="O8" s="1006"/>
      <c r="P8" s="1007"/>
      <c r="Q8" s="565"/>
    </row>
    <row r="9" spans="1:17" ht="12.75" customHeight="1" x14ac:dyDescent="0.25">
      <c r="A9" s="5"/>
      <c r="B9" s="6" t="s">
        <v>13</v>
      </c>
      <c r="C9" s="996" t="s">
        <v>903</v>
      </c>
      <c r="D9" s="996"/>
      <c r="E9" s="996"/>
      <c r="F9" s="996"/>
      <c r="G9" s="996"/>
      <c r="H9" s="996"/>
      <c r="I9" s="996"/>
      <c r="J9" s="996"/>
      <c r="K9" s="996"/>
      <c r="L9" s="996"/>
      <c r="M9" s="996"/>
      <c r="N9" s="996"/>
      <c r="O9" s="996"/>
      <c r="P9" s="997"/>
      <c r="Q9" s="565"/>
    </row>
    <row r="10" spans="1:17" ht="12.75" customHeight="1" x14ac:dyDescent="0.25">
      <c r="A10" s="5"/>
      <c r="B10" s="6" t="s">
        <v>15</v>
      </c>
      <c r="C10" s="996"/>
      <c r="D10" s="996"/>
      <c r="E10" s="996"/>
      <c r="F10" s="996"/>
      <c r="G10" s="996"/>
      <c r="H10" s="996"/>
      <c r="I10" s="996"/>
      <c r="J10" s="996"/>
      <c r="K10" s="996"/>
      <c r="L10" s="996"/>
      <c r="M10" s="996"/>
      <c r="N10" s="996"/>
      <c r="O10" s="996"/>
      <c r="P10" s="997"/>
      <c r="Q10" s="565"/>
    </row>
    <row r="11" spans="1:17" ht="12.75" customHeight="1" x14ac:dyDescent="0.25">
      <c r="A11" s="5"/>
      <c r="B11" s="6" t="s">
        <v>16</v>
      </c>
      <c r="C11" s="1006"/>
      <c r="D11" s="1006"/>
      <c r="E11" s="1006"/>
      <c r="F11" s="1006"/>
      <c r="G11" s="1006"/>
      <c r="H11" s="1006"/>
      <c r="I11" s="1006"/>
      <c r="J11" s="1006"/>
      <c r="K11" s="1006"/>
      <c r="L11" s="1006"/>
      <c r="M11" s="1006"/>
      <c r="N11" s="1006"/>
      <c r="O11" s="1006"/>
      <c r="P11" s="1007"/>
      <c r="Q11" s="565"/>
    </row>
    <row r="12" spans="1:17" ht="12.75" customHeight="1" x14ac:dyDescent="0.25">
      <c r="A12" s="5"/>
      <c r="B12" s="6" t="s">
        <v>17</v>
      </c>
      <c r="C12" s="996"/>
      <c r="D12" s="996"/>
      <c r="E12" s="996"/>
      <c r="F12" s="996"/>
      <c r="G12" s="996"/>
      <c r="H12" s="996"/>
      <c r="I12" s="996"/>
      <c r="J12" s="996"/>
      <c r="K12" s="996"/>
      <c r="L12" s="996"/>
      <c r="M12" s="996"/>
      <c r="N12" s="996"/>
      <c r="O12" s="996"/>
      <c r="P12" s="997"/>
      <c r="Q12" s="565"/>
    </row>
    <row r="13" spans="1:17" ht="12.75" customHeight="1" x14ac:dyDescent="0.25">
      <c r="A13" s="5"/>
      <c r="B13" s="6" t="s">
        <v>19</v>
      </c>
      <c r="C13" s="996"/>
      <c r="D13" s="996"/>
      <c r="E13" s="996"/>
      <c r="F13" s="996"/>
      <c r="G13" s="996"/>
      <c r="H13" s="996"/>
      <c r="I13" s="996"/>
      <c r="J13" s="996"/>
      <c r="K13" s="996"/>
      <c r="L13" s="996"/>
      <c r="M13" s="996"/>
      <c r="N13" s="996"/>
      <c r="O13" s="996"/>
      <c r="P13" s="997"/>
      <c r="Q13" s="565"/>
    </row>
    <row r="14" spans="1:17" ht="12.75" customHeight="1" x14ac:dyDescent="0.25">
      <c r="A14" s="8"/>
      <c r="B14" s="9"/>
      <c r="C14" s="10"/>
      <c r="D14" s="10"/>
      <c r="E14" s="10"/>
      <c r="F14" s="10"/>
      <c r="G14" s="10"/>
      <c r="H14" s="10"/>
      <c r="I14" s="10"/>
      <c r="J14" s="10"/>
      <c r="K14" s="10"/>
      <c r="L14" s="10"/>
      <c r="M14" s="10"/>
      <c r="N14" s="10"/>
      <c r="O14" s="10"/>
      <c r="P14" s="11"/>
      <c r="Q14" s="565"/>
    </row>
    <row r="15" spans="1:17" s="12" customFormat="1" ht="12.75" customHeight="1" x14ac:dyDescent="0.25">
      <c r="A15" s="1014" t="s">
        <v>20</v>
      </c>
      <c r="B15" s="1016" t="s">
        <v>21</v>
      </c>
      <c r="C15" s="1019" t="s">
        <v>22</v>
      </c>
      <c r="D15" s="1020"/>
      <c r="E15" s="1020"/>
      <c r="F15" s="1020"/>
      <c r="G15" s="1020"/>
      <c r="H15" s="1020"/>
      <c r="I15" s="1020"/>
      <c r="J15" s="1020"/>
      <c r="K15" s="1020"/>
      <c r="L15" s="1020"/>
      <c r="M15" s="1020"/>
      <c r="N15" s="1020"/>
      <c r="O15" s="1020"/>
      <c r="P15" s="1021"/>
      <c r="Q15" s="566"/>
    </row>
    <row r="16" spans="1:17" s="12" customFormat="1" ht="12.75" customHeight="1" x14ac:dyDescent="0.25">
      <c r="A16" s="1015"/>
      <c r="B16" s="1017"/>
      <c r="C16" s="1022" t="s">
        <v>23</v>
      </c>
      <c r="D16" s="1024" t="s">
        <v>24</v>
      </c>
      <c r="E16" s="1026" t="s">
        <v>25</v>
      </c>
      <c r="F16" s="1028" t="s">
        <v>26</v>
      </c>
      <c r="G16" s="1000" t="s">
        <v>27</v>
      </c>
      <c r="H16" s="1002" t="s">
        <v>28</v>
      </c>
      <c r="I16" s="1030" t="s">
        <v>29</v>
      </c>
      <c r="J16" s="1000" t="s">
        <v>30</v>
      </c>
      <c r="K16" s="1002" t="s">
        <v>31</v>
      </c>
      <c r="L16" s="1012" t="s">
        <v>32</v>
      </c>
      <c r="M16" s="1000" t="s">
        <v>33</v>
      </c>
      <c r="N16" s="1002" t="s">
        <v>34</v>
      </c>
      <c r="O16" s="1004" t="s">
        <v>35</v>
      </c>
      <c r="P16" s="998" t="s">
        <v>36</v>
      </c>
      <c r="Q16" s="566"/>
    </row>
    <row r="17" spans="1:17" s="13" customFormat="1" ht="61.5" customHeight="1" thickBot="1" x14ac:dyDescent="0.3">
      <c r="A17" s="999"/>
      <c r="B17" s="1018"/>
      <c r="C17" s="1023"/>
      <c r="D17" s="1025"/>
      <c r="E17" s="1027"/>
      <c r="F17" s="1029"/>
      <c r="G17" s="1001"/>
      <c r="H17" s="1003"/>
      <c r="I17" s="1031"/>
      <c r="J17" s="1001"/>
      <c r="K17" s="1003"/>
      <c r="L17" s="1013"/>
      <c r="M17" s="1001"/>
      <c r="N17" s="1003"/>
      <c r="O17" s="1005"/>
      <c r="P17" s="999"/>
      <c r="Q17" s="884"/>
    </row>
    <row r="18" spans="1:17" s="13" customFormat="1" ht="9.75" customHeight="1" thickTop="1" x14ac:dyDescent="0.25">
      <c r="A18" s="14" t="s">
        <v>37</v>
      </c>
      <c r="B18" s="14">
        <v>2</v>
      </c>
      <c r="C18" s="14">
        <v>8</v>
      </c>
      <c r="D18" s="15"/>
      <c r="E18" s="16"/>
      <c r="F18" s="17">
        <v>9</v>
      </c>
      <c r="G18" s="15"/>
      <c r="H18" s="16"/>
      <c r="I18" s="17">
        <v>10</v>
      </c>
      <c r="J18" s="18"/>
      <c r="K18" s="16"/>
      <c r="L18" s="17">
        <v>11</v>
      </c>
      <c r="M18" s="15"/>
      <c r="N18" s="16"/>
      <c r="O18" s="17"/>
      <c r="P18" s="19">
        <v>12</v>
      </c>
    </row>
    <row r="19" spans="1:17" s="29" customFormat="1" hidden="1" x14ac:dyDescent="0.25">
      <c r="A19" s="20"/>
      <c r="B19" s="21" t="s">
        <v>38</v>
      </c>
      <c r="C19" s="170"/>
      <c r="D19" s="22"/>
      <c r="E19" s="23"/>
      <c r="F19" s="24"/>
      <c r="G19" s="25"/>
      <c r="H19" s="26"/>
      <c r="I19" s="24"/>
      <c r="J19" s="27"/>
      <c r="K19" s="26"/>
      <c r="L19" s="24"/>
      <c r="M19" s="25"/>
      <c r="N19" s="26"/>
      <c r="O19" s="24"/>
      <c r="P19" s="28"/>
    </row>
    <row r="20" spans="1:17" s="29" customFormat="1" ht="12.75" thickBot="1" x14ac:dyDescent="0.3">
      <c r="A20" s="30"/>
      <c r="B20" s="31" t="s">
        <v>39</v>
      </c>
      <c r="C20" s="529">
        <f>F20+I20+L20+O20</f>
        <v>5144734</v>
      </c>
      <c r="D20" s="32">
        <f t="shared" ref="D20:E20" si="0">SUM(D21,D24,D25,D41,D43)</f>
        <v>5160535</v>
      </c>
      <c r="E20" s="33">
        <f t="shared" si="0"/>
        <v>-15801</v>
      </c>
      <c r="F20" s="34">
        <f>SUM(F21,F24,F25,F41,F43)</f>
        <v>5144734</v>
      </c>
      <c r="G20" s="32">
        <f t="shared" ref="G20:H20" si="1">SUM(G21,G24,G43)</f>
        <v>0</v>
      </c>
      <c r="H20" s="33">
        <f t="shared" si="1"/>
        <v>0</v>
      </c>
      <c r="I20" s="34">
        <f>SUM(I21,I24,I43)</f>
        <v>0</v>
      </c>
      <c r="J20" s="35">
        <f t="shared" ref="J20:K20" si="2">SUM(J21,J26,J43)</f>
        <v>0</v>
      </c>
      <c r="K20" s="33">
        <f t="shared" si="2"/>
        <v>0</v>
      </c>
      <c r="L20" s="34">
        <f>SUM(L21,L26,L43)</f>
        <v>0</v>
      </c>
      <c r="M20" s="32">
        <f t="shared" ref="M20:O20" si="3">SUM(M21,M45)</f>
        <v>0</v>
      </c>
      <c r="N20" s="33">
        <f t="shared" si="3"/>
        <v>0</v>
      </c>
      <c r="O20" s="34">
        <f t="shared" si="3"/>
        <v>0</v>
      </c>
      <c r="P20" s="36"/>
    </row>
    <row r="21" spans="1:17" ht="12.75" hidden="1" thickTop="1" x14ac:dyDescent="0.25">
      <c r="A21" s="37"/>
      <c r="B21" s="38" t="s">
        <v>40</v>
      </c>
      <c r="C21" s="530">
        <f t="shared" ref="C21:C84" si="4">F21+I21+L21+O21</f>
        <v>0</v>
      </c>
      <c r="D21" s="39">
        <f t="shared" ref="D21:E21" si="5">SUM(D22:D23)</f>
        <v>0</v>
      </c>
      <c r="E21" s="40">
        <f t="shared" si="5"/>
        <v>0</v>
      </c>
      <c r="F21" s="41">
        <f>SUM(F22:F23)</f>
        <v>0</v>
      </c>
      <c r="G21" s="39">
        <f t="shared" ref="G21:H21" si="6">SUM(G22:G23)</f>
        <v>0</v>
      </c>
      <c r="H21" s="40">
        <f t="shared" si="6"/>
        <v>0</v>
      </c>
      <c r="I21" s="41">
        <f>SUM(I22:I23)</f>
        <v>0</v>
      </c>
      <c r="J21" s="42">
        <f t="shared" ref="J21:K21" si="7">SUM(J22:J23)</f>
        <v>0</v>
      </c>
      <c r="K21" s="40">
        <f t="shared" si="7"/>
        <v>0</v>
      </c>
      <c r="L21" s="41">
        <f>SUM(L22:L23)</f>
        <v>0</v>
      </c>
      <c r="M21" s="39">
        <f t="shared" ref="M21:O21" si="8">SUM(M22:M23)</f>
        <v>0</v>
      </c>
      <c r="N21" s="40">
        <f t="shared" si="8"/>
        <v>0</v>
      </c>
      <c r="O21" s="41">
        <f t="shared" si="8"/>
        <v>0</v>
      </c>
      <c r="P21" s="43"/>
    </row>
    <row r="22" spans="1:17" ht="12.75" hidden="1" thickTop="1" x14ac:dyDescent="0.25">
      <c r="A22" s="44"/>
      <c r="B22" s="45" t="s">
        <v>41</v>
      </c>
      <c r="C22" s="531">
        <f t="shared" si="4"/>
        <v>0</v>
      </c>
      <c r="D22" s="46"/>
      <c r="E22" s="47"/>
      <c r="F22" s="48">
        <f>D22+E22</f>
        <v>0</v>
      </c>
      <c r="G22" s="46"/>
      <c r="H22" s="47"/>
      <c r="I22" s="48">
        <f>G22+H22</f>
        <v>0</v>
      </c>
      <c r="J22" s="49"/>
      <c r="K22" s="47"/>
      <c r="L22" s="48">
        <f>J22+K22</f>
        <v>0</v>
      </c>
      <c r="M22" s="46"/>
      <c r="N22" s="47"/>
      <c r="O22" s="48">
        <f>M22+N22</f>
        <v>0</v>
      </c>
      <c r="P22" s="50"/>
    </row>
    <row r="23" spans="1:17" ht="12.75" hidden="1" thickTop="1" x14ac:dyDescent="0.25">
      <c r="A23" s="51"/>
      <c r="B23" s="52" t="s">
        <v>42</v>
      </c>
      <c r="C23" s="532">
        <f t="shared" si="4"/>
        <v>0</v>
      </c>
      <c r="D23" s="53"/>
      <c r="E23" s="54"/>
      <c r="F23" s="55">
        <f t="shared" ref="F23:F25" si="9">D23+E23</f>
        <v>0</v>
      </c>
      <c r="G23" s="53"/>
      <c r="H23" s="54"/>
      <c r="I23" s="55">
        <f t="shared" ref="I23:I24" si="10">G23+H23</f>
        <v>0</v>
      </c>
      <c r="J23" s="56"/>
      <c r="K23" s="54"/>
      <c r="L23" s="55">
        <f>J23+K23</f>
        <v>0</v>
      </c>
      <c r="M23" s="53"/>
      <c r="N23" s="54"/>
      <c r="O23" s="55">
        <f>M23+N23</f>
        <v>0</v>
      </c>
      <c r="P23" s="57"/>
    </row>
    <row r="24" spans="1:17" s="29" customFormat="1" ht="25.5" thickTop="1" thickBot="1" x14ac:dyDescent="0.3">
      <c r="A24" s="58">
        <v>19300</v>
      </c>
      <c r="B24" s="58" t="s">
        <v>43</v>
      </c>
      <c r="C24" s="533">
        <f>F24+I24</f>
        <v>5144734</v>
      </c>
      <c r="D24" s="59">
        <v>5160535</v>
      </c>
      <c r="E24" s="60">
        <f>-15801-8502+8502</f>
        <v>-15801</v>
      </c>
      <c r="F24" s="61">
        <f t="shared" si="9"/>
        <v>5144734</v>
      </c>
      <c r="G24" s="59"/>
      <c r="H24" s="62"/>
      <c r="I24" s="61">
        <f t="shared" si="10"/>
        <v>0</v>
      </c>
      <c r="J24" s="63" t="s">
        <v>44</v>
      </c>
      <c r="K24" s="64" t="s">
        <v>44</v>
      </c>
      <c r="L24" s="67" t="s">
        <v>44</v>
      </c>
      <c r="M24" s="65" t="s">
        <v>44</v>
      </c>
      <c r="N24" s="66" t="s">
        <v>44</v>
      </c>
      <c r="O24" s="67" t="s">
        <v>44</v>
      </c>
      <c r="P24" s="68"/>
    </row>
    <row r="25" spans="1:17" s="29" customFormat="1" ht="24.75" hidden="1" thickTop="1" x14ac:dyDescent="0.25">
      <c r="A25" s="69"/>
      <c r="B25" s="70" t="s">
        <v>45</v>
      </c>
      <c r="C25" s="534">
        <f>F25</f>
        <v>0</v>
      </c>
      <c r="D25" s="71"/>
      <c r="E25" s="72"/>
      <c r="F25" s="73">
        <f t="shared" si="9"/>
        <v>0</v>
      </c>
      <c r="G25" s="74" t="s">
        <v>44</v>
      </c>
      <c r="H25" s="75" t="s">
        <v>44</v>
      </c>
      <c r="I25" s="76" t="s">
        <v>44</v>
      </c>
      <c r="J25" s="77" t="s">
        <v>44</v>
      </c>
      <c r="K25" s="78" t="s">
        <v>44</v>
      </c>
      <c r="L25" s="76" t="s">
        <v>44</v>
      </c>
      <c r="M25" s="79" t="s">
        <v>44</v>
      </c>
      <c r="N25" s="78" t="s">
        <v>44</v>
      </c>
      <c r="O25" s="76" t="s">
        <v>44</v>
      </c>
      <c r="P25" s="80"/>
    </row>
    <row r="26" spans="1:17" s="29" customFormat="1" ht="36.75" hidden="1" thickTop="1" x14ac:dyDescent="0.25">
      <c r="A26" s="70">
        <v>21300</v>
      </c>
      <c r="B26" s="70" t="s">
        <v>46</v>
      </c>
      <c r="C26" s="534">
        <f>L26</f>
        <v>0</v>
      </c>
      <c r="D26" s="79" t="s">
        <v>44</v>
      </c>
      <c r="E26" s="78" t="s">
        <v>44</v>
      </c>
      <c r="F26" s="76" t="s">
        <v>44</v>
      </c>
      <c r="G26" s="79" t="s">
        <v>44</v>
      </c>
      <c r="H26" s="78" t="s">
        <v>44</v>
      </c>
      <c r="I26" s="76" t="s">
        <v>44</v>
      </c>
      <c r="J26" s="77">
        <f t="shared" ref="J26:K26" si="11">SUM(J27,J31,J33,J36)</f>
        <v>0</v>
      </c>
      <c r="K26" s="78">
        <f t="shared" si="11"/>
        <v>0</v>
      </c>
      <c r="L26" s="185">
        <f>SUM(L27,L31,L33,L36)</f>
        <v>0</v>
      </c>
      <c r="M26" s="79" t="s">
        <v>44</v>
      </c>
      <c r="N26" s="78" t="s">
        <v>44</v>
      </c>
      <c r="O26" s="76" t="s">
        <v>44</v>
      </c>
      <c r="P26" s="80"/>
    </row>
    <row r="27" spans="1:17" s="29" customFormat="1" ht="24.75" hidden="1" thickTop="1" x14ac:dyDescent="0.25">
      <c r="A27" s="81">
        <v>21350</v>
      </c>
      <c r="B27" s="70" t="s">
        <v>47</v>
      </c>
      <c r="C27" s="534">
        <f>L27</f>
        <v>0</v>
      </c>
      <c r="D27" s="79" t="s">
        <v>44</v>
      </c>
      <c r="E27" s="78" t="s">
        <v>44</v>
      </c>
      <c r="F27" s="76" t="s">
        <v>44</v>
      </c>
      <c r="G27" s="79" t="s">
        <v>44</v>
      </c>
      <c r="H27" s="78" t="s">
        <v>44</v>
      </c>
      <c r="I27" s="76" t="s">
        <v>44</v>
      </c>
      <c r="J27" s="77">
        <f t="shared" ref="J27:K27" si="12">SUM(J28:J30)</f>
        <v>0</v>
      </c>
      <c r="K27" s="78">
        <f t="shared" si="12"/>
        <v>0</v>
      </c>
      <c r="L27" s="185">
        <f>SUM(L28:L30)</f>
        <v>0</v>
      </c>
      <c r="M27" s="79" t="s">
        <v>44</v>
      </c>
      <c r="N27" s="78" t="s">
        <v>44</v>
      </c>
      <c r="O27" s="76" t="s">
        <v>44</v>
      </c>
      <c r="P27" s="80"/>
    </row>
    <row r="28" spans="1:17" ht="12.75" hidden="1" thickTop="1" x14ac:dyDescent="0.25">
      <c r="A28" s="44">
        <v>21351</v>
      </c>
      <c r="B28" s="82" t="s">
        <v>48</v>
      </c>
      <c r="C28" s="535">
        <f t="shared" ref="C28:C40" si="13">L28</f>
        <v>0</v>
      </c>
      <c r="D28" s="83" t="s">
        <v>44</v>
      </c>
      <c r="E28" s="84" t="s">
        <v>44</v>
      </c>
      <c r="F28" s="85" t="s">
        <v>44</v>
      </c>
      <c r="G28" s="83" t="s">
        <v>44</v>
      </c>
      <c r="H28" s="84" t="s">
        <v>44</v>
      </c>
      <c r="I28" s="85" t="s">
        <v>44</v>
      </c>
      <c r="J28" s="86"/>
      <c r="K28" s="87"/>
      <c r="L28" s="194">
        <f t="shared" ref="L28:L30" si="14">J28+K28</f>
        <v>0</v>
      </c>
      <c r="M28" s="88" t="s">
        <v>44</v>
      </c>
      <c r="N28" s="87" t="s">
        <v>44</v>
      </c>
      <c r="O28" s="85" t="s">
        <v>44</v>
      </c>
      <c r="P28" s="89"/>
    </row>
    <row r="29" spans="1:17" ht="12.75" hidden="1" thickTop="1" x14ac:dyDescent="0.25">
      <c r="A29" s="51">
        <v>21352</v>
      </c>
      <c r="B29" s="90" t="s">
        <v>49</v>
      </c>
      <c r="C29" s="536">
        <f t="shared" si="13"/>
        <v>0</v>
      </c>
      <c r="D29" s="91" t="s">
        <v>44</v>
      </c>
      <c r="E29" s="92" t="s">
        <v>44</v>
      </c>
      <c r="F29" s="93" t="s">
        <v>44</v>
      </c>
      <c r="G29" s="91" t="s">
        <v>44</v>
      </c>
      <c r="H29" s="92" t="s">
        <v>44</v>
      </c>
      <c r="I29" s="93" t="s">
        <v>44</v>
      </c>
      <c r="J29" s="94"/>
      <c r="K29" s="95"/>
      <c r="L29" s="199">
        <f t="shared" si="14"/>
        <v>0</v>
      </c>
      <c r="M29" s="96" t="s">
        <v>44</v>
      </c>
      <c r="N29" s="95" t="s">
        <v>44</v>
      </c>
      <c r="O29" s="93" t="s">
        <v>44</v>
      </c>
      <c r="P29" s="97"/>
    </row>
    <row r="30" spans="1:17" ht="24.75" hidden="1" thickTop="1" x14ac:dyDescent="0.25">
      <c r="A30" s="51">
        <v>21359</v>
      </c>
      <c r="B30" s="90" t="s">
        <v>50</v>
      </c>
      <c r="C30" s="536">
        <f t="shared" si="13"/>
        <v>0</v>
      </c>
      <c r="D30" s="91" t="s">
        <v>44</v>
      </c>
      <c r="E30" s="92" t="s">
        <v>44</v>
      </c>
      <c r="F30" s="93" t="s">
        <v>44</v>
      </c>
      <c r="G30" s="91" t="s">
        <v>44</v>
      </c>
      <c r="H30" s="92" t="s">
        <v>44</v>
      </c>
      <c r="I30" s="93" t="s">
        <v>44</v>
      </c>
      <c r="J30" s="94"/>
      <c r="K30" s="95"/>
      <c r="L30" s="199">
        <f t="shared" si="14"/>
        <v>0</v>
      </c>
      <c r="M30" s="96" t="s">
        <v>44</v>
      </c>
      <c r="N30" s="95" t="s">
        <v>44</v>
      </c>
      <c r="O30" s="93" t="s">
        <v>44</v>
      </c>
      <c r="P30" s="97"/>
    </row>
    <row r="31" spans="1:17" s="29" customFormat="1" ht="36.75" hidden="1" thickTop="1" x14ac:dyDescent="0.25">
      <c r="A31" s="81">
        <v>21370</v>
      </c>
      <c r="B31" s="70" t="s">
        <v>51</v>
      </c>
      <c r="C31" s="534">
        <f t="shared" si="13"/>
        <v>0</v>
      </c>
      <c r="D31" s="79" t="s">
        <v>44</v>
      </c>
      <c r="E31" s="78" t="s">
        <v>44</v>
      </c>
      <c r="F31" s="76" t="s">
        <v>44</v>
      </c>
      <c r="G31" s="79" t="s">
        <v>44</v>
      </c>
      <c r="H31" s="78" t="s">
        <v>44</v>
      </c>
      <c r="I31" s="76" t="s">
        <v>44</v>
      </c>
      <c r="J31" s="77">
        <f t="shared" ref="J31:K31" si="15">SUM(J32)</f>
        <v>0</v>
      </c>
      <c r="K31" s="78">
        <f t="shared" si="15"/>
        <v>0</v>
      </c>
      <c r="L31" s="185">
        <f>SUM(L32)</f>
        <v>0</v>
      </c>
      <c r="M31" s="79" t="s">
        <v>44</v>
      </c>
      <c r="N31" s="78" t="s">
        <v>44</v>
      </c>
      <c r="O31" s="76" t="s">
        <v>44</v>
      </c>
      <c r="P31" s="80"/>
    </row>
    <row r="32" spans="1:17" ht="36.75" hidden="1" thickTop="1" x14ac:dyDescent="0.25">
      <c r="A32" s="98">
        <v>21379</v>
      </c>
      <c r="B32" s="99" t="s">
        <v>52</v>
      </c>
      <c r="C32" s="537">
        <f t="shared" si="13"/>
        <v>0</v>
      </c>
      <c r="D32" s="100" t="s">
        <v>44</v>
      </c>
      <c r="E32" s="101" t="s">
        <v>44</v>
      </c>
      <c r="F32" s="102" t="s">
        <v>44</v>
      </c>
      <c r="G32" s="100" t="s">
        <v>44</v>
      </c>
      <c r="H32" s="101" t="s">
        <v>44</v>
      </c>
      <c r="I32" s="102" t="s">
        <v>44</v>
      </c>
      <c r="J32" s="103"/>
      <c r="K32" s="104"/>
      <c r="L32" s="248">
        <f>J32+K32</f>
        <v>0</v>
      </c>
      <c r="M32" s="105" t="s">
        <v>44</v>
      </c>
      <c r="N32" s="104" t="s">
        <v>44</v>
      </c>
      <c r="O32" s="102" t="s">
        <v>44</v>
      </c>
      <c r="P32" s="106"/>
    </row>
    <row r="33" spans="1:16" s="29" customFormat="1" ht="12.75" hidden="1" thickTop="1" x14ac:dyDescent="0.25">
      <c r="A33" s="81">
        <v>21380</v>
      </c>
      <c r="B33" s="70" t="s">
        <v>53</v>
      </c>
      <c r="C33" s="534">
        <f t="shared" si="13"/>
        <v>0</v>
      </c>
      <c r="D33" s="79" t="s">
        <v>44</v>
      </c>
      <c r="E33" s="78" t="s">
        <v>44</v>
      </c>
      <c r="F33" s="76" t="s">
        <v>44</v>
      </c>
      <c r="G33" s="79" t="s">
        <v>44</v>
      </c>
      <c r="H33" s="78" t="s">
        <v>44</v>
      </c>
      <c r="I33" s="76" t="s">
        <v>44</v>
      </c>
      <c r="J33" s="77">
        <f t="shared" ref="J33:K33" si="16">SUM(J34:J35)</f>
        <v>0</v>
      </c>
      <c r="K33" s="78">
        <f t="shared" si="16"/>
        <v>0</v>
      </c>
      <c r="L33" s="185">
        <f>SUM(L34:L35)</f>
        <v>0</v>
      </c>
      <c r="M33" s="79" t="s">
        <v>44</v>
      </c>
      <c r="N33" s="78" t="s">
        <v>44</v>
      </c>
      <c r="O33" s="76" t="s">
        <v>44</v>
      </c>
      <c r="P33" s="80"/>
    </row>
    <row r="34" spans="1:16" ht="12.75" hidden="1" thickTop="1" x14ac:dyDescent="0.25">
      <c r="A34" s="45">
        <v>21381</v>
      </c>
      <c r="B34" s="82" t="s">
        <v>54</v>
      </c>
      <c r="C34" s="535">
        <f t="shared" si="13"/>
        <v>0</v>
      </c>
      <c r="D34" s="83" t="s">
        <v>44</v>
      </c>
      <c r="E34" s="84" t="s">
        <v>44</v>
      </c>
      <c r="F34" s="85" t="s">
        <v>44</v>
      </c>
      <c r="G34" s="83" t="s">
        <v>44</v>
      </c>
      <c r="H34" s="84" t="s">
        <v>44</v>
      </c>
      <c r="I34" s="85" t="s">
        <v>44</v>
      </c>
      <c r="J34" s="86"/>
      <c r="K34" s="87"/>
      <c r="L34" s="194">
        <f t="shared" ref="L34:L35" si="17">J34+K34</f>
        <v>0</v>
      </c>
      <c r="M34" s="88" t="s">
        <v>44</v>
      </c>
      <c r="N34" s="87" t="s">
        <v>44</v>
      </c>
      <c r="O34" s="85" t="s">
        <v>44</v>
      </c>
      <c r="P34" s="89"/>
    </row>
    <row r="35" spans="1:16" ht="24.75" hidden="1" thickTop="1" x14ac:dyDescent="0.25">
      <c r="A35" s="52">
        <v>21383</v>
      </c>
      <c r="B35" s="90" t="s">
        <v>55</v>
      </c>
      <c r="C35" s="536">
        <f t="shared" si="13"/>
        <v>0</v>
      </c>
      <c r="D35" s="91" t="s">
        <v>44</v>
      </c>
      <c r="E35" s="92" t="s">
        <v>44</v>
      </c>
      <c r="F35" s="93" t="s">
        <v>44</v>
      </c>
      <c r="G35" s="91" t="s">
        <v>44</v>
      </c>
      <c r="H35" s="92" t="s">
        <v>44</v>
      </c>
      <c r="I35" s="93" t="s">
        <v>44</v>
      </c>
      <c r="J35" s="94"/>
      <c r="K35" s="95"/>
      <c r="L35" s="199">
        <f t="shared" si="17"/>
        <v>0</v>
      </c>
      <c r="M35" s="96" t="s">
        <v>44</v>
      </c>
      <c r="N35" s="95" t="s">
        <v>44</v>
      </c>
      <c r="O35" s="93" t="s">
        <v>44</v>
      </c>
      <c r="P35" s="97"/>
    </row>
    <row r="36" spans="1:16" s="29" customFormat="1" ht="25.5" hidden="1" customHeight="1" x14ac:dyDescent="0.25">
      <c r="A36" s="81">
        <v>21390</v>
      </c>
      <c r="B36" s="70" t="s">
        <v>56</v>
      </c>
      <c r="C36" s="534">
        <f t="shared" si="13"/>
        <v>0</v>
      </c>
      <c r="D36" s="79" t="s">
        <v>44</v>
      </c>
      <c r="E36" s="78" t="s">
        <v>44</v>
      </c>
      <c r="F36" s="76" t="s">
        <v>44</v>
      </c>
      <c r="G36" s="79" t="s">
        <v>44</v>
      </c>
      <c r="H36" s="78" t="s">
        <v>44</v>
      </c>
      <c r="I36" s="76" t="s">
        <v>44</v>
      </c>
      <c r="J36" s="77">
        <f t="shared" ref="J36:K36" si="18">SUM(J37:J40)</f>
        <v>0</v>
      </c>
      <c r="K36" s="78">
        <f t="shared" si="18"/>
        <v>0</v>
      </c>
      <c r="L36" s="185">
        <f>SUM(L37:L40)</f>
        <v>0</v>
      </c>
      <c r="M36" s="79" t="s">
        <v>44</v>
      </c>
      <c r="N36" s="78" t="s">
        <v>44</v>
      </c>
      <c r="O36" s="76" t="s">
        <v>44</v>
      </c>
      <c r="P36" s="80"/>
    </row>
    <row r="37" spans="1:16" ht="24.75" hidden="1" thickTop="1" x14ac:dyDescent="0.25">
      <c r="A37" s="45">
        <v>21391</v>
      </c>
      <c r="B37" s="82" t="s">
        <v>57</v>
      </c>
      <c r="C37" s="535">
        <f t="shared" si="13"/>
        <v>0</v>
      </c>
      <c r="D37" s="83" t="s">
        <v>44</v>
      </c>
      <c r="E37" s="84" t="s">
        <v>44</v>
      </c>
      <c r="F37" s="85" t="s">
        <v>44</v>
      </c>
      <c r="G37" s="83" t="s">
        <v>44</v>
      </c>
      <c r="H37" s="84" t="s">
        <v>44</v>
      </c>
      <c r="I37" s="85" t="s">
        <v>44</v>
      </c>
      <c r="J37" s="86"/>
      <c r="K37" s="87"/>
      <c r="L37" s="194">
        <f t="shared" ref="L37:L40" si="19">J37+K37</f>
        <v>0</v>
      </c>
      <c r="M37" s="88" t="s">
        <v>44</v>
      </c>
      <c r="N37" s="87" t="s">
        <v>44</v>
      </c>
      <c r="O37" s="85" t="s">
        <v>44</v>
      </c>
      <c r="P37" s="89"/>
    </row>
    <row r="38" spans="1:16" ht="12.75" hidden="1" thickTop="1" x14ac:dyDescent="0.25">
      <c r="A38" s="52">
        <v>21393</v>
      </c>
      <c r="B38" s="90" t="s">
        <v>58</v>
      </c>
      <c r="C38" s="536">
        <f t="shared" si="13"/>
        <v>0</v>
      </c>
      <c r="D38" s="91" t="s">
        <v>44</v>
      </c>
      <c r="E38" s="92" t="s">
        <v>44</v>
      </c>
      <c r="F38" s="93" t="s">
        <v>44</v>
      </c>
      <c r="G38" s="91" t="s">
        <v>44</v>
      </c>
      <c r="H38" s="92" t="s">
        <v>44</v>
      </c>
      <c r="I38" s="93" t="s">
        <v>44</v>
      </c>
      <c r="J38" s="94"/>
      <c r="K38" s="95"/>
      <c r="L38" s="199">
        <f t="shared" si="19"/>
        <v>0</v>
      </c>
      <c r="M38" s="96" t="s">
        <v>44</v>
      </c>
      <c r="N38" s="95" t="s">
        <v>44</v>
      </c>
      <c r="O38" s="93" t="s">
        <v>44</v>
      </c>
      <c r="P38" s="97"/>
    </row>
    <row r="39" spans="1:16" ht="12.75" hidden="1" thickTop="1" x14ac:dyDescent="0.25">
      <c r="A39" s="52">
        <v>21395</v>
      </c>
      <c r="B39" s="90" t="s">
        <v>59</v>
      </c>
      <c r="C39" s="536">
        <f t="shared" si="13"/>
        <v>0</v>
      </c>
      <c r="D39" s="91" t="s">
        <v>44</v>
      </c>
      <c r="E39" s="92" t="s">
        <v>44</v>
      </c>
      <c r="F39" s="93" t="s">
        <v>44</v>
      </c>
      <c r="G39" s="91" t="s">
        <v>44</v>
      </c>
      <c r="H39" s="92" t="s">
        <v>44</v>
      </c>
      <c r="I39" s="93" t="s">
        <v>44</v>
      </c>
      <c r="J39" s="94"/>
      <c r="K39" s="95"/>
      <c r="L39" s="199">
        <f t="shared" si="19"/>
        <v>0</v>
      </c>
      <c r="M39" s="96" t="s">
        <v>44</v>
      </c>
      <c r="N39" s="95" t="s">
        <v>44</v>
      </c>
      <c r="O39" s="93" t="s">
        <v>44</v>
      </c>
      <c r="P39" s="97"/>
    </row>
    <row r="40" spans="1:16" ht="24.75" hidden="1" thickTop="1" x14ac:dyDescent="0.25">
      <c r="A40" s="107">
        <v>21399</v>
      </c>
      <c r="B40" s="108" t="s">
        <v>60</v>
      </c>
      <c r="C40" s="538">
        <f t="shared" si="13"/>
        <v>0</v>
      </c>
      <c r="D40" s="109" t="s">
        <v>44</v>
      </c>
      <c r="E40" s="110" t="s">
        <v>44</v>
      </c>
      <c r="F40" s="111" t="s">
        <v>44</v>
      </c>
      <c r="G40" s="109" t="s">
        <v>44</v>
      </c>
      <c r="H40" s="110" t="s">
        <v>44</v>
      </c>
      <c r="I40" s="111" t="s">
        <v>44</v>
      </c>
      <c r="J40" s="112"/>
      <c r="K40" s="113"/>
      <c r="L40" s="222">
        <f t="shared" si="19"/>
        <v>0</v>
      </c>
      <c r="M40" s="114" t="s">
        <v>44</v>
      </c>
      <c r="N40" s="113" t="s">
        <v>44</v>
      </c>
      <c r="O40" s="111" t="s">
        <v>44</v>
      </c>
      <c r="P40" s="115"/>
    </row>
    <row r="41" spans="1:16" s="29" customFormat="1" ht="26.25" hidden="1" customHeight="1" x14ac:dyDescent="0.25">
      <c r="A41" s="116">
        <v>21420</v>
      </c>
      <c r="B41" s="117" t="s">
        <v>61</v>
      </c>
      <c r="C41" s="539">
        <f>F41</f>
        <v>0</v>
      </c>
      <c r="D41" s="118">
        <f t="shared" ref="D41:E41" si="20">SUM(D42)</f>
        <v>0</v>
      </c>
      <c r="E41" s="119">
        <f t="shared" si="20"/>
        <v>0</v>
      </c>
      <c r="F41" s="120">
        <f>SUM(F42)</f>
        <v>0</v>
      </c>
      <c r="G41" s="118" t="s">
        <v>44</v>
      </c>
      <c r="H41" s="119" t="s">
        <v>44</v>
      </c>
      <c r="I41" s="121" t="s">
        <v>44</v>
      </c>
      <c r="J41" s="122" t="s">
        <v>44</v>
      </c>
      <c r="K41" s="123" t="s">
        <v>44</v>
      </c>
      <c r="L41" s="121" t="s">
        <v>44</v>
      </c>
      <c r="M41" s="124" t="s">
        <v>44</v>
      </c>
      <c r="N41" s="123" t="s">
        <v>44</v>
      </c>
      <c r="O41" s="121" t="s">
        <v>44</v>
      </c>
      <c r="P41" s="125"/>
    </row>
    <row r="42" spans="1:16" s="29" customFormat="1" ht="26.25" hidden="1" customHeight="1" x14ac:dyDescent="0.25">
      <c r="A42" s="107">
        <v>21429</v>
      </c>
      <c r="B42" s="108" t="s">
        <v>62</v>
      </c>
      <c r="C42" s="538">
        <f>F42</f>
        <v>0</v>
      </c>
      <c r="D42" s="126"/>
      <c r="E42" s="127"/>
      <c r="F42" s="128">
        <f>D42+E42</f>
        <v>0</v>
      </c>
      <c r="G42" s="129" t="s">
        <v>44</v>
      </c>
      <c r="H42" s="130" t="s">
        <v>44</v>
      </c>
      <c r="I42" s="111" t="s">
        <v>44</v>
      </c>
      <c r="J42" s="131" t="s">
        <v>44</v>
      </c>
      <c r="K42" s="110" t="s">
        <v>44</v>
      </c>
      <c r="L42" s="111" t="s">
        <v>44</v>
      </c>
      <c r="M42" s="109" t="s">
        <v>44</v>
      </c>
      <c r="N42" s="110" t="s">
        <v>44</v>
      </c>
      <c r="O42" s="111" t="s">
        <v>44</v>
      </c>
      <c r="P42" s="115"/>
    </row>
    <row r="43" spans="1:16" s="29" customFormat="1" ht="24.75" hidden="1" thickTop="1" x14ac:dyDescent="0.25">
      <c r="A43" s="81">
        <v>21490</v>
      </c>
      <c r="B43" s="70" t="s">
        <v>63</v>
      </c>
      <c r="C43" s="540">
        <f>F43+I43+L43</f>
        <v>0</v>
      </c>
      <c r="D43" s="132">
        <f t="shared" ref="D43:E43" si="21">D44</f>
        <v>0</v>
      </c>
      <c r="E43" s="133">
        <f t="shared" si="21"/>
        <v>0</v>
      </c>
      <c r="F43" s="73">
        <f>F44</f>
        <v>0</v>
      </c>
      <c r="G43" s="132">
        <f t="shared" ref="G43:L43" si="22">G44</f>
        <v>0</v>
      </c>
      <c r="H43" s="133">
        <f t="shared" si="22"/>
        <v>0</v>
      </c>
      <c r="I43" s="73">
        <f t="shared" si="22"/>
        <v>0</v>
      </c>
      <c r="J43" s="134">
        <f t="shared" si="22"/>
        <v>0</v>
      </c>
      <c r="K43" s="133">
        <f t="shared" si="22"/>
        <v>0</v>
      </c>
      <c r="L43" s="73">
        <f t="shared" si="22"/>
        <v>0</v>
      </c>
      <c r="M43" s="79" t="s">
        <v>44</v>
      </c>
      <c r="N43" s="78" t="s">
        <v>44</v>
      </c>
      <c r="O43" s="76" t="s">
        <v>44</v>
      </c>
      <c r="P43" s="80"/>
    </row>
    <row r="44" spans="1:16" s="29" customFormat="1" ht="24.75" hidden="1" thickTop="1" x14ac:dyDescent="0.25">
      <c r="A44" s="52">
        <v>21499</v>
      </c>
      <c r="B44" s="90" t="s">
        <v>64</v>
      </c>
      <c r="C44" s="541">
        <f>F44+I44+L44</f>
        <v>0</v>
      </c>
      <c r="D44" s="135"/>
      <c r="E44" s="136"/>
      <c r="F44" s="48">
        <f>D44+E44</f>
        <v>0</v>
      </c>
      <c r="G44" s="46"/>
      <c r="H44" s="47"/>
      <c r="I44" s="48">
        <f>G44+H44</f>
        <v>0</v>
      </c>
      <c r="J44" s="86"/>
      <c r="K44" s="87"/>
      <c r="L44" s="48">
        <f>J44+K44</f>
        <v>0</v>
      </c>
      <c r="M44" s="105" t="s">
        <v>44</v>
      </c>
      <c r="N44" s="104" t="s">
        <v>44</v>
      </c>
      <c r="O44" s="102" t="s">
        <v>44</v>
      </c>
      <c r="P44" s="106"/>
    </row>
    <row r="45" spans="1:16" ht="12.75" hidden="1" customHeight="1" x14ac:dyDescent="0.25">
      <c r="A45" s="137">
        <v>23000</v>
      </c>
      <c r="B45" s="138" t="s">
        <v>65</v>
      </c>
      <c r="C45" s="540">
        <f>O45</f>
        <v>0</v>
      </c>
      <c r="D45" s="139" t="s">
        <v>44</v>
      </c>
      <c r="E45" s="140" t="s">
        <v>44</v>
      </c>
      <c r="F45" s="111" t="s">
        <v>44</v>
      </c>
      <c r="G45" s="109" t="s">
        <v>44</v>
      </c>
      <c r="H45" s="110" t="s">
        <v>44</v>
      </c>
      <c r="I45" s="111" t="s">
        <v>44</v>
      </c>
      <c r="J45" s="131" t="s">
        <v>44</v>
      </c>
      <c r="K45" s="110" t="s">
        <v>44</v>
      </c>
      <c r="L45" s="111" t="s">
        <v>44</v>
      </c>
      <c r="M45" s="139">
        <f t="shared" ref="M45:O45" si="23">SUM(M46:M47)</f>
        <v>0</v>
      </c>
      <c r="N45" s="140">
        <f t="shared" si="23"/>
        <v>0</v>
      </c>
      <c r="O45" s="128">
        <f t="shared" si="23"/>
        <v>0</v>
      </c>
      <c r="P45" s="141"/>
    </row>
    <row r="46" spans="1:16" ht="24.75" hidden="1" thickTop="1" x14ac:dyDescent="0.25">
      <c r="A46" s="142">
        <v>23410</v>
      </c>
      <c r="B46" s="143" t="s">
        <v>66</v>
      </c>
      <c r="C46" s="539">
        <f t="shared" ref="C46:C47" si="24">O46</f>
        <v>0</v>
      </c>
      <c r="D46" s="118" t="s">
        <v>44</v>
      </c>
      <c r="E46" s="119" t="s">
        <v>44</v>
      </c>
      <c r="F46" s="121" t="s">
        <v>44</v>
      </c>
      <c r="G46" s="124" t="s">
        <v>44</v>
      </c>
      <c r="H46" s="123" t="s">
        <v>44</v>
      </c>
      <c r="I46" s="121" t="s">
        <v>44</v>
      </c>
      <c r="J46" s="122" t="s">
        <v>44</v>
      </c>
      <c r="K46" s="123" t="s">
        <v>44</v>
      </c>
      <c r="L46" s="121" t="s">
        <v>44</v>
      </c>
      <c r="M46" s="144"/>
      <c r="N46" s="145"/>
      <c r="O46" s="120">
        <f t="shared" ref="O46:O47" si="25">M46+N46</f>
        <v>0</v>
      </c>
      <c r="P46" s="146"/>
    </row>
    <row r="47" spans="1:16" ht="24.75" hidden="1" thickTop="1" x14ac:dyDescent="0.25">
      <c r="A47" s="142">
        <v>23510</v>
      </c>
      <c r="B47" s="143" t="s">
        <v>67</v>
      </c>
      <c r="C47" s="539">
        <f t="shared" si="24"/>
        <v>0</v>
      </c>
      <c r="D47" s="118" t="s">
        <v>44</v>
      </c>
      <c r="E47" s="119" t="s">
        <v>44</v>
      </c>
      <c r="F47" s="121" t="s">
        <v>44</v>
      </c>
      <c r="G47" s="124" t="s">
        <v>44</v>
      </c>
      <c r="H47" s="123" t="s">
        <v>44</v>
      </c>
      <c r="I47" s="121" t="s">
        <v>44</v>
      </c>
      <c r="J47" s="122" t="s">
        <v>44</v>
      </c>
      <c r="K47" s="123" t="s">
        <v>44</v>
      </c>
      <c r="L47" s="121" t="s">
        <v>44</v>
      </c>
      <c r="M47" s="144"/>
      <c r="N47" s="145"/>
      <c r="O47" s="120">
        <f t="shared" si="25"/>
        <v>0</v>
      </c>
      <c r="P47" s="146"/>
    </row>
    <row r="48" spans="1:16" ht="12.75" hidden="1" thickTop="1" x14ac:dyDescent="0.25">
      <c r="A48" s="147"/>
      <c r="B48" s="143"/>
      <c r="C48" s="542"/>
      <c r="D48" s="148"/>
      <c r="E48" s="149"/>
      <c r="F48" s="121"/>
      <c r="G48" s="124"/>
      <c r="H48" s="123"/>
      <c r="I48" s="121"/>
      <c r="J48" s="122"/>
      <c r="K48" s="123"/>
      <c r="L48" s="120"/>
      <c r="M48" s="118"/>
      <c r="N48" s="119"/>
      <c r="O48" s="120"/>
      <c r="P48" s="146"/>
    </row>
    <row r="49" spans="1:16" s="29" customFormat="1" ht="12.75" hidden="1" thickTop="1" x14ac:dyDescent="0.25">
      <c r="A49" s="150"/>
      <c r="B49" s="151" t="s">
        <v>68</v>
      </c>
      <c r="C49" s="543"/>
      <c r="D49" s="152"/>
      <c r="E49" s="153"/>
      <c r="F49" s="154"/>
      <c r="G49" s="152"/>
      <c r="H49" s="153"/>
      <c r="I49" s="154"/>
      <c r="J49" s="155"/>
      <c r="K49" s="153"/>
      <c r="L49" s="154"/>
      <c r="M49" s="152"/>
      <c r="N49" s="153"/>
      <c r="O49" s="154"/>
      <c r="P49" s="156"/>
    </row>
    <row r="50" spans="1:16" s="29" customFormat="1" ht="13.5" thickTop="1" thickBot="1" x14ac:dyDescent="0.3">
      <c r="A50" s="157"/>
      <c r="B50" s="30" t="s">
        <v>69</v>
      </c>
      <c r="C50" s="544">
        <f t="shared" si="4"/>
        <v>5144734</v>
      </c>
      <c r="D50" s="158">
        <f t="shared" ref="D50:E50" si="26">SUM(D51,D269)</f>
        <v>5160535</v>
      </c>
      <c r="E50" s="159">
        <f t="shared" si="26"/>
        <v>-15801</v>
      </c>
      <c r="F50" s="160">
        <f>SUM(F51,F269)</f>
        <v>5144734</v>
      </c>
      <c r="G50" s="158">
        <f t="shared" ref="G50:O50" si="27">SUM(G51,G269)</f>
        <v>0</v>
      </c>
      <c r="H50" s="159">
        <f t="shared" si="27"/>
        <v>0</v>
      </c>
      <c r="I50" s="160">
        <f t="shared" si="27"/>
        <v>0</v>
      </c>
      <c r="J50" s="161">
        <f t="shared" si="27"/>
        <v>0</v>
      </c>
      <c r="K50" s="159">
        <f t="shared" si="27"/>
        <v>0</v>
      </c>
      <c r="L50" s="160">
        <f t="shared" si="27"/>
        <v>0</v>
      </c>
      <c r="M50" s="158">
        <f t="shared" si="27"/>
        <v>0</v>
      </c>
      <c r="N50" s="159">
        <f t="shared" si="27"/>
        <v>0</v>
      </c>
      <c r="O50" s="160">
        <f t="shared" si="27"/>
        <v>0</v>
      </c>
      <c r="P50" s="162"/>
    </row>
    <row r="51" spans="1:16" s="29" customFormat="1" ht="36.75" thickTop="1" x14ac:dyDescent="0.25">
      <c r="A51" s="163"/>
      <c r="B51" s="164" t="s">
        <v>70</v>
      </c>
      <c r="C51" s="545">
        <f t="shared" si="4"/>
        <v>5144734</v>
      </c>
      <c r="D51" s="165">
        <f t="shared" ref="D51:E51" si="28">SUM(D52,D181)</f>
        <v>5160535</v>
      </c>
      <c r="E51" s="166">
        <f t="shared" si="28"/>
        <v>-15801</v>
      </c>
      <c r="F51" s="167">
        <f>SUM(F52,F181)</f>
        <v>5144734</v>
      </c>
      <c r="G51" s="165">
        <f t="shared" ref="G51:H51" si="29">SUM(G52,G181)</f>
        <v>0</v>
      </c>
      <c r="H51" s="166">
        <f t="shared" si="29"/>
        <v>0</v>
      </c>
      <c r="I51" s="167">
        <f>SUM(I52,I181)</f>
        <v>0</v>
      </c>
      <c r="J51" s="168">
        <f t="shared" ref="J51:K51" si="30">SUM(J52,J181)</f>
        <v>0</v>
      </c>
      <c r="K51" s="166">
        <f t="shared" si="30"/>
        <v>0</v>
      </c>
      <c r="L51" s="167">
        <f>SUM(L52,L181)</f>
        <v>0</v>
      </c>
      <c r="M51" s="165">
        <f t="shared" ref="M51:O51" si="31">SUM(M52,M181)</f>
        <v>0</v>
      </c>
      <c r="N51" s="166">
        <f t="shared" si="31"/>
        <v>0</v>
      </c>
      <c r="O51" s="167">
        <f t="shared" si="31"/>
        <v>0</v>
      </c>
      <c r="P51" s="169"/>
    </row>
    <row r="52" spans="1:16" s="29" customFormat="1" ht="24" x14ac:dyDescent="0.25">
      <c r="A52" s="170"/>
      <c r="B52" s="20" t="s">
        <v>71</v>
      </c>
      <c r="C52" s="546">
        <f t="shared" si="4"/>
        <v>151499</v>
      </c>
      <c r="D52" s="171">
        <f t="shared" ref="D52:E52" si="32">SUM(D53,D75,D160,D174)</f>
        <v>151499</v>
      </c>
      <c r="E52" s="172">
        <f t="shared" si="32"/>
        <v>0</v>
      </c>
      <c r="F52" s="173">
        <f>SUM(F53,F75,F160,F174)</f>
        <v>151499</v>
      </c>
      <c r="G52" s="171">
        <f t="shared" ref="G52:H52" si="33">SUM(G53,G75,G160,G174)</f>
        <v>0</v>
      </c>
      <c r="H52" s="172">
        <f t="shared" si="33"/>
        <v>0</v>
      </c>
      <c r="I52" s="173">
        <f>SUM(I53,I75,I160,I174)</f>
        <v>0</v>
      </c>
      <c r="J52" s="174">
        <f t="shared" ref="J52:K52" si="34">SUM(J53,J75,J160,J174)</f>
        <v>0</v>
      </c>
      <c r="K52" s="172">
        <f t="shared" si="34"/>
        <v>0</v>
      </c>
      <c r="L52" s="173">
        <f>SUM(L53,L75,L160,L174)</f>
        <v>0</v>
      </c>
      <c r="M52" s="171">
        <f t="shared" ref="M52:O52" si="35">SUM(M53,M75,M160,M174)</f>
        <v>0</v>
      </c>
      <c r="N52" s="172">
        <f t="shared" si="35"/>
        <v>0</v>
      </c>
      <c r="O52" s="173">
        <f t="shared" si="35"/>
        <v>0</v>
      </c>
      <c r="P52" s="175"/>
    </row>
    <row r="53" spans="1:16" s="29" customFormat="1" hidden="1" x14ac:dyDescent="0.25">
      <c r="A53" s="176">
        <v>1000</v>
      </c>
      <c r="B53" s="176" t="s">
        <v>72</v>
      </c>
      <c r="C53" s="547">
        <f t="shared" si="4"/>
        <v>0</v>
      </c>
      <c r="D53" s="177">
        <f t="shared" ref="D53:E53" si="36">SUM(D54,D67)</f>
        <v>0</v>
      </c>
      <c r="E53" s="178">
        <f t="shared" si="36"/>
        <v>0</v>
      </c>
      <c r="F53" s="179">
        <f>SUM(F54,F67)</f>
        <v>0</v>
      </c>
      <c r="G53" s="177">
        <f t="shared" ref="G53:H53" si="37">SUM(G54,G67)</f>
        <v>0</v>
      </c>
      <c r="H53" s="178">
        <f t="shared" si="37"/>
        <v>0</v>
      </c>
      <c r="I53" s="179">
        <f>SUM(I54,I67)</f>
        <v>0</v>
      </c>
      <c r="J53" s="180">
        <f t="shared" ref="J53:K53" si="38">SUM(J54,J67)</f>
        <v>0</v>
      </c>
      <c r="K53" s="178">
        <f t="shared" si="38"/>
        <v>0</v>
      </c>
      <c r="L53" s="179">
        <f>SUM(L54,L67)</f>
        <v>0</v>
      </c>
      <c r="M53" s="177">
        <f t="shared" ref="M53:O53" si="39">SUM(M54,M67)</f>
        <v>0</v>
      </c>
      <c r="N53" s="178">
        <f t="shared" si="39"/>
        <v>0</v>
      </c>
      <c r="O53" s="179">
        <f t="shared" si="39"/>
        <v>0</v>
      </c>
      <c r="P53" s="181"/>
    </row>
    <row r="54" spans="1:16" hidden="1" x14ac:dyDescent="0.25">
      <c r="A54" s="70">
        <v>1100</v>
      </c>
      <c r="B54" s="182" t="s">
        <v>73</v>
      </c>
      <c r="C54" s="534">
        <f t="shared" si="4"/>
        <v>0</v>
      </c>
      <c r="D54" s="183">
        <f t="shared" ref="D54:E54" si="40">SUM(D55,D58,D66)</f>
        <v>0</v>
      </c>
      <c r="E54" s="184">
        <f t="shared" si="40"/>
        <v>0</v>
      </c>
      <c r="F54" s="185">
        <f>SUM(F55,F58,F66)</f>
        <v>0</v>
      </c>
      <c r="G54" s="183">
        <f t="shared" ref="G54:H54" si="41">SUM(G55,G58,G66)</f>
        <v>0</v>
      </c>
      <c r="H54" s="184">
        <f t="shared" si="41"/>
        <v>0</v>
      </c>
      <c r="I54" s="185">
        <f>SUM(I55,I58,I66)</f>
        <v>0</v>
      </c>
      <c r="J54" s="186">
        <f t="shared" ref="J54:K54" si="42">SUM(J55,J58,J66)</f>
        <v>0</v>
      </c>
      <c r="K54" s="184">
        <f t="shared" si="42"/>
        <v>0</v>
      </c>
      <c r="L54" s="185">
        <f>SUM(L55,L58,L66)</f>
        <v>0</v>
      </c>
      <c r="M54" s="183">
        <f t="shared" ref="M54:O54" si="43">SUM(M55,M58,M66)</f>
        <v>0</v>
      </c>
      <c r="N54" s="184">
        <f t="shared" si="43"/>
        <v>0</v>
      </c>
      <c r="O54" s="185">
        <f t="shared" si="43"/>
        <v>0</v>
      </c>
      <c r="P54" s="187"/>
    </row>
    <row r="55" spans="1:16" hidden="1" x14ac:dyDescent="0.25">
      <c r="A55" s="188">
        <v>1110</v>
      </c>
      <c r="B55" s="143" t="s">
        <v>74</v>
      </c>
      <c r="C55" s="542">
        <f t="shared" si="4"/>
        <v>0</v>
      </c>
      <c r="D55" s="148">
        <f t="shared" ref="D55:E55" si="44">SUM(D56:D57)</f>
        <v>0</v>
      </c>
      <c r="E55" s="149">
        <f t="shared" si="44"/>
        <v>0</v>
      </c>
      <c r="F55" s="189">
        <f>SUM(F56:F57)</f>
        <v>0</v>
      </c>
      <c r="G55" s="148">
        <f t="shared" ref="G55:H55" si="45">SUM(G56:G57)</f>
        <v>0</v>
      </c>
      <c r="H55" s="149">
        <f t="shared" si="45"/>
        <v>0</v>
      </c>
      <c r="I55" s="189">
        <f>SUM(I56:I57)</f>
        <v>0</v>
      </c>
      <c r="J55" s="190">
        <f t="shared" ref="J55:K55" si="46">SUM(J56:J57)</f>
        <v>0</v>
      </c>
      <c r="K55" s="149">
        <f t="shared" si="46"/>
        <v>0</v>
      </c>
      <c r="L55" s="189">
        <f>SUM(L56:L57)</f>
        <v>0</v>
      </c>
      <c r="M55" s="148">
        <f t="shared" ref="M55:O55" si="47">SUM(M56:M57)</f>
        <v>0</v>
      </c>
      <c r="N55" s="149">
        <f t="shared" si="47"/>
        <v>0</v>
      </c>
      <c r="O55" s="189">
        <f t="shared" si="47"/>
        <v>0</v>
      </c>
      <c r="P55" s="191"/>
    </row>
    <row r="56" spans="1:16" hidden="1" x14ac:dyDescent="0.25">
      <c r="A56" s="45">
        <v>1111</v>
      </c>
      <c r="B56" s="82" t="s">
        <v>75</v>
      </c>
      <c r="C56" s="535">
        <f t="shared" si="4"/>
        <v>0</v>
      </c>
      <c r="D56" s="192"/>
      <c r="E56" s="193"/>
      <c r="F56" s="194">
        <f t="shared" ref="F56:F57" si="48">D56+E56</f>
        <v>0</v>
      </c>
      <c r="G56" s="192"/>
      <c r="H56" s="193"/>
      <c r="I56" s="194">
        <f t="shared" ref="I56:I57" si="49">G56+H56</f>
        <v>0</v>
      </c>
      <c r="J56" s="195"/>
      <c r="K56" s="193"/>
      <c r="L56" s="194">
        <f t="shared" ref="L56:L57" si="50">J56+K56</f>
        <v>0</v>
      </c>
      <c r="M56" s="192"/>
      <c r="N56" s="193"/>
      <c r="O56" s="194">
        <f t="shared" ref="O56:O57" si="51">M56+N56</f>
        <v>0</v>
      </c>
      <c r="P56" s="196"/>
    </row>
    <row r="57" spans="1:16" ht="24" hidden="1" customHeight="1" x14ac:dyDescent="0.25">
      <c r="A57" s="52">
        <v>1119</v>
      </c>
      <c r="B57" s="90" t="s">
        <v>76</v>
      </c>
      <c r="C57" s="536">
        <f t="shared" si="4"/>
        <v>0</v>
      </c>
      <c r="D57" s="197"/>
      <c r="E57" s="198"/>
      <c r="F57" s="199">
        <f t="shared" si="48"/>
        <v>0</v>
      </c>
      <c r="G57" s="197"/>
      <c r="H57" s="198"/>
      <c r="I57" s="199">
        <f t="shared" si="49"/>
        <v>0</v>
      </c>
      <c r="J57" s="200"/>
      <c r="K57" s="198"/>
      <c r="L57" s="199">
        <f t="shared" si="50"/>
        <v>0</v>
      </c>
      <c r="M57" s="197"/>
      <c r="N57" s="198"/>
      <c r="O57" s="199">
        <f t="shared" si="51"/>
        <v>0</v>
      </c>
      <c r="P57" s="201"/>
    </row>
    <row r="58" spans="1:16" hidden="1" x14ac:dyDescent="0.25">
      <c r="A58" s="202">
        <v>1140</v>
      </c>
      <c r="B58" s="90" t="s">
        <v>77</v>
      </c>
      <c r="C58" s="536">
        <f t="shared" si="4"/>
        <v>0</v>
      </c>
      <c r="D58" s="203">
        <f t="shared" ref="D58:E58" si="52">SUM(D59:D65)</f>
        <v>0</v>
      </c>
      <c r="E58" s="204">
        <f t="shared" si="52"/>
        <v>0</v>
      </c>
      <c r="F58" s="199">
        <f>SUM(F59:F65)</f>
        <v>0</v>
      </c>
      <c r="G58" s="203">
        <f t="shared" ref="G58:H58" si="53">SUM(G59:G65)</f>
        <v>0</v>
      </c>
      <c r="H58" s="204">
        <f t="shared" si="53"/>
        <v>0</v>
      </c>
      <c r="I58" s="199">
        <f>SUM(I59:I65)</f>
        <v>0</v>
      </c>
      <c r="J58" s="205">
        <f t="shared" ref="J58:K58" si="54">SUM(J59:J65)</f>
        <v>0</v>
      </c>
      <c r="K58" s="204">
        <f t="shared" si="54"/>
        <v>0</v>
      </c>
      <c r="L58" s="199">
        <f>SUM(L59:L65)</f>
        <v>0</v>
      </c>
      <c r="M58" s="203">
        <f t="shared" ref="M58:O58" si="55">SUM(M59:M65)</f>
        <v>0</v>
      </c>
      <c r="N58" s="204">
        <f t="shared" si="55"/>
        <v>0</v>
      </c>
      <c r="O58" s="199">
        <f t="shared" si="55"/>
        <v>0</v>
      </c>
      <c r="P58" s="201"/>
    </row>
    <row r="59" spans="1:16" hidden="1" x14ac:dyDescent="0.25">
      <c r="A59" s="52">
        <v>1141</v>
      </c>
      <c r="B59" s="90" t="s">
        <v>78</v>
      </c>
      <c r="C59" s="536">
        <f t="shared" si="4"/>
        <v>0</v>
      </c>
      <c r="D59" s="197"/>
      <c r="E59" s="198"/>
      <c r="F59" s="199">
        <f t="shared" ref="F59:F66" si="56">D59+E59</f>
        <v>0</v>
      </c>
      <c r="G59" s="197"/>
      <c r="H59" s="198"/>
      <c r="I59" s="199">
        <f t="shared" ref="I59:I66" si="57">G59+H59</f>
        <v>0</v>
      </c>
      <c r="J59" s="200"/>
      <c r="K59" s="198"/>
      <c r="L59" s="199">
        <f t="shared" ref="L59:L66" si="58">J59+K59</f>
        <v>0</v>
      </c>
      <c r="M59" s="197"/>
      <c r="N59" s="198"/>
      <c r="O59" s="199">
        <f t="shared" ref="O59:O66" si="59">M59+N59</f>
        <v>0</v>
      </c>
      <c r="P59" s="201"/>
    </row>
    <row r="60" spans="1:16" ht="24.75" hidden="1" customHeight="1" x14ac:dyDescent="0.25">
      <c r="A60" s="52">
        <v>1142</v>
      </c>
      <c r="B60" s="90" t="s">
        <v>79</v>
      </c>
      <c r="C60" s="536">
        <f t="shared" si="4"/>
        <v>0</v>
      </c>
      <c r="D60" s="197"/>
      <c r="E60" s="198"/>
      <c r="F60" s="199">
        <f t="shared" si="56"/>
        <v>0</v>
      </c>
      <c r="G60" s="197"/>
      <c r="H60" s="198"/>
      <c r="I60" s="199">
        <f t="shared" si="57"/>
        <v>0</v>
      </c>
      <c r="J60" s="200"/>
      <c r="K60" s="198"/>
      <c r="L60" s="199">
        <f t="shared" si="58"/>
        <v>0</v>
      </c>
      <c r="M60" s="197"/>
      <c r="N60" s="198"/>
      <c r="O60" s="199">
        <f t="shared" si="59"/>
        <v>0</v>
      </c>
      <c r="P60" s="201"/>
    </row>
    <row r="61" spans="1:16" ht="24" hidden="1" x14ac:dyDescent="0.25">
      <c r="A61" s="52">
        <v>1145</v>
      </c>
      <c r="B61" s="90" t="s">
        <v>80</v>
      </c>
      <c r="C61" s="536">
        <f t="shared" si="4"/>
        <v>0</v>
      </c>
      <c r="D61" s="197"/>
      <c r="E61" s="198"/>
      <c r="F61" s="199">
        <f t="shared" si="56"/>
        <v>0</v>
      </c>
      <c r="G61" s="197"/>
      <c r="H61" s="198"/>
      <c r="I61" s="199">
        <f t="shared" si="57"/>
        <v>0</v>
      </c>
      <c r="J61" s="200"/>
      <c r="K61" s="198"/>
      <c r="L61" s="199">
        <f t="shared" si="58"/>
        <v>0</v>
      </c>
      <c r="M61" s="197"/>
      <c r="N61" s="198"/>
      <c r="O61" s="199">
        <f t="shared" si="59"/>
        <v>0</v>
      </c>
      <c r="P61" s="201"/>
    </row>
    <row r="62" spans="1:16" ht="27.75" hidden="1" customHeight="1" x14ac:dyDescent="0.25">
      <c r="A62" s="52">
        <v>1146</v>
      </c>
      <c r="B62" s="90" t="s">
        <v>81</v>
      </c>
      <c r="C62" s="536">
        <f t="shared" si="4"/>
        <v>0</v>
      </c>
      <c r="D62" s="197"/>
      <c r="E62" s="198"/>
      <c r="F62" s="199">
        <f t="shared" si="56"/>
        <v>0</v>
      </c>
      <c r="G62" s="197"/>
      <c r="H62" s="198"/>
      <c r="I62" s="199">
        <f t="shared" si="57"/>
        <v>0</v>
      </c>
      <c r="J62" s="200"/>
      <c r="K62" s="198"/>
      <c r="L62" s="199">
        <f t="shared" si="58"/>
        <v>0</v>
      </c>
      <c r="M62" s="197"/>
      <c r="N62" s="198"/>
      <c r="O62" s="199">
        <f t="shared" si="59"/>
        <v>0</v>
      </c>
      <c r="P62" s="201"/>
    </row>
    <row r="63" spans="1:16" hidden="1" x14ac:dyDescent="0.25">
      <c r="A63" s="52">
        <v>1147</v>
      </c>
      <c r="B63" s="90" t="s">
        <v>82</v>
      </c>
      <c r="C63" s="536">
        <f t="shared" si="4"/>
        <v>0</v>
      </c>
      <c r="D63" s="197"/>
      <c r="E63" s="198"/>
      <c r="F63" s="199">
        <f t="shared" si="56"/>
        <v>0</v>
      </c>
      <c r="G63" s="197"/>
      <c r="H63" s="198"/>
      <c r="I63" s="199">
        <f t="shared" si="57"/>
        <v>0</v>
      </c>
      <c r="J63" s="200"/>
      <c r="K63" s="198"/>
      <c r="L63" s="199">
        <f t="shared" si="58"/>
        <v>0</v>
      </c>
      <c r="M63" s="197"/>
      <c r="N63" s="198"/>
      <c r="O63" s="199">
        <f t="shared" si="59"/>
        <v>0</v>
      </c>
      <c r="P63" s="201"/>
    </row>
    <row r="64" spans="1:16" hidden="1" x14ac:dyDescent="0.25">
      <c r="A64" s="52">
        <v>1148</v>
      </c>
      <c r="B64" s="90" t="s">
        <v>83</v>
      </c>
      <c r="C64" s="536">
        <f t="shared" si="4"/>
        <v>0</v>
      </c>
      <c r="D64" s="197"/>
      <c r="E64" s="198"/>
      <c r="F64" s="199">
        <f t="shared" si="56"/>
        <v>0</v>
      </c>
      <c r="G64" s="197"/>
      <c r="H64" s="198"/>
      <c r="I64" s="199">
        <f t="shared" si="57"/>
        <v>0</v>
      </c>
      <c r="J64" s="200"/>
      <c r="K64" s="198"/>
      <c r="L64" s="199">
        <f t="shared" si="58"/>
        <v>0</v>
      </c>
      <c r="M64" s="197"/>
      <c r="N64" s="198"/>
      <c r="O64" s="199">
        <f t="shared" si="59"/>
        <v>0</v>
      </c>
      <c r="P64" s="201"/>
    </row>
    <row r="65" spans="1:16" ht="24" hidden="1" customHeight="1" x14ac:dyDescent="0.25">
      <c r="A65" s="52">
        <v>1149</v>
      </c>
      <c r="B65" s="90" t="s">
        <v>84</v>
      </c>
      <c r="C65" s="536">
        <f t="shared" si="4"/>
        <v>0</v>
      </c>
      <c r="D65" s="197"/>
      <c r="E65" s="198"/>
      <c r="F65" s="199">
        <f t="shared" si="56"/>
        <v>0</v>
      </c>
      <c r="G65" s="197"/>
      <c r="H65" s="198"/>
      <c r="I65" s="199">
        <f t="shared" si="57"/>
        <v>0</v>
      </c>
      <c r="J65" s="200"/>
      <c r="K65" s="198"/>
      <c r="L65" s="199">
        <f t="shared" si="58"/>
        <v>0</v>
      </c>
      <c r="M65" s="197"/>
      <c r="N65" s="198"/>
      <c r="O65" s="199">
        <f t="shared" si="59"/>
        <v>0</v>
      </c>
      <c r="P65" s="201"/>
    </row>
    <row r="66" spans="1:16" ht="36" hidden="1" x14ac:dyDescent="0.25">
      <c r="A66" s="188">
        <v>1150</v>
      </c>
      <c r="B66" s="143" t="s">
        <v>85</v>
      </c>
      <c r="C66" s="542">
        <f t="shared" si="4"/>
        <v>0</v>
      </c>
      <c r="D66" s="206"/>
      <c r="E66" s="207"/>
      <c r="F66" s="189">
        <f t="shared" si="56"/>
        <v>0</v>
      </c>
      <c r="G66" s="206"/>
      <c r="H66" s="207"/>
      <c r="I66" s="189">
        <f t="shared" si="57"/>
        <v>0</v>
      </c>
      <c r="J66" s="208"/>
      <c r="K66" s="207"/>
      <c r="L66" s="189">
        <f t="shared" si="58"/>
        <v>0</v>
      </c>
      <c r="M66" s="206"/>
      <c r="N66" s="207"/>
      <c r="O66" s="189">
        <f t="shared" si="59"/>
        <v>0</v>
      </c>
      <c r="P66" s="191"/>
    </row>
    <row r="67" spans="1:16" ht="36" hidden="1" x14ac:dyDescent="0.25">
      <c r="A67" s="70">
        <v>1200</v>
      </c>
      <c r="B67" s="182" t="s">
        <v>86</v>
      </c>
      <c r="C67" s="534">
        <f t="shared" si="4"/>
        <v>0</v>
      </c>
      <c r="D67" s="183">
        <f t="shared" ref="D67:E67" si="60">SUM(D68:D69)</f>
        <v>0</v>
      </c>
      <c r="E67" s="184">
        <f t="shared" si="60"/>
        <v>0</v>
      </c>
      <c r="F67" s="185">
        <f>SUM(F68:F69)</f>
        <v>0</v>
      </c>
      <c r="G67" s="183">
        <f t="shared" ref="G67:H67" si="61">SUM(G68:G69)</f>
        <v>0</v>
      </c>
      <c r="H67" s="184">
        <f t="shared" si="61"/>
        <v>0</v>
      </c>
      <c r="I67" s="185">
        <f>SUM(I68:I69)</f>
        <v>0</v>
      </c>
      <c r="J67" s="186">
        <f t="shared" ref="J67:K67" si="62">SUM(J68:J69)</f>
        <v>0</v>
      </c>
      <c r="K67" s="184">
        <f t="shared" si="62"/>
        <v>0</v>
      </c>
      <c r="L67" s="185">
        <f>SUM(L68:L69)</f>
        <v>0</v>
      </c>
      <c r="M67" s="183">
        <f t="shared" ref="M67:O67" si="63">SUM(M68:M69)</f>
        <v>0</v>
      </c>
      <c r="N67" s="184">
        <f t="shared" si="63"/>
        <v>0</v>
      </c>
      <c r="O67" s="185">
        <f t="shared" si="63"/>
        <v>0</v>
      </c>
      <c r="P67" s="209"/>
    </row>
    <row r="68" spans="1:16" ht="24" hidden="1" x14ac:dyDescent="0.25">
      <c r="A68" s="989">
        <v>1210</v>
      </c>
      <c r="B68" s="82" t="s">
        <v>87</v>
      </c>
      <c r="C68" s="535">
        <f t="shared" si="4"/>
        <v>0</v>
      </c>
      <c r="D68" s="192"/>
      <c r="E68" s="193"/>
      <c r="F68" s="194">
        <f>D68+E68</f>
        <v>0</v>
      </c>
      <c r="G68" s="192"/>
      <c r="H68" s="193"/>
      <c r="I68" s="194">
        <f>G68+H68</f>
        <v>0</v>
      </c>
      <c r="J68" s="195"/>
      <c r="K68" s="193"/>
      <c r="L68" s="194">
        <f>J68+K68</f>
        <v>0</v>
      </c>
      <c r="M68" s="192"/>
      <c r="N68" s="193"/>
      <c r="O68" s="194">
        <f t="shared" ref="O68" si="64">M68+N68</f>
        <v>0</v>
      </c>
      <c r="P68" s="196"/>
    </row>
    <row r="69" spans="1:16" ht="24" hidden="1" x14ac:dyDescent="0.25">
      <c r="A69" s="202">
        <v>1220</v>
      </c>
      <c r="B69" s="90" t="s">
        <v>88</v>
      </c>
      <c r="C69" s="536">
        <f t="shared" si="4"/>
        <v>0</v>
      </c>
      <c r="D69" s="203">
        <f t="shared" ref="D69:E69" si="65">SUM(D70:D74)</f>
        <v>0</v>
      </c>
      <c r="E69" s="204">
        <f t="shared" si="65"/>
        <v>0</v>
      </c>
      <c r="F69" s="199">
        <f>SUM(F70:F74)</f>
        <v>0</v>
      </c>
      <c r="G69" s="203">
        <f t="shared" ref="G69:H69" si="66">SUM(G70:G74)</f>
        <v>0</v>
      </c>
      <c r="H69" s="204">
        <f t="shared" si="66"/>
        <v>0</v>
      </c>
      <c r="I69" s="199">
        <f>SUM(I70:I74)</f>
        <v>0</v>
      </c>
      <c r="J69" s="205">
        <f t="shared" ref="J69:K69" si="67">SUM(J70:J74)</f>
        <v>0</v>
      </c>
      <c r="K69" s="204">
        <f t="shared" si="67"/>
        <v>0</v>
      </c>
      <c r="L69" s="199">
        <f>SUM(L70:L74)</f>
        <v>0</v>
      </c>
      <c r="M69" s="203">
        <f t="shared" ref="M69:O69" si="68">SUM(M70:M74)</f>
        <v>0</v>
      </c>
      <c r="N69" s="204">
        <f t="shared" si="68"/>
        <v>0</v>
      </c>
      <c r="O69" s="199">
        <f t="shared" si="68"/>
        <v>0</v>
      </c>
      <c r="P69" s="201"/>
    </row>
    <row r="70" spans="1:16" ht="60" hidden="1" x14ac:dyDescent="0.25">
      <c r="A70" s="52">
        <v>1221</v>
      </c>
      <c r="B70" s="90" t="s">
        <v>89</v>
      </c>
      <c r="C70" s="536">
        <f t="shared" si="4"/>
        <v>0</v>
      </c>
      <c r="D70" s="197"/>
      <c r="E70" s="198"/>
      <c r="F70" s="199">
        <f t="shared" ref="F70:F74" si="69">D70+E70</f>
        <v>0</v>
      </c>
      <c r="G70" s="197"/>
      <c r="H70" s="198"/>
      <c r="I70" s="199">
        <f t="shared" ref="I70:I74" si="70">G70+H70</f>
        <v>0</v>
      </c>
      <c r="J70" s="200"/>
      <c r="K70" s="198"/>
      <c r="L70" s="199">
        <f t="shared" ref="L70:L74" si="71">J70+K70</f>
        <v>0</v>
      </c>
      <c r="M70" s="197"/>
      <c r="N70" s="198"/>
      <c r="O70" s="199">
        <f t="shared" ref="O70:O74" si="72">M70+N70</f>
        <v>0</v>
      </c>
      <c r="P70" s="201"/>
    </row>
    <row r="71" spans="1:16" hidden="1" x14ac:dyDescent="0.25">
      <c r="A71" s="52">
        <v>1223</v>
      </c>
      <c r="B71" s="90" t="s">
        <v>90</v>
      </c>
      <c r="C71" s="536">
        <f t="shared" si="4"/>
        <v>0</v>
      </c>
      <c r="D71" s="197"/>
      <c r="E71" s="198"/>
      <c r="F71" s="199">
        <f t="shared" si="69"/>
        <v>0</v>
      </c>
      <c r="G71" s="197"/>
      <c r="H71" s="198"/>
      <c r="I71" s="199">
        <f t="shared" si="70"/>
        <v>0</v>
      </c>
      <c r="J71" s="200"/>
      <c r="K71" s="198"/>
      <c r="L71" s="199">
        <f t="shared" si="71"/>
        <v>0</v>
      </c>
      <c r="M71" s="197"/>
      <c r="N71" s="198"/>
      <c r="O71" s="199">
        <f t="shared" si="72"/>
        <v>0</v>
      </c>
      <c r="P71" s="201"/>
    </row>
    <row r="72" spans="1:16" ht="24" hidden="1" x14ac:dyDescent="0.25">
      <c r="A72" s="52">
        <v>1225</v>
      </c>
      <c r="B72" s="90" t="s">
        <v>91</v>
      </c>
      <c r="C72" s="536">
        <f t="shared" si="4"/>
        <v>0</v>
      </c>
      <c r="D72" s="197"/>
      <c r="E72" s="198"/>
      <c r="F72" s="199">
        <f t="shared" si="69"/>
        <v>0</v>
      </c>
      <c r="G72" s="197"/>
      <c r="H72" s="198"/>
      <c r="I72" s="199">
        <f t="shared" si="70"/>
        <v>0</v>
      </c>
      <c r="J72" s="200"/>
      <c r="K72" s="198"/>
      <c r="L72" s="199">
        <f t="shared" si="71"/>
        <v>0</v>
      </c>
      <c r="M72" s="197"/>
      <c r="N72" s="198"/>
      <c r="O72" s="199">
        <f t="shared" si="72"/>
        <v>0</v>
      </c>
      <c r="P72" s="201"/>
    </row>
    <row r="73" spans="1:16" ht="36" hidden="1" x14ac:dyDescent="0.25">
      <c r="A73" s="52">
        <v>1227</v>
      </c>
      <c r="B73" s="90" t="s">
        <v>92</v>
      </c>
      <c r="C73" s="536">
        <f t="shared" si="4"/>
        <v>0</v>
      </c>
      <c r="D73" s="197"/>
      <c r="E73" s="198"/>
      <c r="F73" s="199">
        <f t="shared" si="69"/>
        <v>0</v>
      </c>
      <c r="G73" s="197"/>
      <c r="H73" s="198"/>
      <c r="I73" s="199">
        <f t="shared" si="70"/>
        <v>0</v>
      </c>
      <c r="J73" s="200"/>
      <c r="K73" s="198"/>
      <c r="L73" s="199">
        <f t="shared" si="71"/>
        <v>0</v>
      </c>
      <c r="M73" s="197"/>
      <c r="N73" s="198"/>
      <c r="O73" s="199">
        <f t="shared" si="72"/>
        <v>0</v>
      </c>
      <c r="P73" s="201"/>
    </row>
    <row r="74" spans="1:16" ht="60" hidden="1" x14ac:dyDescent="0.25">
      <c r="A74" s="52">
        <v>1228</v>
      </c>
      <c r="B74" s="90" t="s">
        <v>93</v>
      </c>
      <c r="C74" s="536">
        <f t="shared" si="4"/>
        <v>0</v>
      </c>
      <c r="D74" s="197"/>
      <c r="E74" s="198"/>
      <c r="F74" s="199">
        <f t="shared" si="69"/>
        <v>0</v>
      </c>
      <c r="G74" s="197"/>
      <c r="H74" s="198"/>
      <c r="I74" s="199">
        <f t="shared" si="70"/>
        <v>0</v>
      </c>
      <c r="J74" s="200"/>
      <c r="K74" s="198"/>
      <c r="L74" s="199">
        <f t="shared" si="71"/>
        <v>0</v>
      </c>
      <c r="M74" s="197"/>
      <c r="N74" s="198"/>
      <c r="O74" s="199">
        <f t="shared" si="72"/>
        <v>0</v>
      </c>
      <c r="P74" s="201"/>
    </row>
    <row r="75" spans="1:16" x14ac:dyDescent="0.25">
      <c r="A75" s="176">
        <v>2000</v>
      </c>
      <c r="B75" s="176" t="s">
        <v>94</v>
      </c>
      <c r="C75" s="547">
        <f t="shared" si="4"/>
        <v>151499</v>
      </c>
      <c r="D75" s="177">
        <f t="shared" ref="D75:O75" si="73">SUM(D76,D83,D120,D151,D152)</f>
        <v>151499</v>
      </c>
      <c r="E75" s="178">
        <f t="shared" si="73"/>
        <v>0</v>
      </c>
      <c r="F75" s="179">
        <f t="shared" si="73"/>
        <v>151499</v>
      </c>
      <c r="G75" s="177">
        <f t="shared" si="73"/>
        <v>0</v>
      </c>
      <c r="H75" s="178">
        <f t="shared" si="73"/>
        <v>0</v>
      </c>
      <c r="I75" s="179">
        <f t="shared" si="73"/>
        <v>0</v>
      </c>
      <c r="J75" s="180">
        <f t="shared" si="73"/>
        <v>0</v>
      </c>
      <c r="K75" s="178">
        <f t="shared" si="73"/>
        <v>0</v>
      </c>
      <c r="L75" s="179">
        <f t="shared" si="73"/>
        <v>0</v>
      </c>
      <c r="M75" s="177">
        <f t="shared" si="73"/>
        <v>0</v>
      </c>
      <c r="N75" s="178">
        <f t="shared" si="73"/>
        <v>0</v>
      </c>
      <c r="O75" s="179">
        <f t="shared" si="73"/>
        <v>0</v>
      </c>
      <c r="P75" s="181"/>
    </row>
    <row r="76" spans="1:16" ht="24" hidden="1" x14ac:dyDescent="0.25">
      <c r="A76" s="70">
        <v>2100</v>
      </c>
      <c r="B76" s="182" t="s">
        <v>95</v>
      </c>
      <c r="C76" s="534">
        <f t="shared" si="4"/>
        <v>0</v>
      </c>
      <c r="D76" s="183">
        <f t="shared" ref="D76:E76" si="74">SUM(D77,D80)</f>
        <v>0</v>
      </c>
      <c r="E76" s="184">
        <f t="shared" si="74"/>
        <v>0</v>
      </c>
      <c r="F76" s="185">
        <f>SUM(F77,F80)</f>
        <v>0</v>
      </c>
      <c r="G76" s="183">
        <f t="shared" ref="G76:H76" si="75">SUM(G77,G80)</f>
        <v>0</v>
      </c>
      <c r="H76" s="184">
        <f t="shared" si="75"/>
        <v>0</v>
      </c>
      <c r="I76" s="185">
        <f>SUM(I77,I80)</f>
        <v>0</v>
      </c>
      <c r="J76" s="186">
        <f t="shared" ref="J76:K76" si="76">SUM(J77,J80)</f>
        <v>0</v>
      </c>
      <c r="K76" s="184">
        <f t="shared" si="76"/>
        <v>0</v>
      </c>
      <c r="L76" s="185">
        <f>SUM(L77,L80)</f>
        <v>0</v>
      </c>
      <c r="M76" s="183">
        <f t="shared" ref="M76:O76" si="77">SUM(M77,M80)</f>
        <v>0</v>
      </c>
      <c r="N76" s="184">
        <f t="shared" si="77"/>
        <v>0</v>
      </c>
      <c r="O76" s="185">
        <f t="shared" si="77"/>
        <v>0</v>
      </c>
      <c r="P76" s="209"/>
    </row>
    <row r="77" spans="1:16" ht="24" hidden="1" x14ac:dyDescent="0.25">
      <c r="A77" s="989">
        <v>2110</v>
      </c>
      <c r="B77" s="82" t="s">
        <v>96</v>
      </c>
      <c r="C77" s="535">
        <f t="shared" si="4"/>
        <v>0</v>
      </c>
      <c r="D77" s="212">
        <f t="shared" ref="D77:E77" si="78">SUM(D78:D79)</f>
        <v>0</v>
      </c>
      <c r="E77" s="213">
        <f t="shared" si="78"/>
        <v>0</v>
      </c>
      <c r="F77" s="194">
        <f>SUM(F78:F79)</f>
        <v>0</v>
      </c>
      <c r="G77" s="212">
        <f t="shared" ref="G77:H77" si="79">SUM(G78:G79)</f>
        <v>0</v>
      </c>
      <c r="H77" s="213">
        <f t="shared" si="79"/>
        <v>0</v>
      </c>
      <c r="I77" s="194">
        <f>SUM(I78:I79)</f>
        <v>0</v>
      </c>
      <c r="J77" s="214">
        <f t="shared" ref="J77:K77" si="80">SUM(J78:J79)</f>
        <v>0</v>
      </c>
      <c r="K77" s="213">
        <f t="shared" si="80"/>
        <v>0</v>
      </c>
      <c r="L77" s="194">
        <f>SUM(L78:L79)</f>
        <v>0</v>
      </c>
      <c r="M77" s="212">
        <f t="shared" ref="M77:O77" si="81">SUM(M78:M79)</f>
        <v>0</v>
      </c>
      <c r="N77" s="213">
        <f t="shared" si="81"/>
        <v>0</v>
      </c>
      <c r="O77" s="194">
        <f t="shared" si="81"/>
        <v>0</v>
      </c>
      <c r="P77" s="196"/>
    </row>
    <row r="78" spans="1:16" hidden="1" x14ac:dyDescent="0.25">
      <c r="A78" s="52">
        <v>2111</v>
      </c>
      <c r="B78" s="90" t="s">
        <v>97</v>
      </c>
      <c r="C78" s="536">
        <f t="shared" si="4"/>
        <v>0</v>
      </c>
      <c r="D78" s="197"/>
      <c r="E78" s="198"/>
      <c r="F78" s="199">
        <f t="shared" ref="F78:F79" si="82">D78+E78</f>
        <v>0</v>
      </c>
      <c r="G78" s="197"/>
      <c r="H78" s="198"/>
      <c r="I78" s="199">
        <f t="shared" ref="I78:I79" si="83">G78+H78</f>
        <v>0</v>
      </c>
      <c r="J78" s="200"/>
      <c r="K78" s="198"/>
      <c r="L78" s="199">
        <f t="shared" ref="L78:L79" si="84">J78+K78</f>
        <v>0</v>
      </c>
      <c r="M78" s="197"/>
      <c r="N78" s="198"/>
      <c r="O78" s="199">
        <f t="shared" ref="O78:O79" si="85">M78+N78</f>
        <v>0</v>
      </c>
      <c r="P78" s="201"/>
    </row>
    <row r="79" spans="1:16" ht="24" hidden="1" x14ac:dyDescent="0.25">
      <c r="A79" s="52">
        <v>2112</v>
      </c>
      <c r="B79" s="90" t="s">
        <v>98</v>
      </c>
      <c r="C79" s="536">
        <f t="shared" si="4"/>
        <v>0</v>
      </c>
      <c r="D79" s="197"/>
      <c r="E79" s="198"/>
      <c r="F79" s="199">
        <f t="shared" si="82"/>
        <v>0</v>
      </c>
      <c r="G79" s="197"/>
      <c r="H79" s="198"/>
      <c r="I79" s="199">
        <f t="shared" si="83"/>
        <v>0</v>
      </c>
      <c r="J79" s="200"/>
      <c r="K79" s="198"/>
      <c r="L79" s="199">
        <f t="shared" si="84"/>
        <v>0</v>
      </c>
      <c r="M79" s="197"/>
      <c r="N79" s="198"/>
      <c r="O79" s="199">
        <f t="shared" si="85"/>
        <v>0</v>
      </c>
      <c r="P79" s="201"/>
    </row>
    <row r="80" spans="1:16" ht="24" hidden="1" x14ac:dyDescent="0.25">
      <c r="A80" s="202">
        <v>2120</v>
      </c>
      <c r="B80" s="90" t="s">
        <v>99</v>
      </c>
      <c r="C80" s="536">
        <f t="shared" si="4"/>
        <v>0</v>
      </c>
      <c r="D80" s="203">
        <f t="shared" ref="D80:E80" si="86">SUM(D81:D82)</f>
        <v>0</v>
      </c>
      <c r="E80" s="204">
        <f t="shared" si="86"/>
        <v>0</v>
      </c>
      <c r="F80" s="199">
        <f>SUM(F81:F82)</f>
        <v>0</v>
      </c>
      <c r="G80" s="203">
        <f t="shared" ref="G80:H80" si="87">SUM(G81:G82)</f>
        <v>0</v>
      </c>
      <c r="H80" s="204">
        <f t="shared" si="87"/>
        <v>0</v>
      </c>
      <c r="I80" s="199">
        <f>SUM(I81:I82)</f>
        <v>0</v>
      </c>
      <c r="J80" s="205">
        <f t="shared" ref="J80:K80" si="88">SUM(J81:J82)</f>
        <v>0</v>
      </c>
      <c r="K80" s="204">
        <f t="shared" si="88"/>
        <v>0</v>
      </c>
      <c r="L80" s="199">
        <f>SUM(L81:L82)</f>
        <v>0</v>
      </c>
      <c r="M80" s="203">
        <f t="shared" ref="M80:O80" si="89">SUM(M81:M82)</f>
        <v>0</v>
      </c>
      <c r="N80" s="204">
        <f t="shared" si="89"/>
        <v>0</v>
      </c>
      <c r="O80" s="199">
        <f t="shared" si="89"/>
        <v>0</v>
      </c>
      <c r="P80" s="201"/>
    </row>
    <row r="81" spans="1:16" hidden="1" x14ac:dyDescent="0.25">
      <c r="A81" s="52">
        <v>2121</v>
      </c>
      <c r="B81" s="90" t="s">
        <v>97</v>
      </c>
      <c r="C81" s="536">
        <f t="shared" si="4"/>
        <v>0</v>
      </c>
      <c r="D81" s="197"/>
      <c r="E81" s="198"/>
      <c r="F81" s="199">
        <f t="shared" ref="F81:F82" si="90">D81+E81</f>
        <v>0</v>
      </c>
      <c r="G81" s="197"/>
      <c r="H81" s="198"/>
      <c r="I81" s="199">
        <f t="shared" ref="I81:I82" si="91">G81+H81</f>
        <v>0</v>
      </c>
      <c r="J81" s="200"/>
      <c r="K81" s="198"/>
      <c r="L81" s="199">
        <f t="shared" ref="L81:L82" si="92">J81+K81</f>
        <v>0</v>
      </c>
      <c r="M81" s="197"/>
      <c r="N81" s="198"/>
      <c r="O81" s="199">
        <f t="shared" ref="O81:O82" si="93">M81+N81</f>
        <v>0</v>
      </c>
      <c r="P81" s="201"/>
    </row>
    <row r="82" spans="1:16" ht="24" hidden="1" x14ac:dyDescent="0.25">
      <c r="A82" s="52">
        <v>2122</v>
      </c>
      <c r="B82" s="90" t="s">
        <v>98</v>
      </c>
      <c r="C82" s="536">
        <f t="shared" si="4"/>
        <v>0</v>
      </c>
      <c r="D82" s="197"/>
      <c r="E82" s="198"/>
      <c r="F82" s="199">
        <f t="shared" si="90"/>
        <v>0</v>
      </c>
      <c r="G82" s="197"/>
      <c r="H82" s="198"/>
      <c r="I82" s="199">
        <f t="shared" si="91"/>
        <v>0</v>
      </c>
      <c r="J82" s="200"/>
      <c r="K82" s="198"/>
      <c r="L82" s="199">
        <f t="shared" si="92"/>
        <v>0</v>
      </c>
      <c r="M82" s="197"/>
      <c r="N82" s="198"/>
      <c r="O82" s="199">
        <f t="shared" si="93"/>
        <v>0</v>
      </c>
      <c r="P82" s="201"/>
    </row>
    <row r="83" spans="1:16" x14ac:dyDescent="0.25">
      <c r="A83" s="70">
        <v>2200</v>
      </c>
      <c r="B83" s="182" t="s">
        <v>100</v>
      </c>
      <c r="C83" s="534">
        <f t="shared" si="4"/>
        <v>151499</v>
      </c>
      <c r="D83" s="183">
        <f t="shared" ref="D83:E83" si="94">SUM(D84,D85,D91,D99,D107,D108,D114,D119)</f>
        <v>151499</v>
      </c>
      <c r="E83" s="184">
        <f t="shared" si="94"/>
        <v>0</v>
      </c>
      <c r="F83" s="185">
        <f>SUM(F84,F85,F91,F99,F107,F108,F114,F119)</f>
        <v>151499</v>
      </c>
      <c r="G83" s="183">
        <f t="shared" ref="G83:H83" si="95">SUM(G84,G85,G91,G99,G107,G108,G114,G119)</f>
        <v>0</v>
      </c>
      <c r="H83" s="184">
        <f t="shared" si="95"/>
        <v>0</v>
      </c>
      <c r="I83" s="185">
        <f>SUM(I84,I85,I91,I99,I107,I108,I114,I119)</f>
        <v>0</v>
      </c>
      <c r="J83" s="186">
        <f t="shared" ref="J83:K83" si="96">SUM(J84,J85,J91,J99,J107,J108,J114,J119)</f>
        <v>0</v>
      </c>
      <c r="K83" s="184">
        <f t="shared" si="96"/>
        <v>0</v>
      </c>
      <c r="L83" s="185">
        <f>SUM(L84,L85,L91,L99,L107,L108,L114,L119)</f>
        <v>0</v>
      </c>
      <c r="M83" s="183">
        <f t="shared" ref="M83:O83" si="97">SUM(M84,M85,M91,M99,M107,M108,M114,M119)</f>
        <v>0</v>
      </c>
      <c r="N83" s="184">
        <f t="shared" si="97"/>
        <v>0</v>
      </c>
      <c r="O83" s="185">
        <f t="shared" si="97"/>
        <v>0</v>
      </c>
      <c r="P83" s="215"/>
    </row>
    <row r="84" spans="1:16" hidden="1" x14ac:dyDescent="0.25">
      <c r="A84" s="188">
        <v>2210</v>
      </c>
      <c r="B84" s="143" t="s">
        <v>101</v>
      </c>
      <c r="C84" s="542">
        <f t="shared" si="4"/>
        <v>0</v>
      </c>
      <c r="D84" s="206"/>
      <c r="E84" s="207"/>
      <c r="F84" s="189">
        <f>D84+E84</f>
        <v>0</v>
      </c>
      <c r="G84" s="206"/>
      <c r="H84" s="207"/>
      <c r="I84" s="189">
        <f>G84+H84</f>
        <v>0</v>
      </c>
      <c r="J84" s="208"/>
      <c r="K84" s="207"/>
      <c r="L84" s="189">
        <f>J84+K84</f>
        <v>0</v>
      </c>
      <c r="M84" s="206"/>
      <c r="N84" s="207"/>
      <c r="O84" s="189">
        <f t="shared" ref="O84" si="98">M84+N84</f>
        <v>0</v>
      </c>
      <c r="P84" s="191"/>
    </row>
    <row r="85" spans="1:16" ht="24" hidden="1" x14ac:dyDescent="0.25">
      <c r="A85" s="202">
        <v>2220</v>
      </c>
      <c r="B85" s="90" t="s">
        <v>103</v>
      </c>
      <c r="C85" s="536">
        <f t="shared" ref="C85:C148" si="99">F85+I85+L85+O85</f>
        <v>0</v>
      </c>
      <c r="D85" s="203">
        <f t="shared" ref="D85:E85" si="100">SUM(D86:D90)</f>
        <v>0</v>
      </c>
      <c r="E85" s="204">
        <f t="shared" si="100"/>
        <v>0</v>
      </c>
      <c r="F85" s="199">
        <f>SUM(F86:F90)</f>
        <v>0</v>
      </c>
      <c r="G85" s="203">
        <f t="shared" ref="G85:H85" si="101">SUM(G86:G90)</f>
        <v>0</v>
      </c>
      <c r="H85" s="204">
        <f t="shared" si="101"/>
        <v>0</v>
      </c>
      <c r="I85" s="199">
        <f>SUM(I86:I90)</f>
        <v>0</v>
      </c>
      <c r="J85" s="205">
        <f t="shared" ref="J85:K85" si="102">SUM(J86:J90)</f>
        <v>0</v>
      </c>
      <c r="K85" s="204">
        <f t="shared" si="102"/>
        <v>0</v>
      </c>
      <c r="L85" s="199">
        <f>SUM(L86:L90)</f>
        <v>0</v>
      </c>
      <c r="M85" s="203">
        <f t="shared" ref="M85:O85" si="103">SUM(M86:M90)</f>
        <v>0</v>
      </c>
      <c r="N85" s="204">
        <f t="shared" si="103"/>
        <v>0</v>
      </c>
      <c r="O85" s="199">
        <f t="shared" si="103"/>
        <v>0</v>
      </c>
      <c r="P85" s="201"/>
    </row>
    <row r="86" spans="1:16" hidden="1" x14ac:dyDescent="0.25">
      <c r="A86" s="52">
        <v>2221</v>
      </c>
      <c r="B86" s="90" t="s">
        <v>104</v>
      </c>
      <c r="C86" s="536">
        <f t="shared" si="99"/>
        <v>0</v>
      </c>
      <c r="D86" s="197"/>
      <c r="E86" s="198"/>
      <c r="F86" s="199">
        <f t="shared" ref="F86:F90" si="104">D86+E86</f>
        <v>0</v>
      </c>
      <c r="G86" s="197"/>
      <c r="H86" s="198"/>
      <c r="I86" s="199">
        <f t="shared" ref="I86:I90" si="105">G86+H86</f>
        <v>0</v>
      </c>
      <c r="J86" s="200"/>
      <c r="K86" s="198"/>
      <c r="L86" s="199">
        <f t="shared" ref="L86:L90" si="106">J86+K86</f>
        <v>0</v>
      </c>
      <c r="M86" s="197"/>
      <c r="N86" s="198"/>
      <c r="O86" s="199">
        <f t="shared" ref="O86:O90" si="107">M86+N86</f>
        <v>0</v>
      </c>
      <c r="P86" s="201"/>
    </row>
    <row r="87" spans="1:16" ht="24" hidden="1" x14ac:dyDescent="0.25">
      <c r="A87" s="52">
        <v>2222</v>
      </c>
      <c r="B87" s="90" t="s">
        <v>105</v>
      </c>
      <c r="C87" s="536">
        <f t="shared" si="99"/>
        <v>0</v>
      </c>
      <c r="D87" s="197"/>
      <c r="E87" s="198"/>
      <c r="F87" s="199">
        <f t="shared" si="104"/>
        <v>0</v>
      </c>
      <c r="G87" s="197"/>
      <c r="H87" s="198"/>
      <c r="I87" s="199">
        <f t="shared" si="105"/>
        <v>0</v>
      </c>
      <c r="J87" s="200"/>
      <c r="K87" s="198"/>
      <c r="L87" s="199">
        <f t="shared" si="106"/>
        <v>0</v>
      </c>
      <c r="M87" s="197"/>
      <c r="N87" s="198"/>
      <c r="O87" s="199">
        <f t="shared" si="107"/>
        <v>0</v>
      </c>
      <c r="P87" s="201"/>
    </row>
    <row r="88" spans="1:16" hidden="1" x14ac:dyDescent="0.25">
      <c r="A88" s="52">
        <v>2223</v>
      </c>
      <c r="B88" s="90" t="s">
        <v>106</v>
      </c>
      <c r="C88" s="536">
        <f t="shared" si="99"/>
        <v>0</v>
      </c>
      <c r="D88" s="197"/>
      <c r="E88" s="198"/>
      <c r="F88" s="199">
        <f t="shared" si="104"/>
        <v>0</v>
      </c>
      <c r="G88" s="197"/>
      <c r="H88" s="198"/>
      <c r="I88" s="199">
        <f t="shared" si="105"/>
        <v>0</v>
      </c>
      <c r="J88" s="200"/>
      <c r="K88" s="198"/>
      <c r="L88" s="199">
        <f t="shared" si="106"/>
        <v>0</v>
      </c>
      <c r="M88" s="197"/>
      <c r="N88" s="198"/>
      <c r="O88" s="199">
        <f t="shared" si="107"/>
        <v>0</v>
      </c>
      <c r="P88" s="201"/>
    </row>
    <row r="89" spans="1:16" ht="48" hidden="1" x14ac:dyDescent="0.25">
      <c r="A89" s="52">
        <v>2224</v>
      </c>
      <c r="B89" s="90" t="s">
        <v>107</v>
      </c>
      <c r="C89" s="536">
        <f t="shared" si="99"/>
        <v>0</v>
      </c>
      <c r="D89" s="197"/>
      <c r="E89" s="198"/>
      <c r="F89" s="199">
        <f t="shared" si="104"/>
        <v>0</v>
      </c>
      <c r="G89" s="197"/>
      <c r="H89" s="198"/>
      <c r="I89" s="199">
        <f t="shared" si="105"/>
        <v>0</v>
      </c>
      <c r="J89" s="200"/>
      <c r="K89" s="198"/>
      <c r="L89" s="199">
        <f t="shared" si="106"/>
        <v>0</v>
      </c>
      <c r="M89" s="197"/>
      <c r="N89" s="198"/>
      <c r="O89" s="199">
        <f t="shared" si="107"/>
        <v>0</v>
      </c>
      <c r="P89" s="201"/>
    </row>
    <row r="90" spans="1:16" ht="24" hidden="1" x14ac:dyDescent="0.25">
      <c r="A90" s="52">
        <v>2229</v>
      </c>
      <c r="B90" s="90" t="s">
        <v>108</v>
      </c>
      <c r="C90" s="536">
        <f t="shared" si="99"/>
        <v>0</v>
      </c>
      <c r="D90" s="197"/>
      <c r="E90" s="198"/>
      <c r="F90" s="199">
        <f t="shared" si="104"/>
        <v>0</v>
      </c>
      <c r="G90" s="197"/>
      <c r="H90" s="198"/>
      <c r="I90" s="199">
        <f t="shared" si="105"/>
        <v>0</v>
      </c>
      <c r="J90" s="200"/>
      <c r="K90" s="198"/>
      <c r="L90" s="199">
        <f t="shared" si="106"/>
        <v>0</v>
      </c>
      <c r="M90" s="197"/>
      <c r="N90" s="198"/>
      <c r="O90" s="199">
        <f t="shared" si="107"/>
        <v>0</v>
      </c>
      <c r="P90" s="201"/>
    </row>
    <row r="91" spans="1:16" hidden="1" x14ac:dyDescent="0.25">
      <c r="A91" s="202">
        <v>2230</v>
      </c>
      <c r="B91" s="90" t="s">
        <v>109</v>
      </c>
      <c r="C91" s="536">
        <f t="shared" si="99"/>
        <v>0</v>
      </c>
      <c r="D91" s="203">
        <f t="shared" ref="D91:E91" si="108">SUM(D92:D98)</f>
        <v>0</v>
      </c>
      <c r="E91" s="204">
        <f t="shared" si="108"/>
        <v>0</v>
      </c>
      <c r="F91" s="199">
        <f>SUM(F92:F98)</f>
        <v>0</v>
      </c>
      <c r="G91" s="203">
        <f t="shared" ref="G91:H91" si="109">SUM(G92:G98)</f>
        <v>0</v>
      </c>
      <c r="H91" s="204">
        <f t="shared" si="109"/>
        <v>0</v>
      </c>
      <c r="I91" s="199">
        <f>SUM(I92:I98)</f>
        <v>0</v>
      </c>
      <c r="J91" s="205">
        <f t="shared" ref="J91:K91" si="110">SUM(J92:J98)</f>
        <v>0</v>
      </c>
      <c r="K91" s="204">
        <f t="shared" si="110"/>
        <v>0</v>
      </c>
      <c r="L91" s="199">
        <f>SUM(L92:L98)</f>
        <v>0</v>
      </c>
      <c r="M91" s="203">
        <f t="shared" ref="M91:O91" si="111">SUM(M92:M98)</f>
        <v>0</v>
      </c>
      <c r="N91" s="204">
        <f t="shared" si="111"/>
        <v>0</v>
      </c>
      <c r="O91" s="199">
        <f t="shared" si="111"/>
        <v>0</v>
      </c>
      <c r="P91" s="201"/>
    </row>
    <row r="92" spans="1:16" ht="24" hidden="1" x14ac:dyDescent="0.25">
      <c r="A92" s="52">
        <v>2231</v>
      </c>
      <c r="B92" s="90" t="s">
        <v>110</v>
      </c>
      <c r="C92" s="536">
        <f t="shared" si="99"/>
        <v>0</v>
      </c>
      <c r="D92" s="197"/>
      <c r="E92" s="198"/>
      <c r="F92" s="199">
        <f t="shared" ref="F92:F98" si="112">D92+E92</f>
        <v>0</v>
      </c>
      <c r="G92" s="197"/>
      <c r="H92" s="198"/>
      <c r="I92" s="199">
        <f t="shared" ref="I92:I98" si="113">G92+H92</f>
        <v>0</v>
      </c>
      <c r="J92" s="200"/>
      <c r="K92" s="198"/>
      <c r="L92" s="199">
        <f t="shared" ref="L92:L98" si="114">J92+K92</f>
        <v>0</v>
      </c>
      <c r="M92" s="197"/>
      <c r="N92" s="198"/>
      <c r="O92" s="199">
        <f t="shared" ref="O92:O98" si="115">M92+N92</f>
        <v>0</v>
      </c>
      <c r="P92" s="201"/>
    </row>
    <row r="93" spans="1:16" ht="24.75" hidden="1" customHeight="1" x14ac:dyDescent="0.25">
      <c r="A93" s="52">
        <v>2232</v>
      </c>
      <c r="B93" s="90" t="s">
        <v>111</v>
      </c>
      <c r="C93" s="536">
        <f t="shared" si="99"/>
        <v>0</v>
      </c>
      <c r="D93" s="197"/>
      <c r="E93" s="198"/>
      <c r="F93" s="199">
        <f t="shared" si="112"/>
        <v>0</v>
      </c>
      <c r="G93" s="197"/>
      <c r="H93" s="198"/>
      <c r="I93" s="199">
        <f t="shared" si="113"/>
        <v>0</v>
      </c>
      <c r="J93" s="200"/>
      <c r="K93" s="198"/>
      <c r="L93" s="199">
        <f t="shared" si="114"/>
        <v>0</v>
      </c>
      <c r="M93" s="197"/>
      <c r="N93" s="198"/>
      <c r="O93" s="199">
        <f t="shared" si="115"/>
        <v>0</v>
      </c>
      <c r="P93" s="201"/>
    </row>
    <row r="94" spans="1:16" ht="24" hidden="1" x14ac:dyDescent="0.25">
      <c r="A94" s="45">
        <v>2233</v>
      </c>
      <c r="B94" s="82" t="s">
        <v>112</v>
      </c>
      <c r="C94" s="535">
        <f t="shared" si="99"/>
        <v>0</v>
      </c>
      <c r="D94" s="192"/>
      <c r="E94" s="193"/>
      <c r="F94" s="194">
        <f t="shared" si="112"/>
        <v>0</v>
      </c>
      <c r="G94" s="192"/>
      <c r="H94" s="193"/>
      <c r="I94" s="194">
        <f t="shared" si="113"/>
        <v>0</v>
      </c>
      <c r="J94" s="195"/>
      <c r="K94" s="193"/>
      <c r="L94" s="194">
        <f t="shared" si="114"/>
        <v>0</v>
      </c>
      <c r="M94" s="192"/>
      <c r="N94" s="193"/>
      <c r="O94" s="194">
        <f t="shared" si="115"/>
        <v>0</v>
      </c>
      <c r="P94" s="196"/>
    </row>
    <row r="95" spans="1:16" ht="36" hidden="1" x14ac:dyDescent="0.25">
      <c r="A95" s="52">
        <v>2234</v>
      </c>
      <c r="B95" s="90" t="s">
        <v>113</v>
      </c>
      <c r="C95" s="536">
        <f t="shared" si="99"/>
        <v>0</v>
      </c>
      <c r="D95" s="197"/>
      <c r="E95" s="198"/>
      <c r="F95" s="199">
        <f t="shared" si="112"/>
        <v>0</v>
      </c>
      <c r="G95" s="197"/>
      <c r="H95" s="198"/>
      <c r="I95" s="199">
        <f t="shared" si="113"/>
        <v>0</v>
      </c>
      <c r="J95" s="200"/>
      <c r="K95" s="198"/>
      <c r="L95" s="199">
        <f t="shared" si="114"/>
        <v>0</v>
      </c>
      <c r="M95" s="197"/>
      <c r="N95" s="198"/>
      <c r="O95" s="199">
        <f t="shared" si="115"/>
        <v>0</v>
      </c>
      <c r="P95" s="201"/>
    </row>
    <row r="96" spans="1:16" ht="24" hidden="1" x14ac:dyDescent="0.25">
      <c r="A96" s="52">
        <v>2235</v>
      </c>
      <c r="B96" s="90" t="s">
        <v>114</v>
      </c>
      <c r="C96" s="536">
        <f t="shared" si="99"/>
        <v>0</v>
      </c>
      <c r="D96" s="197"/>
      <c r="E96" s="198"/>
      <c r="F96" s="199">
        <f t="shared" si="112"/>
        <v>0</v>
      </c>
      <c r="G96" s="197"/>
      <c r="H96" s="198"/>
      <c r="I96" s="199">
        <f t="shared" si="113"/>
        <v>0</v>
      </c>
      <c r="J96" s="200"/>
      <c r="K96" s="198"/>
      <c r="L96" s="199">
        <f t="shared" si="114"/>
        <v>0</v>
      </c>
      <c r="M96" s="197"/>
      <c r="N96" s="198"/>
      <c r="O96" s="199">
        <f t="shared" si="115"/>
        <v>0</v>
      </c>
      <c r="P96" s="201"/>
    </row>
    <row r="97" spans="1:16" hidden="1" x14ac:dyDescent="0.25">
      <c r="A97" s="52">
        <v>2236</v>
      </c>
      <c r="B97" s="90" t="s">
        <v>115</v>
      </c>
      <c r="C97" s="536">
        <f t="shared" si="99"/>
        <v>0</v>
      </c>
      <c r="D97" s="197"/>
      <c r="E97" s="198"/>
      <c r="F97" s="199">
        <f t="shared" si="112"/>
        <v>0</v>
      </c>
      <c r="G97" s="197"/>
      <c r="H97" s="198"/>
      <c r="I97" s="199">
        <f t="shared" si="113"/>
        <v>0</v>
      </c>
      <c r="J97" s="200"/>
      <c r="K97" s="198"/>
      <c r="L97" s="199">
        <f t="shared" si="114"/>
        <v>0</v>
      </c>
      <c r="M97" s="197"/>
      <c r="N97" s="198"/>
      <c r="O97" s="199">
        <f t="shared" si="115"/>
        <v>0</v>
      </c>
      <c r="P97" s="201"/>
    </row>
    <row r="98" spans="1:16" hidden="1" x14ac:dyDescent="0.25">
      <c r="A98" s="52">
        <v>2239</v>
      </c>
      <c r="B98" s="90" t="s">
        <v>116</v>
      </c>
      <c r="C98" s="536">
        <f t="shared" si="99"/>
        <v>0</v>
      </c>
      <c r="D98" s="197"/>
      <c r="E98" s="198"/>
      <c r="F98" s="199">
        <f t="shared" si="112"/>
        <v>0</v>
      </c>
      <c r="G98" s="197"/>
      <c r="H98" s="198"/>
      <c r="I98" s="199">
        <f t="shared" si="113"/>
        <v>0</v>
      </c>
      <c r="J98" s="200"/>
      <c r="K98" s="198"/>
      <c r="L98" s="199">
        <f t="shared" si="114"/>
        <v>0</v>
      </c>
      <c r="M98" s="197"/>
      <c r="N98" s="198"/>
      <c r="O98" s="199">
        <f t="shared" si="115"/>
        <v>0</v>
      </c>
      <c r="P98" s="201"/>
    </row>
    <row r="99" spans="1:16" ht="36" x14ac:dyDescent="0.25">
      <c r="A99" s="202">
        <v>2240</v>
      </c>
      <c r="B99" s="90" t="s">
        <v>117</v>
      </c>
      <c r="C99" s="536">
        <f t="shared" si="99"/>
        <v>150000</v>
      </c>
      <c r="D99" s="203">
        <f t="shared" ref="D99:E99" si="116">SUM(D100:D106)</f>
        <v>150000</v>
      </c>
      <c r="E99" s="204">
        <f t="shared" si="116"/>
        <v>0</v>
      </c>
      <c r="F99" s="199">
        <f>SUM(F100:F106)</f>
        <v>150000</v>
      </c>
      <c r="G99" s="203">
        <f t="shared" ref="G99:H99" si="117">SUM(G100:G106)</f>
        <v>0</v>
      </c>
      <c r="H99" s="204">
        <f t="shared" si="117"/>
        <v>0</v>
      </c>
      <c r="I99" s="199">
        <f>SUM(I100:I106)</f>
        <v>0</v>
      </c>
      <c r="J99" s="205">
        <f t="shared" ref="J99:K99" si="118">SUM(J100:J106)</f>
        <v>0</v>
      </c>
      <c r="K99" s="204">
        <f t="shared" si="118"/>
        <v>0</v>
      </c>
      <c r="L99" s="199">
        <f>SUM(L100:L106)</f>
        <v>0</v>
      </c>
      <c r="M99" s="203">
        <f t="shared" ref="M99:O99" si="119">SUM(M100:M106)</f>
        <v>0</v>
      </c>
      <c r="N99" s="204">
        <f t="shared" si="119"/>
        <v>0</v>
      </c>
      <c r="O99" s="199">
        <f t="shared" si="119"/>
        <v>0</v>
      </c>
      <c r="P99" s="201"/>
    </row>
    <row r="100" spans="1:16" x14ac:dyDescent="0.25">
      <c r="A100" s="52">
        <v>2241</v>
      </c>
      <c r="B100" s="90" t="s">
        <v>118</v>
      </c>
      <c r="C100" s="536">
        <f t="shared" si="99"/>
        <v>150000</v>
      </c>
      <c r="D100" s="197">
        <v>150000</v>
      </c>
      <c r="E100" s="198"/>
      <c r="F100" s="199">
        <f t="shared" ref="F100:F107" si="120">D100+E100</f>
        <v>150000</v>
      </c>
      <c r="G100" s="197"/>
      <c r="H100" s="198"/>
      <c r="I100" s="199">
        <f t="shared" ref="I100:I107" si="121">G100+H100</f>
        <v>0</v>
      </c>
      <c r="J100" s="200"/>
      <c r="K100" s="198"/>
      <c r="L100" s="199">
        <f t="shared" ref="L100:L107" si="122">J100+K100</f>
        <v>0</v>
      </c>
      <c r="M100" s="197"/>
      <c r="N100" s="198"/>
      <c r="O100" s="199">
        <f t="shared" ref="O100:O107" si="123">M100+N100</f>
        <v>0</v>
      </c>
      <c r="P100" s="201"/>
    </row>
    <row r="101" spans="1:16" ht="24" hidden="1" x14ac:dyDescent="0.25">
      <c r="A101" s="52">
        <v>2242</v>
      </c>
      <c r="B101" s="90" t="s">
        <v>119</v>
      </c>
      <c r="C101" s="536">
        <f t="shared" si="99"/>
        <v>0</v>
      </c>
      <c r="D101" s="197"/>
      <c r="E101" s="198"/>
      <c r="F101" s="199">
        <f t="shared" si="120"/>
        <v>0</v>
      </c>
      <c r="G101" s="197"/>
      <c r="H101" s="198"/>
      <c r="I101" s="199">
        <f t="shared" si="121"/>
        <v>0</v>
      </c>
      <c r="J101" s="200"/>
      <c r="K101" s="198"/>
      <c r="L101" s="199">
        <f t="shared" si="122"/>
        <v>0</v>
      </c>
      <c r="M101" s="197"/>
      <c r="N101" s="198"/>
      <c r="O101" s="199">
        <f t="shared" si="123"/>
        <v>0</v>
      </c>
      <c r="P101" s="201"/>
    </row>
    <row r="102" spans="1:16" ht="24" hidden="1" x14ac:dyDescent="0.25">
      <c r="A102" s="52">
        <v>2243</v>
      </c>
      <c r="B102" s="90" t="s">
        <v>120</v>
      </c>
      <c r="C102" s="536">
        <f t="shared" si="99"/>
        <v>0</v>
      </c>
      <c r="D102" s="197"/>
      <c r="E102" s="198"/>
      <c r="F102" s="199">
        <f t="shared" si="120"/>
        <v>0</v>
      </c>
      <c r="G102" s="197"/>
      <c r="H102" s="198"/>
      <c r="I102" s="199">
        <f t="shared" si="121"/>
        <v>0</v>
      </c>
      <c r="J102" s="200"/>
      <c r="K102" s="198"/>
      <c r="L102" s="199">
        <f t="shared" si="122"/>
        <v>0</v>
      </c>
      <c r="M102" s="197"/>
      <c r="N102" s="198"/>
      <c r="O102" s="199">
        <f t="shared" si="123"/>
        <v>0</v>
      </c>
      <c r="P102" s="201"/>
    </row>
    <row r="103" spans="1:16" hidden="1" x14ac:dyDescent="0.25">
      <c r="A103" s="52">
        <v>2244</v>
      </c>
      <c r="B103" s="90" t="s">
        <v>121</v>
      </c>
      <c r="C103" s="536">
        <f t="shared" si="99"/>
        <v>0</v>
      </c>
      <c r="D103" s="197"/>
      <c r="E103" s="198"/>
      <c r="F103" s="199">
        <f t="shared" si="120"/>
        <v>0</v>
      </c>
      <c r="G103" s="197"/>
      <c r="H103" s="198"/>
      <c r="I103" s="199">
        <f t="shared" si="121"/>
        <v>0</v>
      </c>
      <c r="J103" s="200"/>
      <c r="K103" s="198"/>
      <c r="L103" s="199">
        <f t="shared" si="122"/>
        <v>0</v>
      </c>
      <c r="M103" s="197"/>
      <c r="N103" s="198"/>
      <c r="O103" s="199">
        <f t="shared" si="123"/>
        <v>0</v>
      </c>
      <c r="P103" s="201"/>
    </row>
    <row r="104" spans="1:16" ht="24" hidden="1" x14ac:dyDescent="0.25">
      <c r="A104" s="52">
        <v>2246</v>
      </c>
      <c r="B104" s="90" t="s">
        <v>122</v>
      </c>
      <c r="C104" s="536">
        <f t="shared" si="99"/>
        <v>0</v>
      </c>
      <c r="D104" s="197"/>
      <c r="E104" s="198"/>
      <c r="F104" s="199">
        <f t="shared" si="120"/>
        <v>0</v>
      </c>
      <c r="G104" s="197"/>
      <c r="H104" s="198"/>
      <c r="I104" s="199">
        <f t="shared" si="121"/>
        <v>0</v>
      </c>
      <c r="J104" s="200"/>
      <c r="K104" s="198"/>
      <c r="L104" s="199">
        <f t="shared" si="122"/>
        <v>0</v>
      </c>
      <c r="M104" s="197"/>
      <c r="N104" s="198"/>
      <c r="O104" s="199">
        <f t="shared" si="123"/>
        <v>0</v>
      </c>
      <c r="P104" s="201"/>
    </row>
    <row r="105" spans="1:16" hidden="1" x14ac:dyDescent="0.25">
      <c r="A105" s="52">
        <v>2247</v>
      </c>
      <c r="B105" s="90" t="s">
        <v>123</v>
      </c>
      <c r="C105" s="536">
        <f t="shared" si="99"/>
        <v>0</v>
      </c>
      <c r="D105" s="197"/>
      <c r="E105" s="198"/>
      <c r="F105" s="199">
        <f t="shared" si="120"/>
        <v>0</v>
      </c>
      <c r="G105" s="197"/>
      <c r="H105" s="198"/>
      <c r="I105" s="199">
        <f t="shared" si="121"/>
        <v>0</v>
      </c>
      <c r="J105" s="200"/>
      <c r="K105" s="198"/>
      <c r="L105" s="199">
        <f t="shared" si="122"/>
        <v>0</v>
      </c>
      <c r="M105" s="197"/>
      <c r="N105" s="198"/>
      <c r="O105" s="199">
        <f t="shared" si="123"/>
        <v>0</v>
      </c>
      <c r="P105" s="201"/>
    </row>
    <row r="106" spans="1:16" ht="24" hidden="1" x14ac:dyDescent="0.25">
      <c r="A106" s="52">
        <v>2249</v>
      </c>
      <c r="B106" s="90" t="s">
        <v>124</v>
      </c>
      <c r="C106" s="536">
        <f t="shared" si="99"/>
        <v>0</v>
      </c>
      <c r="D106" s="197"/>
      <c r="E106" s="198"/>
      <c r="F106" s="199">
        <f t="shared" si="120"/>
        <v>0</v>
      </c>
      <c r="G106" s="197"/>
      <c r="H106" s="198"/>
      <c r="I106" s="199">
        <f t="shared" si="121"/>
        <v>0</v>
      </c>
      <c r="J106" s="200"/>
      <c r="K106" s="198"/>
      <c r="L106" s="199">
        <f t="shared" si="122"/>
        <v>0</v>
      </c>
      <c r="M106" s="197"/>
      <c r="N106" s="198"/>
      <c r="O106" s="199">
        <f t="shared" si="123"/>
        <v>0</v>
      </c>
      <c r="P106" s="201"/>
    </row>
    <row r="107" spans="1:16" hidden="1" x14ac:dyDescent="0.25">
      <c r="A107" s="202">
        <v>2250</v>
      </c>
      <c r="B107" s="90" t="s">
        <v>125</v>
      </c>
      <c r="C107" s="536">
        <f t="shared" si="99"/>
        <v>0</v>
      </c>
      <c r="D107" s="197"/>
      <c r="E107" s="198"/>
      <c r="F107" s="199">
        <f t="shared" si="120"/>
        <v>0</v>
      </c>
      <c r="G107" s="197"/>
      <c r="H107" s="198"/>
      <c r="I107" s="199">
        <f t="shared" si="121"/>
        <v>0</v>
      </c>
      <c r="J107" s="200"/>
      <c r="K107" s="198"/>
      <c r="L107" s="199">
        <f t="shared" si="122"/>
        <v>0</v>
      </c>
      <c r="M107" s="197"/>
      <c r="N107" s="198"/>
      <c r="O107" s="199">
        <f t="shared" si="123"/>
        <v>0</v>
      </c>
      <c r="P107" s="201"/>
    </row>
    <row r="108" spans="1:16" hidden="1" x14ac:dyDescent="0.25">
      <c r="A108" s="202">
        <v>2260</v>
      </c>
      <c r="B108" s="90" t="s">
        <v>126</v>
      </c>
      <c r="C108" s="536">
        <f t="shared" si="99"/>
        <v>0</v>
      </c>
      <c r="D108" s="203">
        <f t="shared" ref="D108:E108" si="124">SUM(D109:D113)</f>
        <v>0</v>
      </c>
      <c r="E108" s="204">
        <f t="shared" si="124"/>
        <v>0</v>
      </c>
      <c r="F108" s="199">
        <f>SUM(F109:F113)</f>
        <v>0</v>
      </c>
      <c r="G108" s="203">
        <f t="shared" ref="G108:H108" si="125">SUM(G109:G113)</f>
        <v>0</v>
      </c>
      <c r="H108" s="204">
        <f t="shared" si="125"/>
        <v>0</v>
      </c>
      <c r="I108" s="199">
        <f>SUM(I109:I113)</f>
        <v>0</v>
      </c>
      <c r="J108" s="205">
        <f t="shared" ref="J108:K108" si="126">SUM(J109:J113)</f>
        <v>0</v>
      </c>
      <c r="K108" s="204">
        <f t="shared" si="126"/>
        <v>0</v>
      </c>
      <c r="L108" s="199">
        <f>SUM(L109:L113)</f>
        <v>0</v>
      </c>
      <c r="M108" s="203">
        <f t="shared" ref="M108:O108" si="127">SUM(M109:M113)</f>
        <v>0</v>
      </c>
      <c r="N108" s="204">
        <f t="shared" si="127"/>
        <v>0</v>
      </c>
      <c r="O108" s="199">
        <f t="shared" si="127"/>
        <v>0</v>
      </c>
      <c r="P108" s="201"/>
    </row>
    <row r="109" spans="1:16" hidden="1" x14ac:dyDescent="0.25">
      <c r="A109" s="52">
        <v>2261</v>
      </c>
      <c r="B109" s="90" t="s">
        <v>127</v>
      </c>
      <c r="C109" s="536">
        <f t="shared" si="99"/>
        <v>0</v>
      </c>
      <c r="D109" s="197"/>
      <c r="E109" s="198"/>
      <c r="F109" s="199">
        <f t="shared" ref="F109:F113" si="128">D109+E109</f>
        <v>0</v>
      </c>
      <c r="G109" s="197"/>
      <c r="H109" s="198"/>
      <c r="I109" s="199">
        <f t="shared" ref="I109:I113" si="129">G109+H109</f>
        <v>0</v>
      </c>
      <c r="J109" s="200"/>
      <c r="K109" s="198"/>
      <c r="L109" s="199">
        <f t="shared" ref="L109:L113" si="130">J109+K109</f>
        <v>0</v>
      </c>
      <c r="M109" s="197"/>
      <c r="N109" s="198"/>
      <c r="O109" s="199">
        <f t="shared" ref="O109:O113" si="131">M109+N109</f>
        <v>0</v>
      </c>
      <c r="P109" s="201"/>
    </row>
    <row r="110" spans="1:16" hidden="1" x14ac:dyDescent="0.25">
      <c r="A110" s="52">
        <v>2262</v>
      </c>
      <c r="B110" s="90" t="s">
        <v>128</v>
      </c>
      <c r="C110" s="536">
        <f t="shared" si="99"/>
        <v>0</v>
      </c>
      <c r="D110" s="197"/>
      <c r="E110" s="198"/>
      <c r="F110" s="199">
        <f t="shared" si="128"/>
        <v>0</v>
      </c>
      <c r="G110" s="197"/>
      <c r="H110" s="198"/>
      <c r="I110" s="199">
        <f t="shared" si="129"/>
        <v>0</v>
      </c>
      <c r="J110" s="200"/>
      <c r="K110" s="198"/>
      <c r="L110" s="199">
        <f t="shared" si="130"/>
        <v>0</v>
      </c>
      <c r="M110" s="197"/>
      <c r="N110" s="198"/>
      <c r="O110" s="199">
        <f t="shared" si="131"/>
        <v>0</v>
      </c>
      <c r="P110" s="201"/>
    </row>
    <row r="111" spans="1:16" hidden="1" x14ac:dyDescent="0.25">
      <c r="A111" s="52">
        <v>2263</v>
      </c>
      <c r="B111" s="90" t="s">
        <v>129</v>
      </c>
      <c r="C111" s="536">
        <f t="shared" si="99"/>
        <v>0</v>
      </c>
      <c r="D111" s="197"/>
      <c r="E111" s="198"/>
      <c r="F111" s="199">
        <f t="shared" si="128"/>
        <v>0</v>
      </c>
      <c r="G111" s="197"/>
      <c r="H111" s="198"/>
      <c r="I111" s="199">
        <f t="shared" si="129"/>
        <v>0</v>
      </c>
      <c r="J111" s="200"/>
      <c r="K111" s="198"/>
      <c r="L111" s="199">
        <f t="shared" si="130"/>
        <v>0</v>
      </c>
      <c r="M111" s="197"/>
      <c r="N111" s="198"/>
      <c r="O111" s="199">
        <f t="shared" si="131"/>
        <v>0</v>
      </c>
      <c r="P111" s="201"/>
    </row>
    <row r="112" spans="1:16" ht="24" hidden="1" x14ac:dyDescent="0.25">
      <c r="A112" s="52">
        <v>2264</v>
      </c>
      <c r="B112" s="90" t="s">
        <v>130</v>
      </c>
      <c r="C112" s="536">
        <f t="shared" si="99"/>
        <v>0</v>
      </c>
      <c r="D112" s="197"/>
      <c r="E112" s="198"/>
      <c r="F112" s="199">
        <f t="shared" si="128"/>
        <v>0</v>
      </c>
      <c r="G112" s="197"/>
      <c r="H112" s="198"/>
      <c r="I112" s="199">
        <f t="shared" si="129"/>
        <v>0</v>
      </c>
      <c r="J112" s="200"/>
      <c r="K112" s="198"/>
      <c r="L112" s="199">
        <f t="shared" si="130"/>
        <v>0</v>
      </c>
      <c r="M112" s="197"/>
      <c r="N112" s="198"/>
      <c r="O112" s="199">
        <f t="shared" si="131"/>
        <v>0</v>
      </c>
      <c r="P112" s="201"/>
    </row>
    <row r="113" spans="1:16" hidden="1" x14ac:dyDescent="0.25">
      <c r="A113" s="52">
        <v>2269</v>
      </c>
      <c r="B113" s="90" t="s">
        <v>131</v>
      </c>
      <c r="C113" s="536">
        <f t="shared" si="99"/>
        <v>0</v>
      </c>
      <c r="D113" s="197"/>
      <c r="E113" s="198"/>
      <c r="F113" s="199">
        <f t="shared" si="128"/>
        <v>0</v>
      </c>
      <c r="G113" s="197"/>
      <c r="H113" s="198"/>
      <c r="I113" s="199">
        <f t="shared" si="129"/>
        <v>0</v>
      </c>
      <c r="J113" s="200"/>
      <c r="K113" s="198"/>
      <c r="L113" s="199">
        <f t="shared" si="130"/>
        <v>0</v>
      </c>
      <c r="M113" s="197"/>
      <c r="N113" s="198"/>
      <c r="O113" s="199">
        <f t="shared" si="131"/>
        <v>0</v>
      </c>
      <c r="P113" s="201"/>
    </row>
    <row r="114" spans="1:16" x14ac:dyDescent="0.25">
      <c r="A114" s="202">
        <v>2270</v>
      </c>
      <c r="B114" s="90" t="s">
        <v>132</v>
      </c>
      <c r="C114" s="536">
        <f t="shared" si="99"/>
        <v>1499</v>
      </c>
      <c r="D114" s="203">
        <f t="shared" ref="D114:E114" si="132">SUM(D115:D118)</f>
        <v>1499</v>
      </c>
      <c r="E114" s="204">
        <f t="shared" si="132"/>
        <v>0</v>
      </c>
      <c r="F114" s="199">
        <f>SUM(F115:F118)</f>
        <v>1499</v>
      </c>
      <c r="G114" s="203">
        <f t="shared" ref="G114:H114" si="133">SUM(G115:G118)</f>
        <v>0</v>
      </c>
      <c r="H114" s="204">
        <f t="shared" si="133"/>
        <v>0</v>
      </c>
      <c r="I114" s="199">
        <f>SUM(I115:I118)</f>
        <v>0</v>
      </c>
      <c r="J114" s="205">
        <f t="shared" ref="J114:K114" si="134">SUM(J115:J118)</f>
        <v>0</v>
      </c>
      <c r="K114" s="204">
        <f t="shared" si="134"/>
        <v>0</v>
      </c>
      <c r="L114" s="199">
        <f>SUM(L115:L118)</f>
        <v>0</v>
      </c>
      <c r="M114" s="203">
        <f t="shared" ref="M114:O114" si="135">SUM(M115:M118)</f>
        <v>0</v>
      </c>
      <c r="N114" s="204">
        <f t="shared" si="135"/>
        <v>0</v>
      </c>
      <c r="O114" s="199">
        <f t="shared" si="135"/>
        <v>0</v>
      </c>
      <c r="P114" s="201"/>
    </row>
    <row r="115" spans="1:16" hidden="1" x14ac:dyDescent="0.25">
      <c r="A115" s="52">
        <v>2272</v>
      </c>
      <c r="B115" s="218" t="s">
        <v>133</v>
      </c>
      <c r="C115" s="536">
        <f t="shared" si="99"/>
        <v>0</v>
      </c>
      <c r="D115" s="197"/>
      <c r="E115" s="198"/>
      <c r="F115" s="199">
        <f t="shared" ref="F115:F119" si="136">D115+E115</f>
        <v>0</v>
      </c>
      <c r="G115" s="197"/>
      <c r="H115" s="198"/>
      <c r="I115" s="199">
        <f t="shared" ref="I115:I119" si="137">G115+H115</f>
        <v>0</v>
      </c>
      <c r="J115" s="200"/>
      <c r="K115" s="198"/>
      <c r="L115" s="199">
        <f t="shared" ref="L115:L119" si="138">J115+K115</f>
        <v>0</v>
      </c>
      <c r="M115" s="197"/>
      <c r="N115" s="198"/>
      <c r="O115" s="199">
        <f t="shared" ref="O115:O119" si="139">M115+N115</f>
        <v>0</v>
      </c>
      <c r="P115" s="201"/>
    </row>
    <row r="116" spans="1:16" ht="24" hidden="1" x14ac:dyDescent="0.25">
      <c r="A116" s="52">
        <v>2274</v>
      </c>
      <c r="B116" s="219" t="s">
        <v>134</v>
      </c>
      <c r="C116" s="536">
        <f t="shared" si="99"/>
        <v>0</v>
      </c>
      <c r="D116" s="197"/>
      <c r="E116" s="198"/>
      <c r="F116" s="199">
        <f t="shared" si="136"/>
        <v>0</v>
      </c>
      <c r="G116" s="197"/>
      <c r="H116" s="198"/>
      <c r="I116" s="199">
        <f t="shared" si="137"/>
        <v>0</v>
      </c>
      <c r="J116" s="200"/>
      <c r="K116" s="198"/>
      <c r="L116" s="199">
        <f t="shared" si="138"/>
        <v>0</v>
      </c>
      <c r="M116" s="197"/>
      <c r="N116" s="198"/>
      <c r="O116" s="199">
        <f t="shared" si="139"/>
        <v>0</v>
      </c>
      <c r="P116" s="201"/>
    </row>
    <row r="117" spans="1:16" ht="24" x14ac:dyDescent="0.25">
      <c r="A117" s="52">
        <v>2275</v>
      </c>
      <c r="B117" s="90" t="s">
        <v>135</v>
      </c>
      <c r="C117" s="536">
        <f t="shared" si="99"/>
        <v>1499</v>
      </c>
      <c r="D117" s="197">
        <v>1499</v>
      </c>
      <c r="E117" s="198"/>
      <c r="F117" s="199">
        <f t="shared" si="136"/>
        <v>1499</v>
      </c>
      <c r="G117" s="197"/>
      <c r="H117" s="198"/>
      <c r="I117" s="199">
        <f t="shared" si="137"/>
        <v>0</v>
      </c>
      <c r="J117" s="200"/>
      <c r="K117" s="198"/>
      <c r="L117" s="199">
        <f t="shared" si="138"/>
        <v>0</v>
      </c>
      <c r="M117" s="197"/>
      <c r="N117" s="198"/>
      <c r="O117" s="199">
        <f t="shared" si="139"/>
        <v>0</v>
      </c>
      <c r="P117" s="201"/>
    </row>
    <row r="118" spans="1:16" ht="36" hidden="1" x14ac:dyDescent="0.25">
      <c r="A118" s="52">
        <v>2276</v>
      </c>
      <c r="B118" s="90" t="s">
        <v>136</v>
      </c>
      <c r="C118" s="536">
        <f t="shared" si="99"/>
        <v>0</v>
      </c>
      <c r="D118" s="197"/>
      <c r="E118" s="198"/>
      <c r="F118" s="199">
        <f t="shared" si="136"/>
        <v>0</v>
      </c>
      <c r="G118" s="197"/>
      <c r="H118" s="198"/>
      <c r="I118" s="199">
        <f t="shared" si="137"/>
        <v>0</v>
      </c>
      <c r="J118" s="200"/>
      <c r="K118" s="198"/>
      <c r="L118" s="199">
        <f t="shared" si="138"/>
        <v>0</v>
      </c>
      <c r="M118" s="197"/>
      <c r="N118" s="198"/>
      <c r="O118" s="199">
        <f t="shared" si="139"/>
        <v>0</v>
      </c>
      <c r="P118" s="201"/>
    </row>
    <row r="119" spans="1:16" ht="48" hidden="1" x14ac:dyDescent="0.25">
      <c r="A119" s="202">
        <v>2280</v>
      </c>
      <c r="B119" s="90" t="s">
        <v>137</v>
      </c>
      <c r="C119" s="536">
        <f t="shared" si="99"/>
        <v>0</v>
      </c>
      <c r="D119" s="197"/>
      <c r="E119" s="198"/>
      <c r="F119" s="199">
        <f t="shared" si="136"/>
        <v>0</v>
      </c>
      <c r="G119" s="197"/>
      <c r="H119" s="198"/>
      <c r="I119" s="199">
        <f t="shared" si="137"/>
        <v>0</v>
      </c>
      <c r="J119" s="200"/>
      <c r="K119" s="198"/>
      <c r="L119" s="199">
        <f t="shared" si="138"/>
        <v>0</v>
      </c>
      <c r="M119" s="197"/>
      <c r="N119" s="198"/>
      <c r="O119" s="199">
        <f t="shared" si="139"/>
        <v>0</v>
      </c>
      <c r="P119" s="201"/>
    </row>
    <row r="120" spans="1:16" ht="38.25" hidden="1" customHeight="1" x14ac:dyDescent="0.25">
      <c r="A120" s="138">
        <v>2300</v>
      </c>
      <c r="B120" s="108" t="s">
        <v>138</v>
      </c>
      <c r="C120" s="538">
        <f t="shared" si="99"/>
        <v>0</v>
      </c>
      <c r="D120" s="220">
        <f t="shared" ref="D120:E120" si="140">SUM(D121,D126,D130,D131,D134,D138,D146,D147,D150)</f>
        <v>0</v>
      </c>
      <c r="E120" s="221">
        <f t="shared" si="140"/>
        <v>0</v>
      </c>
      <c r="F120" s="222">
        <f>SUM(F121,F126,F130,F131,F134,F138,F146,F147,F150)</f>
        <v>0</v>
      </c>
      <c r="G120" s="220">
        <f t="shared" ref="G120:H120" si="141">SUM(G121,G126,G130,G131,G134,G138,G146,G147,G150)</f>
        <v>0</v>
      </c>
      <c r="H120" s="221">
        <f t="shared" si="141"/>
        <v>0</v>
      </c>
      <c r="I120" s="222">
        <f>SUM(I121,I126,I130,I131,I134,I138,I146,I147,I150)</f>
        <v>0</v>
      </c>
      <c r="J120" s="223">
        <f t="shared" ref="J120:K120" si="142">SUM(J121,J126,J130,J131,J134,J138,J146,J147,J150)</f>
        <v>0</v>
      </c>
      <c r="K120" s="221">
        <f t="shared" si="142"/>
        <v>0</v>
      </c>
      <c r="L120" s="222">
        <f>SUM(L121,L126,L130,L131,L134,L138,L146,L147,L150)</f>
        <v>0</v>
      </c>
      <c r="M120" s="220">
        <f t="shared" ref="M120:O120" si="143">SUM(M121,M126,M130,M131,M134,M138,M146,M147,M150)</f>
        <v>0</v>
      </c>
      <c r="N120" s="221">
        <f t="shared" si="143"/>
        <v>0</v>
      </c>
      <c r="O120" s="222">
        <f t="shared" si="143"/>
        <v>0</v>
      </c>
      <c r="P120" s="215"/>
    </row>
    <row r="121" spans="1:16" ht="24" hidden="1" x14ac:dyDescent="0.25">
      <c r="A121" s="989">
        <v>2310</v>
      </c>
      <c r="B121" s="82" t="s">
        <v>139</v>
      </c>
      <c r="C121" s="535">
        <f t="shared" si="99"/>
        <v>0</v>
      </c>
      <c r="D121" s="212">
        <f t="shared" ref="D121:O121" si="144">SUM(D122:D125)</f>
        <v>0</v>
      </c>
      <c r="E121" s="213">
        <f t="shared" si="144"/>
        <v>0</v>
      </c>
      <c r="F121" s="194">
        <f t="shared" si="144"/>
        <v>0</v>
      </c>
      <c r="G121" s="212">
        <f t="shared" si="144"/>
        <v>0</v>
      </c>
      <c r="H121" s="213">
        <f t="shared" si="144"/>
        <v>0</v>
      </c>
      <c r="I121" s="194">
        <f t="shared" si="144"/>
        <v>0</v>
      </c>
      <c r="J121" s="214">
        <f t="shared" si="144"/>
        <v>0</v>
      </c>
      <c r="K121" s="213">
        <f t="shared" si="144"/>
        <v>0</v>
      </c>
      <c r="L121" s="194">
        <f t="shared" si="144"/>
        <v>0</v>
      </c>
      <c r="M121" s="212">
        <f t="shared" si="144"/>
        <v>0</v>
      </c>
      <c r="N121" s="213">
        <f t="shared" si="144"/>
        <v>0</v>
      </c>
      <c r="O121" s="194">
        <f t="shared" si="144"/>
        <v>0</v>
      </c>
      <c r="P121" s="196"/>
    </row>
    <row r="122" spans="1:16" hidden="1" x14ac:dyDescent="0.25">
      <c r="A122" s="52">
        <v>2311</v>
      </c>
      <c r="B122" s="90" t="s">
        <v>140</v>
      </c>
      <c r="C122" s="536">
        <f t="shared" si="99"/>
        <v>0</v>
      </c>
      <c r="D122" s="197"/>
      <c r="E122" s="198"/>
      <c r="F122" s="199">
        <f t="shared" ref="F122:F125" si="145">D122+E122</f>
        <v>0</v>
      </c>
      <c r="G122" s="197"/>
      <c r="H122" s="198"/>
      <c r="I122" s="199">
        <f t="shared" ref="I122:I125" si="146">G122+H122</f>
        <v>0</v>
      </c>
      <c r="J122" s="200"/>
      <c r="K122" s="198"/>
      <c r="L122" s="199">
        <f t="shared" ref="L122:L125" si="147">J122+K122</f>
        <v>0</v>
      </c>
      <c r="M122" s="197"/>
      <c r="N122" s="198"/>
      <c r="O122" s="199">
        <f t="shared" ref="O122:O125" si="148">M122+N122</f>
        <v>0</v>
      </c>
      <c r="P122" s="201"/>
    </row>
    <row r="123" spans="1:16" hidden="1" x14ac:dyDescent="0.25">
      <c r="A123" s="52">
        <v>2312</v>
      </c>
      <c r="B123" s="90" t="s">
        <v>141</v>
      </c>
      <c r="C123" s="536">
        <f t="shared" si="99"/>
        <v>0</v>
      </c>
      <c r="D123" s="197"/>
      <c r="E123" s="198"/>
      <c r="F123" s="199">
        <f t="shared" si="145"/>
        <v>0</v>
      </c>
      <c r="G123" s="197"/>
      <c r="H123" s="198"/>
      <c r="I123" s="199">
        <f t="shared" si="146"/>
        <v>0</v>
      </c>
      <c r="J123" s="200"/>
      <c r="K123" s="198"/>
      <c r="L123" s="199">
        <f t="shared" si="147"/>
        <v>0</v>
      </c>
      <c r="M123" s="197"/>
      <c r="N123" s="198"/>
      <c r="O123" s="199">
        <f t="shared" si="148"/>
        <v>0</v>
      </c>
      <c r="P123" s="201"/>
    </row>
    <row r="124" spans="1:16" hidden="1" x14ac:dyDescent="0.25">
      <c r="A124" s="52">
        <v>2313</v>
      </c>
      <c r="B124" s="90" t="s">
        <v>142</v>
      </c>
      <c r="C124" s="536">
        <f t="shared" si="99"/>
        <v>0</v>
      </c>
      <c r="D124" s="197"/>
      <c r="E124" s="198"/>
      <c r="F124" s="199">
        <f t="shared" si="145"/>
        <v>0</v>
      </c>
      <c r="G124" s="197"/>
      <c r="H124" s="198"/>
      <c r="I124" s="199">
        <f t="shared" si="146"/>
        <v>0</v>
      </c>
      <c r="J124" s="200"/>
      <c r="K124" s="198"/>
      <c r="L124" s="199">
        <f t="shared" si="147"/>
        <v>0</v>
      </c>
      <c r="M124" s="197"/>
      <c r="N124" s="198"/>
      <c r="O124" s="199">
        <f t="shared" si="148"/>
        <v>0</v>
      </c>
      <c r="P124" s="201"/>
    </row>
    <row r="125" spans="1:16" ht="36" hidden="1" customHeight="1" x14ac:dyDescent="0.25">
      <c r="A125" s="52">
        <v>2314</v>
      </c>
      <c r="B125" s="90" t="s">
        <v>143</v>
      </c>
      <c r="C125" s="536">
        <f t="shared" si="99"/>
        <v>0</v>
      </c>
      <c r="D125" s="197"/>
      <c r="E125" s="198"/>
      <c r="F125" s="199">
        <f t="shared" si="145"/>
        <v>0</v>
      </c>
      <c r="G125" s="197"/>
      <c r="H125" s="198"/>
      <c r="I125" s="199">
        <f t="shared" si="146"/>
        <v>0</v>
      </c>
      <c r="J125" s="200"/>
      <c r="K125" s="198"/>
      <c r="L125" s="199">
        <f t="shared" si="147"/>
        <v>0</v>
      </c>
      <c r="M125" s="197"/>
      <c r="N125" s="198"/>
      <c r="O125" s="199">
        <f t="shared" si="148"/>
        <v>0</v>
      </c>
      <c r="P125" s="201"/>
    </row>
    <row r="126" spans="1:16" hidden="1" x14ac:dyDescent="0.25">
      <c r="A126" s="202">
        <v>2320</v>
      </c>
      <c r="B126" s="90" t="s">
        <v>144</v>
      </c>
      <c r="C126" s="536">
        <f t="shared" si="99"/>
        <v>0</v>
      </c>
      <c r="D126" s="203">
        <f t="shared" ref="D126:E126" si="149">SUM(D127:D129)</f>
        <v>0</v>
      </c>
      <c r="E126" s="204">
        <f t="shared" si="149"/>
        <v>0</v>
      </c>
      <c r="F126" s="199">
        <f>SUM(F127:F129)</f>
        <v>0</v>
      </c>
      <c r="G126" s="203">
        <f t="shared" ref="G126:H126" si="150">SUM(G127:G129)</f>
        <v>0</v>
      </c>
      <c r="H126" s="204">
        <f t="shared" si="150"/>
        <v>0</v>
      </c>
      <c r="I126" s="199">
        <f>SUM(I127:I129)</f>
        <v>0</v>
      </c>
      <c r="J126" s="205">
        <f t="shared" ref="J126:K126" si="151">SUM(J127:J129)</f>
        <v>0</v>
      </c>
      <c r="K126" s="204">
        <f t="shared" si="151"/>
        <v>0</v>
      </c>
      <c r="L126" s="199">
        <f>SUM(L127:L129)</f>
        <v>0</v>
      </c>
      <c r="M126" s="203">
        <f t="shared" ref="M126:O126" si="152">SUM(M127:M129)</f>
        <v>0</v>
      </c>
      <c r="N126" s="204">
        <f t="shared" si="152"/>
        <v>0</v>
      </c>
      <c r="O126" s="199">
        <f t="shared" si="152"/>
        <v>0</v>
      </c>
      <c r="P126" s="201"/>
    </row>
    <row r="127" spans="1:16" hidden="1" x14ac:dyDescent="0.25">
      <c r="A127" s="52">
        <v>2321</v>
      </c>
      <c r="B127" s="90" t="s">
        <v>145</v>
      </c>
      <c r="C127" s="536">
        <f t="shared" si="99"/>
        <v>0</v>
      </c>
      <c r="D127" s="197"/>
      <c r="E127" s="198"/>
      <c r="F127" s="199">
        <f t="shared" ref="F127:F130" si="153">D127+E127</f>
        <v>0</v>
      </c>
      <c r="G127" s="197"/>
      <c r="H127" s="198"/>
      <c r="I127" s="199">
        <f t="shared" ref="I127:I130" si="154">G127+H127</f>
        <v>0</v>
      </c>
      <c r="J127" s="200"/>
      <c r="K127" s="198"/>
      <c r="L127" s="199">
        <f t="shared" ref="L127:L130" si="155">J127+K127</f>
        <v>0</v>
      </c>
      <c r="M127" s="197"/>
      <c r="N127" s="198"/>
      <c r="O127" s="199">
        <f t="shared" ref="O127:O130" si="156">M127+N127</f>
        <v>0</v>
      </c>
      <c r="P127" s="201"/>
    </row>
    <row r="128" spans="1:16" hidden="1" x14ac:dyDescent="0.25">
      <c r="A128" s="52">
        <v>2322</v>
      </c>
      <c r="B128" s="90" t="s">
        <v>146</v>
      </c>
      <c r="C128" s="536">
        <f t="shared" si="99"/>
        <v>0</v>
      </c>
      <c r="D128" s="197"/>
      <c r="E128" s="198"/>
      <c r="F128" s="199">
        <f t="shared" si="153"/>
        <v>0</v>
      </c>
      <c r="G128" s="197"/>
      <c r="H128" s="198"/>
      <c r="I128" s="199">
        <f t="shared" si="154"/>
        <v>0</v>
      </c>
      <c r="J128" s="200"/>
      <c r="K128" s="198"/>
      <c r="L128" s="199">
        <f t="shared" si="155"/>
        <v>0</v>
      </c>
      <c r="M128" s="197"/>
      <c r="N128" s="198"/>
      <c r="O128" s="199">
        <f t="shared" si="156"/>
        <v>0</v>
      </c>
      <c r="P128" s="201"/>
    </row>
    <row r="129" spans="1:16" ht="10.5" hidden="1" customHeight="1" x14ac:dyDescent="0.25">
      <c r="A129" s="52">
        <v>2329</v>
      </c>
      <c r="B129" s="90" t="s">
        <v>147</v>
      </c>
      <c r="C129" s="536">
        <f t="shared" si="99"/>
        <v>0</v>
      </c>
      <c r="D129" s="197"/>
      <c r="E129" s="198"/>
      <c r="F129" s="199">
        <f t="shared" si="153"/>
        <v>0</v>
      </c>
      <c r="G129" s="197"/>
      <c r="H129" s="198"/>
      <c r="I129" s="199">
        <f t="shared" si="154"/>
        <v>0</v>
      </c>
      <c r="J129" s="200"/>
      <c r="K129" s="198"/>
      <c r="L129" s="199">
        <f t="shared" si="155"/>
        <v>0</v>
      </c>
      <c r="M129" s="197"/>
      <c r="N129" s="198"/>
      <c r="O129" s="199">
        <f t="shared" si="156"/>
        <v>0</v>
      </c>
      <c r="P129" s="201"/>
    </row>
    <row r="130" spans="1:16" hidden="1" x14ac:dyDescent="0.25">
      <c r="A130" s="202">
        <v>2330</v>
      </c>
      <c r="B130" s="90" t="s">
        <v>148</v>
      </c>
      <c r="C130" s="536">
        <f t="shared" si="99"/>
        <v>0</v>
      </c>
      <c r="D130" s="197"/>
      <c r="E130" s="198"/>
      <c r="F130" s="199">
        <f t="shared" si="153"/>
        <v>0</v>
      </c>
      <c r="G130" s="197"/>
      <c r="H130" s="198"/>
      <c r="I130" s="199">
        <f t="shared" si="154"/>
        <v>0</v>
      </c>
      <c r="J130" s="200"/>
      <c r="K130" s="198"/>
      <c r="L130" s="199">
        <f t="shared" si="155"/>
        <v>0</v>
      </c>
      <c r="M130" s="197"/>
      <c r="N130" s="198"/>
      <c r="O130" s="199">
        <f t="shared" si="156"/>
        <v>0</v>
      </c>
      <c r="P130" s="201"/>
    </row>
    <row r="131" spans="1:16" ht="36" hidden="1" x14ac:dyDescent="0.25">
      <c r="A131" s="202">
        <v>2340</v>
      </c>
      <c r="B131" s="90" t="s">
        <v>149</v>
      </c>
      <c r="C131" s="536">
        <f t="shared" si="99"/>
        <v>0</v>
      </c>
      <c r="D131" s="203">
        <f t="shared" ref="D131:E131" si="157">SUM(D132:D133)</f>
        <v>0</v>
      </c>
      <c r="E131" s="204">
        <f t="shared" si="157"/>
        <v>0</v>
      </c>
      <c r="F131" s="199">
        <f>SUM(F132:F133)</f>
        <v>0</v>
      </c>
      <c r="G131" s="203">
        <f t="shared" ref="G131:H131" si="158">SUM(G132:G133)</f>
        <v>0</v>
      </c>
      <c r="H131" s="204">
        <f t="shared" si="158"/>
        <v>0</v>
      </c>
      <c r="I131" s="199">
        <f>SUM(I132:I133)</f>
        <v>0</v>
      </c>
      <c r="J131" s="205">
        <f t="shared" ref="J131:K131" si="159">SUM(J132:J133)</f>
        <v>0</v>
      </c>
      <c r="K131" s="204">
        <f t="shared" si="159"/>
        <v>0</v>
      </c>
      <c r="L131" s="199">
        <f>SUM(L132:L133)</f>
        <v>0</v>
      </c>
      <c r="M131" s="203">
        <f t="shared" ref="M131:O131" si="160">SUM(M132:M133)</f>
        <v>0</v>
      </c>
      <c r="N131" s="204">
        <f t="shared" si="160"/>
        <v>0</v>
      </c>
      <c r="O131" s="199">
        <f t="shared" si="160"/>
        <v>0</v>
      </c>
      <c r="P131" s="201"/>
    </row>
    <row r="132" spans="1:16" hidden="1" x14ac:dyDescent="0.25">
      <c r="A132" s="52">
        <v>2341</v>
      </c>
      <c r="B132" s="90" t="s">
        <v>150</v>
      </c>
      <c r="C132" s="536">
        <f t="shared" si="99"/>
        <v>0</v>
      </c>
      <c r="D132" s="197"/>
      <c r="E132" s="198"/>
      <c r="F132" s="199">
        <f t="shared" ref="F132:F133" si="161">D132+E132</f>
        <v>0</v>
      </c>
      <c r="G132" s="197"/>
      <c r="H132" s="198"/>
      <c r="I132" s="199">
        <f t="shared" ref="I132:I133" si="162">G132+H132</f>
        <v>0</v>
      </c>
      <c r="J132" s="200"/>
      <c r="K132" s="198"/>
      <c r="L132" s="199">
        <f t="shared" ref="L132:L133" si="163">J132+K132</f>
        <v>0</v>
      </c>
      <c r="M132" s="197"/>
      <c r="N132" s="198"/>
      <c r="O132" s="199">
        <f t="shared" ref="O132:O133" si="164">M132+N132</f>
        <v>0</v>
      </c>
      <c r="P132" s="201"/>
    </row>
    <row r="133" spans="1:16" ht="24" hidden="1" x14ac:dyDescent="0.25">
      <c r="A133" s="52">
        <v>2344</v>
      </c>
      <c r="B133" s="90" t="s">
        <v>151</v>
      </c>
      <c r="C133" s="536">
        <f t="shared" si="99"/>
        <v>0</v>
      </c>
      <c r="D133" s="197"/>
      <c r="E133" s="198"/>
      <c r="F133" s="199">
        <f t="shared" si="161"/>
        <v>0</v>
      </c>
      <c r="G133" s="197"/>
      <c r="H133" s="198"/>
      <c r="I133" s="199">
        <f t="shared" si="162"/>
        <v>0</v>
      </c>
      <c r="J133" s="200"/>
      <c r="K133" s="198"/>
      <c r="L133" s="199">
        <f t="shared" si="163"/>
        <v>0</v>
      </c>
      <c r="M133" s="197"/>
      <c r="N133" s="198"/>
      <c r="O133" s="199">
        <f t="shared" si="164"/>
        <v>0</v>
      </c>
      <c r="P133" s="201"/>
    </row>
    <row r="134" spans="1:16" ht="24" hidden="1" x14ac:dyDescent="0.25">
      <c r="A134" s="188">
        <v>2350</v>
      </c>
      <c r="B134" s="143" t="s">
        <v>152</v>
      </c>
      <c r="C134" s="542">
        <f t="shared" si="99"/>
        <v>0</v>
      </c>
      <c r="D134" s="148">
        <f t="shared" ref="D134:E134" si="165">SUM(D135:D137)</f>
        <v>0</v>
      </c>
      <c r="E134" s="149">
        <f t="shared" si="165"/>
        <v>0</v>
      </c>
      <c r="F134" s="189">
        <f>SUM(F135:F137)</f>
        <v>0</v>
      </c>
      <c r="G134" s="148">
        <f t="shared" ref="G134:H134" si="166">SUM(G135:G137)</f>
        <v>0</v>
      </c>
      <c r="H134" s="149">
        <f t="shared" si="166"/>
        <v>0</v>
      </c>
      <c r="I134" s="189">
        <f>SUM(I135:I137)</f>
        <v>0</v>
      </c>
      <c r="J134" s="190">
        <f t="shared" ref="J134:K134" si="167">SUM(J135:J137)</f>
        <v>0</v>
      </c>
      <c r="K134" s="149">
        <f t="shared" si="167"/>
        <v>0</v>
      </c>
      <c r="L134" s="189">
        <f>SUM(L135:L137)</f>
        <v>0</v>
      </c>
      <c r="M134" s="148">
        <f t="shared" ref="M134:O134" si="168">SUM(M135:M137)</f>
        <v>0</v>
      </c>
      <c r="N134" s="149">
        <f t="shared" si="168"/>
        <v>0</v>
      </c>
      <c r="O134" s="189">
        <f t="shared" si="168"/>
        <v>0</v>
      </c>
      <c r="P134" s="191"/>
    </row>
    <row r="135" spans="1:16" hidden="1" x14ac:dyDescent="0.25">
      <c r="A135" s="45">
        <v>2351</v>
      </c>
      <c r="B135" s="82" t="s">
        <v>153</v>
      </c>
      <c r="C135" s="535">
        <f t="shared" si="99"/>
        <v>0</v>
      </c>
      <c r="D135" s="192"/>
      <c r="E135" s="193"/>
      <c r="F135" s="194">
        <f t="shared" ref="F135:F137" si="169">D135+E135</f>
        <v>0</v>
      </c>
      <c r="G135" s="192"/>
      <c r="H135" s="193"/>
      <c r="I135" s="194">
        <f t="shared" ref="I135:I137" si="170">G135+H135</f>
        <v>0</v>
      </c>
      <c r="J135" s="195"/>
      <c r="K135" s="193"/>
      <c r="L135" s="194">
        <f t="shared" ref="L135:L137" si="171">J135+K135</f>
        <v>0</v>
      </c>
      <c r="M135" s="192"/>
      <c r="N135" s="193"/>
      <c r="O135" s="194">
        <f t="shared" ref="O135:O137" si="172">M135+N135</f>
        <v>0</v>
      </c>
      <c r="P135" s="196"/>
    </row>
    <row r="136" spans="1:16" ht="24" hidden="1" x14ac:dyDescent="0.25">
      <c r="A136" s="52">
        <v>2352</v>
      </c>
      <c r="B136" s="90" t="s">
        <v>154</v>
      </c>
      <c r="C136" s="536">
        <f t="shared" si="99"/>
        <v>0</v>
      </c>
      <c r="D136" s="197"/>
      <c r="E136" s="198"/>
      <c r="F136" s="199">
        <f t="shared" si="169"/>
        <v>0</v>
      </c>
      <c r="G136" s="197"/>
      <c r="H136" s="198"/>
      <c r="I136" s="199">
        <f t="shared" si="170"/>
        <v>0</v>
      </c>
      <c r="J136" s="200"/>
      <c r="K136" s="198"/>
      <c r="L136" s="199">
        <f t="shared" si="171"/>
        <v>0</v>
      </c>
      <c r="M136" s="197"/>
      <c r="N136" s="198"/>
      <c r="O136" s="199">
        <f t="shared" si="172"/>
        <v>0</v>
      </c>
      <c r="P136" s="201"/>
    </row>
    <row r="137" spans="1:16" ht="24" hidden="1" x14ac:dyDescent="0.25">
      <c r="A137" s="52">
        <v>2353</v>
      </c>
      <c r="B137" s="90" t="s">
        <v>155</v>
      </c>
      <c r="C137" s="536">
        <f t="shared" si="99"/>
        <v>0</v>
      </c>
      <c r="D137" s="197"/>
      <c r="E137" s="198"/>
      <c r="F137" s="199">
        <f t="shared" si="169"/>
        <v>0</v>
      </c>
      <c r="G137" s="197"/>
      <c r="H137" s="198"/>
      <c r="I137" s="199">
        <f t="shared" si="170"/>
        <v>0</v>
      </c>
      <c r="J137" s="200"/>
      <c r="K137" s="198"/>
      <c r="L137" s="199">
        <f t="shared" si="171"/>
        <v>0</v>
      </c>
      <c r="M137" s="197"/>
      <c r="N137" s="198"/>
      <c r="O137" s="199">
        <f t="shared" si="172"/>
        <v>0</v>
      </c>
      <c r="P137" s="201"/>
    </row>
    <row r="138" spans="1:16" ht="36" hidden="1" x14ac:dyDescent="0.25">
      <c r="A138" s="202">
        <v>2360</v>
      </c>
      <c r="B138" s="90" t="s">
        <v>156</v>
      </c>
      <c r="C138" s="536">
        <f t="shared" si="99"/>
        <v>0</v>
      </c>
      <c r="D138" s="203">
        <f t="shared" ref="D138:E138" si="173">SUM(D139:D145)</f>
        <v>0</v>
      </c>
      <c r="E138" s="204">
        <f t="shared" si="173"/>
        <v>0</v>
      </c>
      <c r="F138" s="199">
        <f>SUM(F139:F145)</f>
        <v>0</v>
      </c>
      <c r="G138" s="203">
        <f t="shared" ref="G138:H138" si="174">SUM(G139:G145)</f>
        <v>0</v>
      </c>
      <c r="H138" s="204">
        <f t="shared" si="174"/>
        <v>0</v>
      </c>
      <c r="I138" s="199">
        <f>SUM(I139:I145)</f>
        <v>0</v>
      </c>
      <c r="J138" s="205">
        <f t="shared" ref="J138:K138" si="175">SUM(J139:J145)</f>
        <v>0</v>
      </c>
      <c r="K138" s="204">
        <f t="shared" si="175"/>
        <v>0</v>
      </c>
      <c r="L138" s="199">
        <f>SUM(L139:L145)</f>
        <v>0</v>
      </c>
      <c r="M138" s="203">
        <f t="shared" ref="M138:O138" si="176">SUM(M139:M145)</f>
        <v>0</v>
      </c>
      <c r="N138" s="204">
        <f t="shared" si="176"/>
        <v>0</v>
      </c>
      <c r="O138" s="199">
        <f t="shared" si="176"/>
        <v>0</v>
      </c>
      <c r="P138" s="201"/>
    </row>
    <row r="139" spans="1:16" hidden="1" x14ac:dyDescent="0.25">
      <c r="A139" s="51">
        <v>2361</v>
      </c>
      <c r="B139" s="90" t="s">
        <v>157</v>
      </c>
      <c r="C139" s="536">
        <f t="shared" si="99"/>
        <v>0</v>
      </c>
      <c r="D139" s="197"/>
      <c r="E139" s="198"/>
      <c r="F139" s="199">
        <f t="shared" ref="F139:F146" si="177">D139+E139</f>
        <v>0</v>
      </c>
      <c r="G139" s="197"/>
      <c r="H139" s="198"/>
      <c r="I139" s="199">
        <f t="shared" ref="I139:I146" si="178">G139+H139</f>
        <v>0</v>
      </c>
      <c r="J139" s="200"/>
      <c r="K139" s="198"/>
      <c r="L139" s="199">
        <f t="shared" ref="L139:L146" si="179">J139+K139</f>
        <v>0</v>
      </c>
      <c r="M139" s="197"/>
      <c r="N139" s="198"/>
      <c r="O139" s="199">
        <f t="shared" ref="O139:O146" si="180">M139+N139</f>
        <v>0</v>
      </c>
      <c r="P139" s="201"/>
    </row>
    <row r="140" spans="1:16" ht="24" hidden="1" x14ac:dyDescent="0.25">
      <c r="A140" s="51">
        <v>2362</v>
      </c>
      <c r="B140" s="90" t="s">
        <v>158</v>
      </c>
      <c r="C140" s="536">
        <f t="shared" si="99"/>
        <v>0</v>
      </c>
      <c r="D140" s="197"/>
      <c r="E140" s="198"/>
      <c r="F140" s="199">
        <f t="shared" si="177"/>
        <v>0</v>
      </c>
      <c r="G140" s="197"/>
      <c r="H140" s="198"/>
      <c r="I140" s="199">
        <f t="shared" si="178"/>
        <v>0</v>
      </c>
      <c r="J140" s="200"/>
      <c r="K140" s="198"/>
      <c r="L140" s="199">
        <f t="shared" si="179"/>
        <v>0</v>
      </c>
      <c r="M140" s="197"/>
      <c r="N140" s="198"/>
      <c r="O140" s="199">
        <f t="shared" si="180"/>
        <v>0</v>
      </c>
      <c r="P140" s="201"/>
    </row>
    <row r="141" spans="1:16" hidden="1" x14ac:dyDescent="0.25">
      <c r="A141" s="51">
        <v>2363</v>
      </c>
      <c r="B141" s="90" t="s">
        <v>159</v>
      </c>
      <c r="C141" s="536">
        <f t="shared" si="99"/>
        <v>0</v>
      </c>
      <c r="D141" s="197"/>
      <c r="E141" s="198"/>
      <c r="F141" s="199">
        <f t="shared" si="177"/>
        <v>0</v>
      </c>
      <c r="G141" s="197"/>
      <c r="H141" s="198"/>
      <c r="I141" s="199">
        <f t="shared" si="178"/>
        <v>0</v>
      </c>
      <c r="J141" s="200"/>
      <c r="K141" s="198"/>
      <c r="L141" s="199">
        <f t="shared" si="179"/>
        <v>0</v>
      </c>
      <c r="M141" s="197"/>
      <c r="N141" s="198"/>
      <c r="O141" s="199">
        <f t="shared" si="180"/>
        <v>0</v>
      </c>
      <c r="P141" s="201"/>
    </row>
    <row r="142" spans="1:16" hidden="1" x14ac:dyDescent="0.25">
      <c r="A142" s="51">
        <v>2364</v>
      </c>
      <c r="B142" s="90" t="s">
        <v>160</v>
      </c>
      <c r="C142" s="536">
        <f t="shared" si="99"/>
        <v>0</v>
      </c>
      <c r="D142" s="197"/>
      <c r="E142" s="198"/>
      <c r="F142" s="199">
        <f t="shared" si="177"/>
        <v>0</v>
      </c>
      <c r="G142" s="197"/>
      <c r="H142" s="198"/>
      <c r="I142" s="199">
        <f t="shared" si="178"/>
        <v>0</v>
      </c>
      <c r="J142" s="200"/>
      <c r="K142" s="198"/>
      <c r="L142" s="199">
        <f t="shared" si="179"/>
        <v>0</v>
      </c>
      <c r="M142" s="197"/>
      <c r="N142" s="198"/>
      <c r="O142" s="199">
        <f t="shared" si="180"/>
        <v>0</v>
      </c>
      <c r="P142" s="201"/>
    </row>
    <row r="143" spans="1:16" ht="12.75" hidden="1" customHeight="1" x14ac:dyDescent="0.25">
      <c r="A143" s="51">
        <v>2365</v>
      </c>
      <c r="B143" s="90" t="s">
        <v>161</v>
      </c>
      <c r="C143" s="536">
        <f t="shared" si="99"/>
        <v>0</v>
      </c>
      <c r="D143" s="197"/>
      <c r="E143" s="198"/>
      <c r="F143" s="199">
        <f t="shared" si="177"/>
        <v>0</v>
      </c>
      <c r="G143" s="197"/>
      <c r="H143" s="198"/>
      <c r="I143" s="199">
        <f t="shared" si="178"/>
        <v>0</v>
      </c>
      <c r="J143" s="200"/>
      <c r="K143" s="198"/>
      <c r="L143" s="199">
        <f t="shared" si="179"/>
        <v>0</v>
      </c>
      <c r="M143" s="197"/>
      <c r="N143" s="198"/>
      <c r="O143" s="199">
        <f t="shared" si="180"/>
        <v>0</v>
      </c>
      <c r="P143" s="201"/>
    </row>
    <row r="144" spans="1:16" ht="36" hidden="1" x14ac:dyDescent="0.25">
      <c r="A144" s="51">
        <v>2366</v>
      </c>
      <c r="B144" s="90" t="s">
        <v>162</v>
      </c>
      <c r="C144" s="536">
        <f t="shared" si="99"/>
        <v>0</v>
      </c>
      <c r="D144" s="197"/>
      <c r="E144" s="198"/>
      <c r="F144" s="199">
        <f t="shared" si="177"/>
        <v>0</v>
      </c>
      <c r="G144" s="197"/>
      <c r="H144" s="198"/>
      <c r="I144" s="199">
        <f t="shared" si="178"/>
        <v>0</v>
      </c>
      <c r="J144" s="200"/>
      <c r="K144" s="198"/>
      <c r="L144" s="199">
        <f t="shared" si="179"/>
        <v>0</v>
      </c>
      <c r="M144" s="197"/>
      <c r="N144" s="198"/>
      <c r="O144" s="199">
        <f t="shared" si="180"/>
        <v>0</v>
      </c>
      <c r="P144" s="201"/>
    </row>
    <row r="145" spans="1:16" ht="60" hidden="1" x14ac:dyDescent="0.25">
      <c r="A145" s="51">
        <v>2369</v>
      </c>
      <c r="B145" s="90" t="s">
        <v>163</v>
      </c>
      <c r="C145" s="536">
        <f t="shared" si="99"/>
        <v>0</v>
      </c>
      <c r="D145" s="197"/>
      <c r="E145" s="198"/>
      <c r="F145" s="199">
        <f t="shared" si="177"/>
        <v>0</v>
      </c>
      <c r="G145" s="197"/>
      <c r="H145" s="198"/>
      <c r="I145" s="199">
        <f t="shared" si="178"/>
        <v>0</v>
      </c>
      <c r="J145" s="200"/>
      <c r="K145" s="198"/>
      <c r="L145" s="199">
        <f t="shared" si="179"/>
        <v>0</v>
      </c>
      <c r="M145" s="197"/>
      <c r="N145" s="198"/>
      <c r="O145" s="199">
        <f t="shared" si="180"/>
        <v>0</v>
      </c>
      <c r="P145" s="201"/>
    </row>
    <row r="146" spans="1:16" hidden="1" x14ac:dyDescent="0.25">
      <c r="A146" s="188">
        <v>2370</v>
      </c>
      <c r="B146" s="143" t="s">
        <v>164</v>
      </c>
      <c r="C146" s="542">
        <f t="shared" si="99"/>
        <v>0</v>
      </c>
      <c r="D146" s="206"/>
      <c r="E146" s="207"/>
      <c r="F146" s="189">
        <f t="shared" si="177"/>
        <v>0</v>
      </c>
      <c r="G146" s="206"/>
      <c r="H146" s="207"/>
      <c r="I146" s="189">
        <f t="shared" si="178"/>
        <v>0</v>
      </c>
      <c r="J146" s="208"/>
      <c r="K146" s="207"/>
      <c r="L146" s="189">
        <f t="shared" si="179"/>
        <v>0</v>
      </c>
      <c r="M146" s="206"/>
      <c r="N146" s="207"/>
      <c r="O146" s="189">
        <f t="shared" si="180"/>
        <v>0</v>
      </c>
      <c r="P146" s="191"/>
    </row>
    <row r="147" spans="1:16" hidden="1" x14ac:dyDescent="0.25">
      <c r="A147" s="188">
        <v>2380</v>
      </c>
      <c r="B147" s="143" t="s">
        <v>165</v>
      </c>
      <c r="C147" s="542">
        <f t="shared" si="99"/>
        <v>0</v>
      </c>
      <c r="D147" s="148">
        <f t="shared" ref="D147:E147" si="181">SUM(D148:D149)</f>
        <v>0</v>
      </c>
      <c r="E147" s="149">
        <f t="shared" si="181"/>
        <v>0</v>
      </c>
      <c r="F147" s="189">
        <f>SUM(F148:F149)</f>
        <v>0</v>
      </c>
      <c r="G147" s="148">
        <f t="shared" ref="G147:H147" si="182">SUM(G148:G149)</f>
        <v>0</v>
      </c>
      <c r="H147" s="149">
        <f t="shared" si="182"/>
        <v>0</v>
      </c>
      <c r="I147" s="189">
        <f>SUM(I148:I149)</f>
        <v>0</v>
      </c>
      <c r="J147" s="190">
        <f t="shared" ref="J147:K147" si="183">SUM(J148:J149)</f>
        <v>0</v>
      </c>
      <c r="K147" s="149">
        <f t="shared" si="183"/>
        <v>0</v>
      </c>
      <c r="L147" s="189">
        <f>SUM(L148:L149)</f>
        <v>0</v>
      </c>
      <c r="M147" s="148">
        <f t="shared" ref="M147:O147" si="184">SUM(M148:M149)</f>
        <v>0</v>
      </c>
      <c r="N147" s="149">
        <f t="shared" si="184"/>
        <v>0</v>
      </c>
      <c r="O147" s="189">
        <f t="shared" si="184"/>
        <v>0</v>
      </c>
      <c r="P147" s="191"/>
    </row>
    <row r="148" spans="1:16" hidden="1" x14ac:dyDescent="0.25">
      <c r="A148" s="44">
        <v>2381</v>
      </c>
      <c r="B148" s="82" t="s">
        <v>166</v>
      </c>
      <c r="C148" s="535">
        <f t="shared" si="99"/>
        <v>0</v>
      </c>
      <c r="D148" s="192"/>
      <c r="E148" s="193"/>
      <c r="F148" s="194">
        <f t="shared" ref="F148:F151" si="185">D148+E148</f>
        <v>0</v>
      </c>
      <c r="G148" s="192"/>
      <c r="H148" s="193"/>
      <c r="I148" s="194">
        <f t="shared" ref="I148:I151" si="186">G148+H148</f>
        <v>0</v>
      </c>
      <c r="J148" s="195"/>
      <c r="K148" s="193"/>
      <c r="L148" s="194">
        <f t="shared" ref="L148:L151" si="187">J148+K148</f>
        <v>0</v>
      </c>
      <c r="M148" s="192"/>
      <c r="N148" s="193"/>
      <c r="O148" s="194">
        <f t="shared" ref="O148:O151" si="188">M148+N148</f>
        <v>0</v>
      </c>
      <c r="P148" s="196"/>
    </row>
    <row r="149" spans="1:16" ht="24" hidden="1" x14ac:dyDescent="0.25">
      <c r="A149" s="51">
        <v>2389</v>
      </c>
      <c r="B149" s="90" t="s">
        <v>167</v>
      </c>
      <c r="C149" s="536">
        <f t="shared" ref="C149:C212" si="189">F149+I149+L149+O149</f>
        <v>0</v>
      </c>
      <c r="D149" s="197"/>
      <c r="E149" s="198"/>
      <c r="F149" s="199">
        <f t="shared" si="185"/>
        <v>0</v>
      </c>
      <c r="G149" s="197"/>
      <c r="H149" s="198"/>
      <c r="I149" s="199">
        <f t="shared" si="186"/>
        <v>0</v>
      </c>
      <c r="J149" s="200"/>
      <c r="K149" s="198"/>
      <c r="L149" s="199">
        <f t="shared" si="187"/>
        <v>0</v>
      </c>
      <c r="M149" s="197"/>
      <c r="N149" s="198"/>
      <c r="O149" s="199">
        <f t="shared" si="188"/>
        <v>0</v>
      </c>
      <c r="P149" s="201"/>
    </row>
    <row r="150" spans="1:16" hidden="1" x14ac:dyDescent="0.25">
      <c r="A150" s="188">
        <v>2390</v>
      </c>
      <c r="B150" s="143" t="s">
        <v>168</v>
      </c>
      <c r="C150" s="542">
        <f t="shared" si="189"/>
        <v>0</v>
      </c>
      <c r="D150" s="206"/>
      <c r="E150" s="207"/>
      <c r="F150" s="189">
        <f t="shared" si="185"/>
        <v>0</v>
      </c>
      <c r="G150" s="206"/>
      <c r="H150" s="207"/>
      <c r="I150" s="189">
        <f t="shared" si="186"/>
        <v>0</v>
      </c>
      <c r="J150" s="208"/>
      <c r="K150" s="207"/>
      <c r="L150" s="189">
        <f t="shared" si="187"/>
        <v>0</v>
      </c>
      <c r="M150" s="206"/>
      <c r="N150" s="207"/>
      <c r="O150" s="189">
        <f t="shared" si="188"/>
        <v>0</v>
      </c>
      <c r="P150" s="191"/>
    </row>
    <row r="151" spans="1:16" hidden="1" x14ac:dyDescent="0.25">
      <c r="A151" s="70">
        <v>2400</v>
      </c>
      <c r="B151" s="182" t="s">
        <v>169</v>
      </c>
      <c r="C151" s="534">
        <f t="shared" si="189"/>
        <v>0</v>
      </c>
      <c r="D151" s="224"/>
      <c r="E151" s="225"/>
      <c r="F151" s="185">
        <f t="shared" si="185"/>
        <v>0</v>
      </c>
      <c r="G151" s="224"/>
      <c r="H151" s="225"/>
      <c r="I151" s="185">
        <f t="shared" si="186"/>
        <v>0</v>
      </c>
      <c r="J151" s="226"/>
      <c r="K151" s="225"/>
      <c r="L151" s="185">
        <f t="shared" si="187"/>
        <v>0</v>
      </c>
      <c r="M151" s="224"/>
      <c r="N151" s="225"/>
      <c r="O151" s="185">
        <f t="shared" si="188"/>
        <v>0</v>
      </c>
      <c r="P151" s="209"/>
    </row>
    <row r="152" spans="1:16" ht="24" hidden="1" x14ac:dyDescent="0.25">
      <c r="A152" s="70">
        <v>2500</v>
      </c>
      <c r="B152" s="182" t="s">
        <v>170</v>
      </c>
      <c r="C152" s="534">
        <f t="shared" si="189"/>
        <v>0</v>
      </c>
      <c r="D152" s="183">
        <f t="shared" ref="D152:E152" si="190">SUM(D153,D159)</f>
        <v>0</v>
      </c>
      <c r="E152" s="184">
        <f t="shared" si="190"/>
        <v>0</v>
      </c>
      <c r="F152" s="185">
        <f>SUM(F153,F159)</f>
        <v>0</v>
      </c>
      <c r="G152" s="183">
        <f t="shared" ref="G152:O152" si="191">SUM(G153,G159)</f>
        <v>0</v>
      </c>
      <c r="H152" s="184">
        <f t="shared" si="191"/>
        <v>0</v>
      </c>
      <c r="I152" s="185">
        <f t="shared" si="191"/>
        <v>0</v>
      </c>
      <c r="J152" s="186">
        <f t="shared" si="191"/>
        <v>0</v>
      </c>
      <c r="K152" s="184">
        <f t="shared" si="191"/>
        <v>0</v>
      </c>
      <c r="L152" s="185">
        <f t="shared" si="191"/>
        <v>0</v>
      </c>
      <c r="M152" s="183">
        <f t="shared" si="191"/>
        <v>0</v>
      </c>
      <c r="N152" s="184">
        <f t="shared" si="191"/>
        <v>0</v>
      </c>
      <c r="O152" s="185">
        <f t="shared" si="191"/>
        <v>0</v>
      </c>
      <c r="P152" s="187"/>
    </row>
    <row r="153" spans="1:16" ht="24" hidden="1" x14ac:dyDescent="0.25">
      <c r="A153" s="989">
        <v>2510</v>
      </c>
      <c r="B153" s="82" t="s">
        <v>171</v>
      </c>
      <c r="C153" s="535">
        <f t="shared" si="189"/>
        <v>0</v>
      </c>
      <c r="D153" s="212">
        <f t="shared" ref="D153:E153" si="192">SUM(D154:D158)</f>
        <v>0</v>
      </c>
      <c r="E153" s="213">
        <f t="shared" si="192"/>
        <v>0</v>
      </c>
      <c r="F153" s="194">
        <f>SUM(F154:F158)</f>
        <v>0</v>
      </c>
      <c r="G153" s="212">
        <f t="shared" ref="G153:O153" si="193">SUM(G154:G158)</f>
        <v>0</v>
      </c>
      <c r="H153" s="213">
        <f t="shared" si="193"/>
        <v>0</v>
      </c>
      <c r="I153" s="194">
        <f t="shared" si="193"/>
        <v>0</v>
      </c>
      <c r="J153" s="214">
        <f t="shared" si="193"/>
        <v>0</v>
      </c>
      <c r="K153" s="213">
        <f t="shared" si="193"/>
        <v>0</v>
      </c>
      <c r="L153" s="194">
        <f t="shared" si="193"/>
        <v>0</v>
      </c>
      <c r="M153" s="212">
        <f t="shared" si="193"/>
        <v>0</v>
      </c>
      <c r="N153" s="213">
        <f t="shared" si="193"/>
        <v>0</v>
      </c>
      <c r="O153" s="194">
        <f t="shared" si="193"/>
        <v>0</v>
      </c>
      <c r="P153" s="227"/>
    </row>
    <row r="154" spans="1:16" ht="24" hidden="1" x14ac:dyDescent="0.25">
      <c r="A154" s="52">
        <v>2512</v>
      </c>
      <c r="B154" s="90" t="s">
        <v>172</v>
      </c>
      <c r="C154" s="536">
        <f t="shared" si="189"/>
        <v>0</v>
      </c>
      <c r="D154" s="197"/>
      <c r="E154" s="198"/>
      <c r="F154" s="199">
        <f t="shared" ref="F154:F159" si="194">D154+E154</f>
        <v>0</v>
      </c>
      <c r="G154" s="197"/>
      <c r="H154" s="198"/>
      <c r="I154" s="199">
        <f t="shared" ref="I154:I159" si="195">G154+H154</f>
        <v>0</v>
      </c>
      <c r="J154" s="200"/>
      <c r="K154" s="198"/>
      <c r="L154" s="199">
        <f t="shared" ref="L154:L159" si="196">J154+K154</f>
        <v>0</v>
      </c>
      <c r="M154" s="197"/>
      <c r="N154" s="198"/>
      <c r="O154" s="199">
        <f t="shared" ref="O154:O159" si="197">M154+N154</f>
        <v>0</v>
      </c>
      <c r="P154" s="201"/>
    </row>
    <row r="155" spans="1:16" ht="24" hidden="1" x14ac:dyDescent="0.25">
      <c r="A155" s="52">
        <v>2513</v>
      </c>
      <c r="B155" s="90" t="s">
        <v>173</v>
      </c>
      <c r="C155" s="536">
        <f t="shared" si="189"/>
        <v>0</v>
      </c>
      <c r="D155" s="197"/>
      <c r="E155" s="198"/>
      <c r="F155" s="199">
        <f t="shared" si="194"/>
        <v>0</v>
      </c>
      <c r="G155" s="197"/>
      <c r="H155" s="198"/>
      <c r="I155" s="199">
        <f t="shared" si="195"/>
        <v>0</v>
      </c>
      <c r="J155" s="200"/>
      <c r="K155" s="198"/>
      <c r="L155" s="199">
        <f t="shared" si="196"/>
        <v>0</v>
      </c>
      <c r="M155" s="197"/>
      <c r="N155" s="198"/>
      <c r="O155" s="199">
        <f t="shared" si="197"/>
        <v>0</v>
      </c>
      <c r="P155" s="201"/>
    </row>
    <row r="156" spans="1:16" ht="36" hidden="1" x14ac:dyDescent="0.25">
      <c r="A156" s="52">
        <v>2514</v>
      </c>
      <c r="B156" s="90" t="s">
        <v>174</v>
      </c>
      <c r="C156" s="536">
        <f t="shared" si="189"/>
        <v>0</v>
      </c>
      <c r="D156" s="197"/>
      <c r="E156" s="198"/>
      <c r="F156" s="199">
        <f t="shared" si="194"/>
        <v>0</v>
      </c>
      <c r="G156" s="197"/>
      <c r="H156" s="198"/>
      <c r="I156" s="199">
        <f t="shared" si="195"/>
        <v>0</v>
      </c>
      <c r="J156" s="200"/>
      <c r="K156" s="198"/>
      <c r="L156" s="199">
        <f t="shared" si="196"/>
        <v>0</v>
      </c>
      <c r="M156" s="197"/>
      <c r="N156" s="198"/>
      <c r="O156" s="199">
        <f t="shared" si="197"/>
        <v>0</v>
      </c>
      <c r="P156" s="201"/>
    </row>
    <row r="157" spans="1:16" ht="24" hidden="1" x14ac:dyDescent="0.25">
      <c r="A157" s="52">
        <v>2515</v>
      </c>
      <c r="B157" s="90" t="s">
        <v>175</v>
      </c>
      <c r="C157" s="536">
        <f t="shared" si="189"/>
        <v>0</v>
      </c>
      <c r="D157" s="197"/>
      <c r="E157" s="198"/>
      <c r="F157" s="199">
        <f t="shared" si="194"/>
        <v>0</v>
      </c>
      <c r="G157" s="197"/>
      <c r="H157" s="198"/>
      <c r="I157" s="199">
        <f t="shared" si="195"/>
        <v>0</v>
      </c>
      <c r="J157" s="200"/>
      <c r="K157" s="198"/>
      <c r="L157" s="199">
        <f t="shared" si="196"/>
        <v>0</v>
      </c>
      <c r="M157" s="197"/>
      <c r="N157" s="198"/>
      <c r="O157" s="199">
        <f t="shared" si="197"/>
        <v>0</v>
      </c>
      <c r="P157" s="201"/>
    </row>
    <row r="158" spans="1:16" ht="24" hidden="1" x14ac:dyDescent="0.25">
      <c r="A158" s="52">
        <v>2519</v>
      </c>
      <c r="B158" s="90" t="s">
        <v>176</v>
      </c>
      <c r="C158" s="536">
        <f t="shared" si="189"/>
        <v>0</v>
      </c>
      <c r="D158" s="197"/>
      <c r="E158" s="198"/>
      <c r="F158" s="199">
        <f t="shared" si="194"/>
        <v>0</v>
      </c>
      <c r="G158" s="197"/>
      <c r="H158" s="198"/>
      <c r="I158" s="199">
        <f t="shared" si="195"/>
        <v>0</v>
      </c>
      <c r="J158" s="200"/>
      <c r="K158" s="198"/>
      <c r="L158" s="199">
        <f t="shared" si="196"/>
        <v>0</v>
      </c>
      <c r="M158" s="197"/>
      <c r="N158" s="198"/>
      <c r="O158" s="199">
        <f t="shared" si="197"/>
        <v>0</v>
      </c>
      <c r="P158" s="201"/>
    </row>
    <row r="159" spans="1:16" ht="24" hidden="1" x14ac:dyDescent="0.25">
      <c r="A159" s="202">
        <v>2520</v>
      </c>
      <c r="B159" s="90" t="s">
        <v>177</v>
      </c>
      <c r="C159" s="536">
        <f t="shared" si="189"/>
        <v>0</v>
      </c>
      <c r="D159" s="197"/>
      <c r="E159" s="198"/>
      <c r="F159" s="199">
        <f t="shared" si="194"/>
        <v>0</v>
      </c>
      <c r="G159" s="197"/>
      <c r="H159" s="198"/>
      <c r="I159" s="199">
        <f t="shared" si="195"/>
        <v>0</v>
      </c>
      <c r="J159" s="200"/>
      <c r="K159" s="198"/>
      <c r="L159" s="199">
        <f t="shared" si="196"/>
        <v>0</v>
      </c>
      <c r="M159" s="197"/>
      <c r="N159" s="198"/>
      <c r="O159" s="199">
        <f t="shared" si="197"/>
        <v>0</v>
      </c>
      <c r="P159" s="201"/>
    </row>
    <row r="160" spans="1:16" hidden="1" x14ac:dyDescent="0.25">
      <c r="A160" s="176">
        <v>3000</v>
      </c>
      <c r="B160" s="176" t="s">
        <v>178</v>
      </c>
      <c r="C160" s="547">
        <f t="shared" si="189"/>
        <v>0</v>
      </c>
      <c r="D160" s="177">
        <f t="shared" ref="D160:E160" si="198">SUM(D161,D171)</f>
        <v>0</v>
      </c>
      <c r="E160" s="178">
        <f t="shared" si="198"/>
        <v>0</v>
      </c>
      <c r="F160" s="179">
        <f>SUM(F161,F171)</f>
        <v>0</v>
      </c>
      <c r="G160" s="177">
        <f t="shared" ref="G160:H160" si="199">SUM(G161,G171)</f>
        <v>0</v>
      </c>
      <c r="H160" s="178">
        <f t="shared" si="199"/>
        <v>0</v>
      </c>
      <c r="I160" s="179">
        <f>SUM(I161,I171)</f>
        <v>0</v>
      </c>
      <c r="J160" s="180">
        <f t="shared" ref="J160:K160" si="200">SUM(J161,J171)</f>
        <v>0</v>
      </c>
      <c r="K160" s="178">
        <f t="shared" si="200"/>
        <v>0</v>
      </c>
      <c r="L160" s="179">
        <f>SUM(L161,L171)</f>
        <v>0</v>
      </c>
      <c r="M160" s="177">
        <f t="shared" ref="M160:O160" si="201">SUM(M161,M171)</f>
        <v>0</v>
      </c>
      <c r="N160" s="178">
        <f t="shared" si="201"/>
        <v>0</v>
      </c>
      <c r="O160" s="179">
        <f t="shared" si="201"/>
        <v>0</v>
      </c>
      <c r="P160" s="181"/>
    </row>
    <row r="161" spans="1:16" ht="24" hidden="1" x14ac:dyDescent="0.25">
      <c r="A161" s="70">
        <v>3200</v>
      </c>
      <c r="B161" s="228" t="s">
        <v>179</v>
      </c>
      <c r="C161" s="534">
        <f t="shared" si="189"/>
        <v>0</v>
      </c>
      <c r="D161" s="183">
        <f t="shared" ref="D161:E161" si="202">SUM(D162,D166)</f>
        <v>0</v>
      </c>
      <c r="E161" s="184">
        <f t="shared" si="202"/>
        <v>0</v>
      </c>
      <c r="F161" s="185">
        <f>SUM(F162,F166)</f>
        <v>0</v>
      </c>
      <c r="G161" s="183">
        <f t="shared" ref="G161:O161" si="203">SUM(G162,G166)</f>
        <v>0</v>
      </c>
      <c r="H161" s="184">
        <f t="shared" si="203"/>
        <v>0</v>
      </c>
      <c r="I161" s="185">
        <f t="shared" si="203"/>
        <v>0</v>
      </c>
      <c r="J161" s="186">
        <f t="shared" si="203"/>
        <v>0</v>
      </c>
      <c r="K161" s="184">
        <f t="shared" si="203"/>
        <v>0</v>
      </c>
      <c r="L161" s="185">
        <f t="shared" si="203"/>
        <v>0</v>
      </c>
      <c r="M161" s="183">
        <f t="shared" si="203"/>
        <v>0</v>
      </c>
      <c r="N161" s="184">
        <f t="shared" si="203"/>
        <v>0</v>
      </c>
      <c r="O161" s="185">
        <f t="shared" si="203"/>
        <v>0</v>
      </c>
      <c r="P161" s="187"/>
    </row>
    <row r="162" spans="1:16" ht="36" hidden="1" x14ac:dyDescent="0.25">
      <c r="A162" s="989">
        <v>3260</v>
      </c>
      <c r="B162" s="82" t="s">
        <v>180</v>
      </c>
      <c r="C162" s="535">
        <f t="shared" si="189"/>
        <v>0</v>
      </c>
      <c r="D162" s="212">
        <f t="shared" ref="D162:E162" si="204">SUM(D163:D165)</f>
        <v>0</v>
      </c>
      <c r="E162" s="213">
        <f t="shared" si="204"/>
        <v>0</v>
      </c>
      <c r="F162" s="194">
        <f>SUM(F163:F165)</f>
        <v>0</v>
      </c>
      <c r="G162" s="212">
        <f t="shared" ref="G162:H162" si="205">SUM(G163:G165)</f>
        <v>0</v>
      </c>
      <c r="H162" s="213">
        <f t="shared" si="205"/>
        <v>0</v>
      </c>
      <c r="I162" s="194">
        <f>SUM(I163:I165)</f>
        <v>0</v>
      </c>
      <c r="J162" s="214">
        <f t="shared" ref="J162:K162" si="206">SUM(J163:J165)</f>
        <v>0</v>
      </c>
      <c r="K162" s="213">
        <f t="shared" si="206"/>
        <v>0</v>
      </c>
      <c r="L162" s="194">
        <f>SUM(L163:L165)</f>
        <v>0</v>
      </c>
      <c r="M162" s="212">
        <f t="shared" ref="M162:O162" si="207">SUM(M163:M165)</f>
        <v>0</v>
      </c>
      <c r="N162" s="213">
        <f t="shared" si="207"/>
        <v>0</v>
      </c>
      <c r="O162" s="194">
        <f t="shared" si="207"/>
        <v>0</v>
      </c>
      <c r="P162" s="196"/>
    </row>
    <row r="163" spans="1:16" ht="24" hidden="1" x14ac:dyDescent="0.25">
      <c r="A163" s="52">
        <v>3261</v>
      </c>
      <c r="B163" s="90" t="s">
        <v>181</v>
      </c>
      <c r="C163" s="536">
        <f t="shared" si="189"/>
        <v>0</v>
      </c>
      <c r="D163" s="197"/>
      <c r="E163" s="198"/>
      <c r="F163" s="199">
        <f t="shared" ref="F163:F165" si="208">D163+E163</f>
        <v>0</v>
      </c>
      <c r="G163" s="197"/>
      <c r="H163" s="198"/>
      <c r="I163" s="199">
        <f t="shared" ref="I163:I165" si="209">G163+H163</f>
        <v>0</v>
      </c>
      <c r="J163" s="200"/>
      <c r="K163" s="198"/>
      <c r="L163" s="199">
        <f t="shared" ref="L163:L165" si="210">J163+K163</f>
        <v>0</v>
      </c>
      <c r="M163" s="197"/>
      <c r="N163" s="198"/>
      <c r="O163" s="199">
        <f t="shared" ref="O163:O165" si="211">M163+N163</f>
        <v>0</v>
      </c>
      <c r="P163" s="201"/>
    </row>
    <row r="164" spans="1:16" ht="36" hidden="1" x14ac:dyDescent="0.25">
      <c r="A164" s="52">
        <v>3262</v>
      </c>
      <c r="B164" s="90" t="s">
        <v>182</v>
      </c>
      <c r="C164" s="536">
        <f t="shared" si="189"/>
        <v>0</v>
      </c>
      <c r="D164" s="197"/>
      <c r="E164" s="198"/>
      <c r="F164" s="199">
        <f t="shared" si="208"/>
        <v>0</v>
      </c>
      <c r="G164" s="197"/>
      <c r="H164" s="198"/>
      <c r="I164" s="199">
        <f t="shared" si="209"/>
        <v>0</v>
      </c>
      <c r="J164" s="200"/>
      <c r="K164" s="198"/>
      <c r="L164" s="199">
        <f t="shared" si="210"/>
        <v>0</v>
      </c>
      <c r="M164" s="197"/>
      <c r="N164" s="198"/>
      <c r="O164" s="199">
        <f t="shared" si="211"/>
        <v>0</v>
      </c>
      <c r="P164" s="201"/>
    </row>
    <row r="165" spans="1:16" ht="24" hidden="1" x14ac:dyDescent="0.25">
      <c r="A165" s="52">
        <v>3263</v>
      </c>
      <c r="B165" s="90" t="s">
        <v>183</v>
      </c>
      <c r="C165" s="536">
        <f t="shared" si="189"/>
        <v>0</v>
      </c>
      <c r="D165" s="197"/>
      <c r="E165" s="198"/>
      <c r="F165" s="199">
        <f t="shared" si="208"/>
        <v>0</v>
      </c>
      <c r="G165" s="197"/>
      <c r="H165" s="198"/>
      <c r="I165" s="199">
        <f t="shared" si="209"/>
        <v>0</v>
      </c>
      <c r="J165" s="200"/>
      <c r="K165" s="198"/>
      <c r="L165" s="199">
        <f t="shared" si="210"/>
        <v>0</v>
      </c>
      <c r="M165" s="197"/>
      <c r="N165" s="198"/>
      <c r="O165" s="199">
        <f t="shared" si="211"/>
        <v>0</v>
      </c>
      <c r="P165" s="201"/>
    </row>
    <row r="166" spans="1:16" ht="84" hidden="1" x14ac:dyDescent="0.25">
      <c r="A166" s="989">
        <v>3290</v>
      </c>
      <c r="B166" s="82" t="s">
        <v>184</v>
      </c>
      <c r="C166" s="548">
        <f t="shared" si="189"/>
        <v>0</v>
      </c>
      <c r="D166" s="212">
        <f t="shared" ref="D166:E166" si="212">SUM(D167:D170)</f>
        <v>0</v>
      </c>
      <c r="E166" s="213">
        <f t="shared" si="212"/>
        <v>0</v>
      </c>
      <c r="F166" s="194">
        <f>SUM(F167:F170)</f>
        <v>0</v>
      </c>
      <c r="G166" s="212">
        <f t="shared" ref="G166:O166" si="213">SUM(G167:G170)</f>
        <v>0</v>
      </c>
      <c r="H166" s="213">
        <f t="shared" si="213"/>
        <v>0</v>
      </c>
      <c r="I166" s="194">
        <f t="shared" si="213"/>
        <v>0</v>
      </c>
      <c r="J166" s="214">
        <f t="shared" si="213"/>
        <v>0</v>
      </c>
      <c r="K166" s="213">
        <f t="shared" si="213"/>
        <v>0</v>
      </c>
      <c r="L166" s="194">
        <f t="shared" si="213"/>
        <v>0</v>
      </c>
      <c r="M166" s="212">
        <f t="shared" si="213"/>
        <v>0</v>
      </c>
      <c r="N166" s="213">
        <f t="shared" si="213"/>
        <v>0</v>
      </c>
      <c r="O166" s="194">
        <f t="shared" si="213"/>
        <v>0</v>
      </c>
      <c r="P166" s="229"/>
    </row>
    <row r="167" spans="1:16" ht="72" hidden="1" x14ac:dyDescent="0.25">
      <c r="A167" s="52">
        <v>3291</v>
      </c>
      <c r="B167" s="90" t="s">
        <v>185</v>
      </c>
      <c r="C167" s="536">
        <f t="shared" si="189"/>
        <v>0</v>
      </c>
      <c r="D167" s="197"/>
      <c r="E167" s="198"/>
      <c r="F167" s="199">
        <f t="shared" ref="F167:F170" si="214">D167+E167</f>
        <v>0</v>
      </c>
      <c r="G167" s="197"/>
      <c r="H167" s="198"/>
      <c r="I167" s="199">
        <f t="shared" ref="I167:I170" si="215">G167+H167</f>
        <v>0</v>
      </c>
      <c r="J167" s="200"/>
      <c r="K167" s="198"/>
      <c r="L167" s="199">
        <f t="shared" ref="L167:L170" si="216">J167+K167</f>
        <v>0</v>
      </c>
      <c r="M167" s="197"/>
      <c r="N167" s="198"/>
      <c r="O167" s="199">
        <f t="shared" ref="O167:O170" si="217">M167+N167</f>
        <v>0</v>
      </c>
      <c r="P167" s="201"/>
    </row>
    <row r="168" spans="1:16" ht="72" hidden="1" x14ac:dyDescent="0.25">
      <c r="A168" s="52">
        <v>3292</v>
      </c>
      <c r="B168" s="90" t="s">
        <v>186</v>
      </c>
      <c r="C168" s="536">
        <f t="shared" si="189"/>
        <v>0</v>
      </c>
      <c r="D168" s="197"/>
      <c r="E168" s="198"/>
      <c r="F168" s="199">
        <f t="shared" si="214"/>
        <v>0</v>
      </c>
      <c r="G168" s="197"/>
      <c r="H168" s="198"/>
      <c r="I168" s="199">
        <f t="shared" si="215"/>
        <v>0</v>
      </c>
      <c r="J168" s="200"/>
      <c r="K168" s="198"/>
      <c r="L168" s="199">
        <f t="shared" si="216"/>
        <v>0</v>
      </c>
      <c r="M168" s="197"/>
      <c r="N168" s="198"/>
      <c r="O168" s="199">
        <f t="shared" si="217"/>
        <v>0</v>
      </c>
      <c r="P168" s="201"/>
    </row>
    <row r="169" spans="1:16" ht="72" hidden="1" x14ac:dyDescent="0.25">
      <c r="A169" s="52">
        <v>3293</v>
      </c>
      <c r="B169" s="90" t="s">
        <v>187</v>
      </c>
      <c r="C169" s="536">
        <f t="shared" si="189"/>
        <v>0</v>
      </c>
      <c r="D169" s="197"/>
      <c r="E169" s="198"/>
      <c r="F169" s="199">
        <f t="shared" si="214"/>
        <v>0</v>
      </c>
      <c r="G169" s="197"/>
      <c r="H169" s="198"/>
      <c r="I169" s="199">
        <f t="shared" si="215"/>
        <v>0</v>
      </c>
      <c r="J169" s="200"/>
      <c r="K169" s="198"/>
      <c r="L169" s="199">
        <f t="shared" si="216"/>
        <v>0</v>
      </c>
      <c r="M169" s="197"/>
      <c r="N169" s="198"/>
      <c r="O169" s="199">
        <f t="shared" si="217"/>
        <v>0</v>
      </c>
      <c r="P169" s="201"/>
    </row>
    <row r="170" spans="1:16" ht="60" hidden="1" x14ac:dyDescent="0.25">
      <c r="A170" s="230">
        <v>3294</v>
      </c>
      <c r="B170" s="90" t="s">
        <v>188</v>
      </c>
      <c r="C170" s="548">
        <f t="shared" si="189"/>
        <v>0</v>
      </c>
      <c r="D170" s="231"/>
      <c r="E170" s="232"/>
      <c r="F170" s="233">
        <f t="shared" si="214"/>
        <v>0</v>
      </c>
      <c r="G170" s="231"/>
      <c r="H170" s="232"/>
      <c r="I170" s="233">
        <f t="shared" si="215"/>
        <v>0</v>
      </c>
      <c r="J170" s="234"/>
      <c r="K170" s="232"/>
      <c r="L170" s="233">
        <f t="shared" si="216"/>
        <v>0</v>
      </c>
      <c r="M170" s="231"/>
      <c r="N170" s="232"/>
      <c r="O170" s="233">
        <f t="shared" si="217"/>
        <v>0</v>
      </c>
      <c r="P170" s="229"/>
    </row>
    <row r="171" spans="1:16" ht="48" hidden="1" x14ac:dyDescent="0.25">
      <c r="A171" s="235">
        <v>3300</v>
      </c>
      <c r="B171" s="228" t="s">
        <v>189</v>
      </c>
      <c r="C171" s="549">
        <f t="shared" si="189"/>
        <v>0</v>
      </c>
      <c r="D171" s="236">
        <f t="shared" ref="D171:E171" si="218">SUM(D172:D173)</f>
        <v>0</v>
      </c>
      <c r="E171" s="237">
        <f t="shared" si="218"/>
        <v>0</v>
      </c>
      <c r="F171" s="238">
        <f>SUM(F172:F173)</f>
        <v>0</v>
      </c>
      <c r="G171" s="236">
        <f t="shared" ref="G171:O171" si="219">SUM(G172:G173)</f>
        <v>0</v>
      </c>
      <c r="H171" s="237">
        <f t="shared" si="219"/>
        <v>0</v>
      </c>
      <c r="I171" s="238">
        <f t="shared" si="219"/>
        <v>0</v>
      </c>
      <c r="J171" s="239">
        <f t="shared" si="219"/>
        <v>0</v>
      </c>
      <c r="K171" s="237">
        <f t="shared" si="219"/>
        <v>0</v>
      </c>
      <c r="L171" s="238">
        <f t="shared" si="219"/>
        <v>0</v>
      </c>
      <c r="M171" s="236">
        <f t="shared" si="219"/>
        <v>0</v>
      </c>
      <c r="N171" s="237">
        <f t="shared" si="219"/>
        <v>0</v>
      </c>
      <c r="O171" s="238">
        <f t="shared" si="219"/>
        <v>0</v>
      </c>
      <c r="P171" s="187"/>
    </row>
    <row r="172" spans="1:16" ht="48" hidden="1" x14ac:dyDescent="0.25">
      <c r="A172" s="142">
        <v>3310</v>
      </c>
      <c r="B172" s="143" t="s">
        <v>190</v>
      </c>
      <c r="C172" s="542">
        <f t="shared" si="189"/>
        <v>0</v>
      </c>
      <c r="D172" s="206"/>
      <c r="E172" s="207"/>
      <c r="F172" s="189">
        <f t="shared" ref="F172:F173" si="220">D172+E172</f>
        <v>0</v>
      </c>
      <c r="G172" s="206"/>
      <c r="H172" s="207"/>
      <c r="I172" s="189">
        <f t="shared" ref="I172:I173" si="221">G172+H172</f>
        <v>0</v>
      </c>
      <c r="J172" s="208"/>
      <c r="K172" s="207"/>
      <c r="L172" s="189">
        <f t="shared" ref="L172:L173" si="222">J172+K172</f>
        <v>0</v>
      </c>
      <c r="M172" s="206"/>
      <c r="N172" s="207"/>
      <c r="O172" s="189">
        <f t="shared" ref="O172:O173" si="223">M172+N172</f>
        <v>0</v>
      </c>
      <c r="P172" s="191"/>
    </row>
    <row r="173" spans="1:16" ht="48.75" hidden="1" customHeight="1" x14ac:dyDescent="0.25">
      <c r="A173" s="45">
        <v>3320</v>
      </c>
      <c r="B173" s="82" t="s">
        <v>191</v>
      </c>
      <c r="C173" s="535">
        <f t="shared" si="189"/>
        <v>0</v>
      </c>
      <c r="D173" s="192"/>
      <c r="E173" s="193"/>
      <c r="F173" s="194">
        <f t="shared" si="220"/>
        <v>0</v>
      </c>
      <c r="G173" s="192"/>
      <c r="H173" s="193"/>
      <c r="I173" s="194">
        <f t="shared" si="221"/>
        <v>0</v>
      </c>
      <c r="J173" s="195"/>
      <c r="K173" s="193"/>
      <c r="L173" s="194">
        <f t="shared" si="222"/>
        <v>0</v>
      </c>
      <c r="M173" s="192"/>
      <c r="N173" s="193"/>
      <c r="O173" s="194">
        <f t="shared" si="223"/>
        <v>0</v>
      </c>
      <c r="P173" s="196"/>
    </row>
    <row r="174" spans="1:16" hidden="1" x14ac:dyDescent="0.25">
      <c r="A174" s="240">
        <v>4000</v>
      </c>
      <c r="B174" s="176" t="s">
        <v>192</v>
      </c>
      <c r="C174" s="547">
        <f t="shared" si="189"/>
        <v>0</v>
      </c>
      <c r="D174" s="177">
        <f t="shared" ref="D174:E174" si="224">SUM(D175,D178)</f>
        <v>0</v>
      </c>
      <c r="E174" s="178">
        <f t="shared" si="224"/>
        <v>0</v>
      </c>
      <c r="F174" s="179">
        <f>SUM(F175,F178)</f>
        <v>0</v>
      </c>
      <c r="G174" s="177">
        <f t="shared" ref="G174:H174" si="225">SUM(G175,G178)</f>
        <v>0</v>
      </c>
      <c r="H174" s="178">
        <f t="shared" si="225"/>
        <v>0</v>
      </c>
      <c r="I174" s="179">
        <f>SUM(I175,I178)</f>
        <v>0</v>
      </c>
      <c r="J174" s="180">
        <f t="shared" ref="J174:K174" si="226">SUM(J175,J178)</f>
        <v>0</v>
      </c>
      <c r="K174" s="178">
        <f t="shared" si="226"/>
        <v>0</v>
      </c>
      <c r="L174" s="179">
        <f>SUM(L175,L178)</f>
        <v>0</v>
      </c>
      <c r="M174" s="177">
        <f t="shared" ref="M174:O174" si="227">SUM(M175,M178)</f>
        <v>0</v>
      </c>
      <c r="N174" s="178">
        <f t="shared" si="227"/>
        <v>0</v>
      </c>
      <c r="O174" s="179">
        <f t="shared" si="227"/>
        <v>0</v>
      </c>
      <c r="P174" s="181"/>
    </row>
    <row r="175" spans="1:16" ht="24" hidden="1" x14ac:dyDescent="0.25">
      <c r="A175" s="241">
        <v>4200</v>
      </c>
      <c r="B175" s="182" t="s">
        <v>193</v>
      </c>
      <c r="C175" s="534">
        <f t="shared" si="189"/>
        <v>0</v>
      </c>
      <c r="D175" s="183">
        <f t="shared" ref="D175:E175" si="228">SUM(D176,D177)</f>
        <v>0</v>
      </c>
      <c r="E175" s="184">
        <f t="shared" si="228"/>
        <v>0</v>
      </c>
      <c r="F175" s="185">
        <f>SUM(F176,F177)</f>
        <v>0</v>
      </c>
      <c r="G175" s="183">
        <f t="shared" ref="G175:H175" si="229">SUM(G176,G177)</f>
        <v>0</v>
      </c>
      <c r="H175" s="184">
        <f t="shared" si="229"/>
        <v>0</v>
      </c>
      <c r="I175" s="185">
        <f>SUM(I176,I177)</f>
        <v>0</v>
      </c>
      <c r="J175" s="186">
        <f t="shared" ref="J175:K175" si="230">SUM(J176,J177)</f>
        <v>0</v>
      </c>
      <c r="K175" s="184">
        <f t="shared" si="230"/>
        <v>0</v>
      </c>
      <c r="L175" s="185">
        <f>SUM(L176,L177)</f>
        <v>0</v>
      </c>
      <c r="M175" s="183">
        <f t="shared" ref="M175:O175" si="231">SUM(M176,M177)</f>
        <v>0</v>
      </c>
      <c r="N175" s="184">
        <f t="shared" si="231"/>
        <v>0</v>
      </c>
      <c r="O175" s="185">
        <f t="shared" si="231"/>
        <v>0</v>
      </c>
      <c r="P175" s="209"/>
    </row>
    <row r="176" spans="1:16" ht="36" hidden="1" x14ac:dyDescent="0.25">
      <c r="A176" s="989">
        <v>4240</v>
      </c>
      <c r="B176" s="82" t="s">
        <v>194</v>
      </c>
      <c r="C176" s="535">
        <f t="shared" si="189"/>
        <v>0</v>
      </c>
      <c r="D176" s="192"/>
      <c r="E176" s="193"/>
      <c r="F176" s="194">
        <f t="shared" ref="F176:F177" si="232">D176+E176</f>
        <v>0</v>
      </c>
      <c r="G176" s="192"/>
      <c r="H176" s="193"/>
      <c r="I176" s="194">
        <f t="shared" ref="I176:I177" si="233">G176+H176</f>
        <v>0</v>
      </c>
      <c r="J176" s="195"/>
      <c r="K176" s="193"/>
      <c r="L176" s="194">
        <f t="shared" ref="L176:L177" si="234">J176+K176</f>
        <v>0</v>
      </c>
      <c r="M176" s="192"/>
      <c r="N176" s="193"/>
      <c r="O176" s="194">
        <f t="shared" ref="O176:O177" si="235">M176+N176</f>
        <v>0</v>
      </c>
      <c r="P176" s="196"/>
    </row>
    <row r="177" spans="1:16" ht="24" hidden="1" x14ac:dyDescent="0.25">
      <c r="A177" s="202">
        <v>4250</v>
      </c>
      <c r="B177" s="90" t="s">
        <v>195</v>
      </c>
      <c r="C177" s="536">
        <f t="shared" si="189"/>
        <v>0</v>
      </c>
      <c r="D177" s="197"/>
      <c r="E177" s="198"/>
      <c r="F177" s="199">
        <f t="shared" si="232"/>
        <v>0</v>
      </c>
      <c r="G177" s="197"/>
      <c r="H177" s="198"/>
      <c r="I177" s="199">
        <f t="shared" si="233"/>
        <v>0</v>
      </c>
      <c r="J177" s="200"/>
      <c r="K177" s="198"/>
      <c r="L177" s="199">
        <f t="shared" si="234"/>
        <v>0</v>
      </c>
      <c r="M177" s="197"/>
      <c r="N177" s="198"/>
      <c r="O177" s="199">
        <f t="shared" si="235"/>
        <v>0</v>
      </c>
      <c r="P177" s="201"/>
    </row>
    <row r="178" spans="1:16" hidden="1" x14ac:dyDescent="0.25">
      <c r="A178" s="70">
        <v>4300</v>
      </c>
      <c r="B178" s="182" t="s">
        <v>196</v>
      </c>
      <c r="C178" s="534">
        <f t="shared" si="189"/>
        <v>0</v>
      </c>
      <c r="D178" s="183">
        <f t="shared" ref="D178:E178" si="236">SUM(D179)</f>
        <v>0</v>
      </c>
      <c r="E178" s="184">
        <f t="shared" si="236"/>
        <v>0</v>
      </c>
      <c r="F178" s="185">
        <f>SUM(F179)</f>
        <v>0</v>
      </c>
      <c r="G178" s="183">
        <f t="shared" ref="G178:H178" si="237">SUM(G179)</f>
        <v>0</v>
      </c>
      <c r="H178" s="184">
        <f t="shared" si="237"/>
        <v>0</v>
      </c>
      <c r="I178" s="185">
        <f>SUM(I179)</f>
        <v>0</v>
      </c>
      <c r="J178" s="186">
        <f t="shared" ref="J178:K178" si="238">SUM(J179)</f>
        <v>0</v>
      </c>
      <c r="K178" s="184">
        <f t="shared" si="238"/>
        <v>0</v>
      </c>
      <c r="L178" s="185">
        <f>SUM(L179)</f>
        <v>0</v>
      </c>
      <c r="M178" s="183">
        <f t="shared" ref="M178:O178" si="239">SUM(M179)</f>
        <v>0</v>
      </c>
      <c r="N178" s="184">
        <f t="shared" si="239"/>
        <v>0</v>
      </c>
      <c r="O178" s="185">
        <f t="shared" si="239"/>
        <v>0</v>
      </c>
      <c r="P178" s="209"/>
    </row>
    <row r="179" spans="1:16" ht="24" hidden="1" x14ac:dyDescent="0.25">
      <c r="A179" s="989">
        <v>4310</v>
      </c>
      <c r="B179" s="82" t="s">
        <v>197</v>
      </c>
      <c r="C179" s="535">
        <f t="shared" si="189"/>
        <v>0</v>
      </c>
      <c r="D179" s="212">
        <f t="shared" ref="D179:E179" si="240">SUM(D180:D180)</f>
        <v>0</v>
      </c>
      <c r="E179" s="213">
        <f t="shared" si="240"/>
        <v>0</v>
      </c>
      <c r="F179" s="194">
        <f>SUM(F180:F180)</f>
        <v>0</v>
      </c>
      <c r="G179" s="212">
        <f t="shared" ref="G179:H179" si="241">SUM(G180:G180)</f>
        <v>0</v>
      </c>
      <c r="H179" s="213">
        <f t="shared" si="241"/>
        <v>0</v>
      </c>
      <c r="I179" s="194">
        <f>SUM(I180:I180)</f>
        <v>0</v>
      </c>
      <c r="J179" s="214">
        <f t="shared" ref="J179:K179" si="242">SUM(J180:J180)</f>
        <v>0</v>
      </c>
      <c r="K179" s="213">
        <f t="shared" si="242"/>
        <v>0</v>
      </c>
      <c r="L179" s="194">
        <f>SUM(L180:L180)</f>
        <v>0</v>
      </c>
      <c r="M179" s="212">
        <f t="shared" ref="M179:O179" si="243">SUM(M180:M180)</f>
        <v>0</v>
      </c>
      <c r="N179" s="213">
        <f t="shared" si="243"/>
        <v>0</v>
      </c>
      <c r="O179" s="194">
        <f t="shared" si="243"/>
        <v>0</v>
      </c>
      <c r="P179" s="196"/>
    </row>
    <row r="180" spans="1:16" ht="36" hidden="1" x14ac:dyDescent="0.25">
      <c r="A180" s="52">
        <v>4311</v>
      </c>
      <c r="B180" s="90" t="s">
        <v>198</v>
      </c>
      <c r="C180" s="536">
        <f t="shared" si="189"/>
        <v>0</v>
      </c>
      <c r="D180" s="197"/>
      <c r="E180" s="198"/>
      <c r="F180" s="199">
        <f>D180+E180</f>
        <v>0</v>
      </c>
      <c r="G180" s="197"/>
      <c r="H180" s="198"/>
      <c r="I180" s="199">
        <f>G180+H180</f>
        <v>0</v>
      </c>
      <c r="J180" s="200"/>
      <c r="K180" s="198"/>
      <c r="L180" s="199">
        <f>J180+K180</f>
        <v>0</v>
      </c>
      <c r="M180" s="197"/>
      <c r="N180" s="198"/>
      <c r="O180" s="199">
        <f t="shared" ref="O180" si="244">M180+N180</f>
        <v>0</v>
      </c>
      <c r="P180" s="201"/>
    </row>
    <row r="181" spans="1:16" s="29" customFormat="1" ht="24" x14ac:dyDescent="0.25">
      <c r="A181" s="242"/>
      <c r="B181" s="21" t="s">
        <v>199</v>
      </c>
      <c r="C181" s="546">
        <f t="shared" si="189"/>
        <v>4993235</v>
      </c>
      <c r="D181" s="171">
        <f t="shared" ref="D181:O181" si="245">SUM(D182,D211,D252,D265)</f>
        <v>5009036</v>
      </c>
      <c r="E181" s="172">
        <f t="shared" si="245"/>
        <v>-15801</v>
      </c>
      <c r="F181" s="173">
        <f t="shared" si="245"/>
        <v>4993235</v>
      </c>
      <c r="G181" s="171">
        <f t="shared" si="245"/>
        <v>0</v>
      </c>
      <c r="H181" s="172">
        <f t="shared" si="245"/>
        <v>0</v>
      </c>
      <c r="I181" s="173">
        <f t="shared" si="245"/>
        <v>0</v>
      </c>
      <c r="J181" s="174">
        <f t="shared" si="245"/>
        <v>0</v>
      </c>
      <c r="K181" s="172">
        <f t="shared" si="245"/>
        <v>0</v>
      </c>
      <c r="L181" s="173">
        <f t="shared" si="245"/>
        <v>0</v>
      </c>
      <c r="M181" s="171">
        <f t="shared" si="245"/>
        <v>0</v>
      </c>
      <c r="N181" s="172">
        <f t="shared" si="245"/>
        <v>0</v>
      </c>
      <c r="O181" s="173">
        <f t="shared" si="245"/>
        <v>0</v>
      </c>
      <c r="P181" s="243"/>
    </row>
    <row r="182" spans="1:16" x14ac:dyDescent="0.25">
      <c r="A182" s="176">
        <v>5000</v>
      </c>
      <c r="B182" s="176" t="s">
        <v>200</v>
      </c>
      <c r="C182" s="547">
        <f t="shared" si="189"/>
        <v>4993235</v>
      </c>
      <c r="D182" s="177">
        <f t="shared" ref="D182:E182" si="246">D183+D187</f>
        <v>5009036</v>
      </c>
      <c r="E182" s="178">
        <f t="shared" si="246"/>
        <v>-15801</v>
      </c>
      <c r="F182" s="179">
        <f>F183+F187</f>
        <v>4993235</v>
      </c>
      <c r="G182" s="177">
        <f t="shared" ref="G182:H182" si="247">G183+G187</f>
        <v>0</v>
      </c>
      <c r="H182" s="178">
        <f t="shared" si="247"/>
        <v>0</v>
      </c>
      <c r="I182" s="179">
        <f>I183+I187</f>
        <v>0</v>
      </c>
      <c r="J182" s="180">
        <f t="shared" ref="J182:K182" si="248">J183+J187</f>
        <v>0</v>
      </c>
      <c r="K182" s="178">
        <f t="shared" si="248"/>
        <v>0</v>
      </c>
      <c r="L182" s="179">
        <f>L183+L187</f>
        <v>0</v>
      </c>
      <c r="M182" s="177">
        <f t="shared" ref="M182:O182" si="249">M183+M187</f>
        <v>0</v>
      </c>
      <c r="N182" s="178">
        <f t="shared" si="249"/>
        <v>0</v>
      </c>
      <c r="O182" s="179">
        <f t="shared" si="249"/>
        <v>0</v>
      </c>
      <c r="P182" s="181"/>
    </row>
    <row r="183" spans="1:16" hidden="1" x14ac:dyDescent="0.25">
      <c r="A183" s="70">
        <v>5100</v>
      </c>
      <c r="B183" s="182" t="s">
        <v>201</v>
      </c>
      <c r="C183" s="534">
        <f t="shared" si="189"/>
        <v>0</v>
      </c>
      <c r="D183" s="183">
        <f t="shared" ref="D183:E183" si="250">SUM(D184:D186)</f>
        <v>0</v>
      </c>
      <c r="E183" s="184">
        <f t="shared" si="250"/>
        <v>0</v>
      </c>
      <c r="F183" s="185">
        <f>SUM(F184:F186)</f>
        <v>0</v>
      </c>
      <c r="G183" s="183">
        <f t="shared" ref="G183:H183" si="251">SUM(G184:G186)</f>
        <v>0</v>
      </c>
      <c r="H183" s="184">
        <f t="shared" si="251"/>
        <v>0</v>
      </c>
      <c r="I183" s="185">
        <f>SUM(I184:I186)</f>
        <v>0</v>
      </c>
      <c r="J183" s="186">
        <f t="shared" ref="J183:K183" si="252">SUM(J184:J186)</f>
        <v>0</v>
      </c>
      <c r="K183" s="184">
        <f t="shared" si="252"/>
        <v>0</v>
      </c>
      <c r="L183" s="185">
        <f>SUM(L184:L186)</f>
        <v>0</v>
      </c>
      <c r="M183" s="183">
        <f t="shared" ref="M183:O183" si="253">SUM(M184:M186)</f>
        <v>0</v>
      </c>
      <c r="N183" s="184">
        <f t="shared" si="253"/>
        <v>0</v>
      </c>
      <c r="O183" s="185">
        <f t="shared" si="253"/>
        <v>0</v>
      </c>
      <c r="P183" s="209"/>
    </row>
    <row r="184" spans="1:16" hidden="1" x14ac:dyDescent="0.25">
      <c r="A184" s="989">
        <v>5110</v>
      </c>
      <c r="B184" s="82" t="s">
        <v>202</v>
      </c>
      <c r="C184" s="535">
        <f t="shared" si="189"/>
        <v>0</v>
      </c>
      <c r="D184" s="192"/>
      <c r="E184" s="193"/>
      <c r="F184" s="194">
        <f t="shared" ref="F184:F186" si="254">D184+E184</f>
        <v>0</v>
      </c>
      <c r="G184" s="192"/>
      <c r="H184" s="193"/>
      <c r="I184" s="194">
        <f t="shared" ref="I184:I186" si="255">G184+H184</f>
        <v>0</v>
      </c>
      <c r="J184" s="195"/>
      <c r="K184" s="193"/>
      <c r="L184" s="194">
        <f t="shared" ref="L184:L186" si="256">J184+K184</f>
        <v>0</v>
      </c>
      <c r="M184" s="192"/>
      <c r="N184" s="193"/>
      <c r="O184" s="194">
        <f t="shared" ref="O184:O186" si="257">M184+N184</f>
        <v>0</v>
      </c>
      <c r="P184" s="196"/>
    </row>
    <row r="185" spans="1:16" ht="24" hidden="1" x14ac:dyDescent="0.25">
      <c r="A185" s="202">
        <v>5120</v>
      </c>
      <c r="B185" s="90" t="s">
        <v>203</v>
      </c>
      <c r="C185" s="536">
        <f t="shared" si="189"/>
        <v>0</v>
      </c>
      <c r="D185" s="197"/>
      <c r="E185" s="198"/>
      <c r="F185" s="199">
        <f t="shared" si="254"/>
        <v>0</v>
      </c>
      <c r="G185" s="197"/>
      <c r="H185" s="198"/>
      <c r="I185" s="199">
        <f t="shared" si="255"/>
        <v>0</v>
      </c>
      <c r="J185" s="200"/>
      <c r="K185" s="198"/>
      <c r="L185" s="199">
        <f t="shared" si="256"/>
        <v>0</v>
      </c>
      <c r="M185" s="197"/>
      <c r="N185" s="198"/>
      <c r="O185" s="199">
        <f t="shared" si="257"/>
        <v>0</v>
      </c>
      <c r="P185" s="201"/>
    </row>
    <row r="186" spans="1:16" hidden="1" x14ac:dyDescent="0.25">
      <c r="A186" s="202">
        <v>5140</v>
      </c>
      <c r="B186" s="90" t="s">
        <v>204</v>
      </c>
      <c r="C186" s="536">
        <f t="shared" si="189"/>
        <v>0</v>
      </c>
      <c r="D186" s="197"/>
      <c r="E186" s="198"/>
      <c r="F186" s="199">
        <f t="shared" si="254"/>
        <v>0</v>
      </c>
      <c r="G186" s="197"/>
      <c r="H186" s="198"/>
      <c r="I186" s="199">
        <f t="shared" si="255"/>
        <v>0</v>
      </c>
      <c r="J186" s="200"/>
      <c r="K186" s="198"/>
      <c r="L186" s="199">
        <f t="shared" si="256"/>
        <v>0</v>
      </c>
      <c r="M186" s="197"/>
      <c r="N186" s="198"/>
      <c r="O186" s="199">
        <f t="shared" si="257"/>
        <v>0</v>
      </c>
      <c r="P186" s="201"/>
    </row>
    <row r="187" spans="1:16" ht="24" x14ac:dyDescent="0.25">
      <c r="A187" s="70">
        <v>5200</v>
      </c>
      <c r="B187" s="182" t="s">
        <v>205</v>
      </c>
      <c r="C187" s="534">
        <f t="shared" si="189"/>
        <v>4993235</v>
      </c>
      <c r="D187" s="183">
        <f t="shared" ref="D187:E187" si="258">D188+D198+D199+D206+D207+D208+D210</f>
        <v>5009036</v>
      </c>
      <c r="E187" s="184">
        <f t="shared" si="258"/>
        <v>-15801</v>
      </c>
      <c r="F187" s="185">
        <f>F188+F198+F199+F206+F207+F208+F210</f>
        <v>4993235</v>
      </c>
      <c r="G187" s="183">
        <f t="shared" ref="G187:H187" si="259">G188+G198+G199+G206+G207+G208+G210</f>
        <v>0</v>
      </c>
      <c r="H187" s="184">
        <f t="shared" si="259"/>
        <v>0</v>
      </c>
      <c r="I187" s="185">
        <f>I188+I198+I199+I206+I207+I208+I210</f>
        <v>0</v>
      </c>
      <c r="J187" s="186">
        <f t="shared" ref="J187:K187" si="260">J188+J198+J199+J206+J207+J208+J210</f>
        <v>0</v>
      </c>
      <c r="K187" s="184">
        <f t="shared" si="260"/>
        <v>0</v>
      </c>
      <c r="L187" s="185">
        <f>L188+L198+L199+L206+L207+L208+L210</f>
        <v>0</v>
      </c>
      <c r="M187" s="183">
        <f t="shared" ref="M187:O187" si="261">M188+M198+M199+M206+M207+M208+M210</f>
        <v>0</v>
      </c>
      <c r="N187" s="184">
        <f t="shared" si="261"/>
        <v>0</v>
      </c>
      <c r="O187" s="185">
        <f t="shared" si="261"/>
        <v>0</v>
      </c>
      <c r="P187" s="209"/>
    </row>
    <row r="188" spans="1:16" hidden="1" x14ac:dyDescent="0.25">
      <c r="A188" s="188">
        <v>5210</v>
      </c>
      <c r="B188" s="143" t="s">
        <v>206</v>
      </c>
      <c r="C188" s="542">
        <f t="shared" si="189"/>
        <v>0</v>
      </c>
      <c r="D188" s="148">
        <f t="shared" ref="D188:E188" si="262">SUM(D189:D197)</f>
        <v>0</v>
      </c>
      <c r="E188" s="149">
        <f t="shared" si="262"/>
        <v>0</v>
      </c>
      <c r="F188" s="189">
        <f>SUM(F189:F197)</f>
        <v>0</v>
      </c>
      <c r="G188" s="148">
        <f t="shared" ref="G188:H188" si="263">SUM(G189:G197)</f>
        <v>0</v>
      </c>
      <c r="H188" s="149">
        <f t="shared" si="263"/>
        <v>0</v>
      </c>
      <c r="I188" s="189">
        <f>SUM(I189:I197)</f>
        <v>0</v>
      </c>
      <c r="J188" s="190">
        <f t="shared" ref="J188:K188" si="264">SUM(J189:J197)</f>
        <v>0</v>
      </c>
      <c r="K188" s="149">
        <f t="shared" si="264"/>
        <v>0</v>
      </c>
      <c r="L188" s="189">
        <f>SUM(L189:L197)</f>
        <v>0</v>
      </c>
      <c r="M188" s="148">
        <f t="shared" ref="M188:O188" si="265">SUM(M189:M197)</f>
        <v>0</v>
      </c>
      <c r="N188" s="149">
        <f t="shared" si="265"/>
        <v>0</v>
      </c>
      <c r="O188" s="189">
        <f t="shared" si="265"/>
        <v>0</v>
      </c>
      <c r="P188" s="191"/>
    </row>
    <row r="189" spans="1:16" hidden="1" x14ac:dyDescent="0.25">
      <c r="A189" s="45">
        <v>5211</v>
      </c>
      <c r="B189" s="82" t="s">
        <v>207</v>
      </c>
      <c r="C189" s="535">
        <f t="shared" si="189"/>
        <v>0</v>
      </c>
      <c r="D189" s="192"/>
      <c r="E189" s="193"/>
      <c r="F189" s="194">
        <f t="shared" ref="F189:F198" si="266">D189+E189</f>
        <v>0</v>
      </c>
      <c r="G189" s="192"/>
      <c r="H189" s="193"/>
      <c r="I189" s="194">
        <f t="shared" ref="I189:I198" si="267">G189+H189</f>
        <v>0</v>
      </c>
      <c r="J189" s="195"/>
      <c r="K189" s="193"/>
      <c r="L189" s="194">
        <f t="shared" ref="L189:L198" si="268">J189+K189</f>
        <v>0</v>
      </c>
      <c r="M189" s="192"/>
      <c r="N189" s="193"/>
      <c r="O189" s="194">
        <f t="shared" ref="O189:O198" si="269">M189+N189</f>
        <v>0</v>
      </c>
      <c r="P189" s="196"/>
    </row>
    <row r="190" spans="1:16" hidden="1" x14ac:dyDescent="0.25">
      <c r="A190" s="52">
        <v>5212</v>
      </c>
      <c r="B190" s="90" t="s">
        <v>208</v>
      </c>
      <c r="C190" s="536">
        <f t="shared" si="189"/>
        <v>0</v>
      </c>
      <c r="D190" s="197"/>
      <c r="E190" s="198"/>
      <c r="F190" s="199">
        <f t="shared" si="266"/>
        <v>0</v>
      </c>
      <c r="G190" s="197"/>
      <c r="H190" s="198"/>
      <c r="I190" s="199">
        <f t="shared" si="267"/>
        <v>0</v>
      </c>
      <c r="J190" s="200"/>
      <c r="K190" s="198"/>
      <c r="L190" s="199">
        <f t="shared" si="268"/>
        <v>0</v>
      </c>
      <c r="M190" s="197"/>
      <c r="N190" s="198"/>
      <c r="O190" s="199">
        <f t="shared" si="269"/>
        <v>0</v>
      </c>
      <c r="P190" s="201"/>
    </row>
    <row r="191" spans="1:16" hidden="1" x14ac:dyDescent="0.25">
      <c r="A191" s="52">
        <v>5213</v>
      </c>
      <c r="B191" s="90" t="s">
        <v>209</v>
      </c>
      <c r="C191" s="536">
        <f t="shared" si="189"/>
        <v>0</v>
      </c>
      <c r="D191" s="197"/>
      <c r="E191" s="198"/>
      <c r="F191" s="199">
        <f t="shared" si="266"/>
        <v>0</v>
      </c>
      <c r="G191" s="197"/>
      <c r="H191" s="198"/>
      <c r="I191" s="199">
        <f t="shared" si="267"/>
        <v>0</v>
      </c>
      <c r="J191" s="200"/>
      <c r="K191" s="198"/>
      <c r="L191" s="199">
        <f t="shared" si="268"/>
        <v>0</v>
      </c>
      <c r="M191" s="197"/>
      <c r="N191" s="198"/>
      <c r="O191" s="199">
        <f t="shared" si="269"/>
        <v>0</v>
      </c>
      <c r="P191" s="201"/>
    </row>
    <row r="192" spans="1:16" hidden="1" x14ac:dyDescent="0.25">
      <c r="A192" s="52">
        <v>5214</v>
      </c>
      <c r="B192" s="90" t="s">
        <v>210</v>
      </c>
      <c r="C192" s="536">
        <f t="shared" si="189"/>
        <v>0</v>
      </c>
      <c r="D192" s="197"/>
      <c r="E192" s="198"/>
      <c r="F192" s="199">
        <f t="shared" si="266"/>
        <v>0</v>
      </c>
      <c r="G192" s="197"/>
      <c r="H192" s="198"/>
      <c r="I192" s="199">
        <f t="shared" si="267"/>
        <v>0</v>
      </c>
      <c r="J192" s="200"/>
      <c r="K192" s="198"/>
      <c r="L192" s="199">
        <f t="shared" si="268"/>
        <v>0</v>
      </c>
      <c r="M192" s="197"/>
      <c r="N192" s="198"/>
      <c r="O192" s="199">
        <f t="shared" si="269"/>
        <v>0</v>
      </c>
      <c r="P192" s="201"/>
    </row>
    <row r="193" spans="1:16" hidden="1" x14ac:dyDescent="0.25">
      <c r="A193" s="52">
        <v>5215</v>
      </c>
      <c r="B193" s="90" t="s">
        <v>211</v>
      </c>
      <c r="C193" s="536">
        <f t="shared" si="189"/>
        <v>0</v>
      </c>
      <c r="D193" s="197"/>
      <c r="E193" s="198"/>
      <c r="F193" s="199">
        <f t="shared" si="266"/>
        <v>0</v>
      </c>
      <c r="G193" s="197"/>
      <c r="H193" s="198"/>
      <c r="I193" s="199">
        <f t="shared" si="267"/>
        <v>0</v>
      </c>
      <c r="J193" s="200"/>
      <c r="K193" s="198"/>
      <c r="L193" s="199">
        <f t="shared" si="268"/>
        <v>0</v>
      </c>
      <c r="M193" s="197"/>
      <c r="N193" s="198"/>
      <c r="O193" s="199">
        <f t="shared" si="269"/>
        <v>0</v>
      </c>
      <c r="P193" s="201"/>
    </row>
    <row r="194" spans="1:16" ht="14.25" hidden="1" customHeight="1" x14ac:dyDescent="0.25">
      <c r="A194" s="52">
        <v>5216</v>
      </c>
      <c r="B194" s="90" t="s">
        <v>212</v>
      </c>
      <c r="C194" s="536">
        <f t="shared" si="189"/>
        <v>0</v>
      </c>
      <c r="D194" s="197"/>
      <c r="E194" s="198"/>
      <c r="F194" s="199">
        <f t="shared" si="266"/>
        <v>0</v>
      </c>
      <c r="G194" s="197"/>
      <c r="H194" s="198"/>
      <c r="I194" s="199">
        <f t="shared" si="267"/>
        <v>0</v>
      </c>
      <c r="J194" s="200"/>
      <c r="K194" s="198"/>
      <c r="L194" s="199">
        <f t="shared" si="268"/>
        <v>0</v>
      </c>
      <c r="M194" s="197"/>
      <c r="N194" s="198"/>
      <c r="O194" s="199">
        <f t="shared" si="269"/>
        <v>0</v>
      </c>
      <c r="P194" s="201"/>
    </row>
    <row r="195" spans="1:16" hidden="1" x14ac:dyDescent="0.25">
      <c r="A195" s="52">
        <v>5217</v>
      </c>
      <c r="B195" s="90" t="s">
        <v>213</v>
      </c>
      <c r="C195" s="536">
        <f t="shared" si="189"/>
        <v>0</v>
      </c>
      <c r="D195" s="197"/>
      <c r="E195" s="198"/>
      <c r="F195" s="199">
        <f t="shared" si="266"/>
        <v>0</v>
      </c>
      <c r="G195" s="197"/>
      <c r="H195" s="198"/>
      <c r="I195" s="199">
        <f t="shared" si="267"/>
        <v>0</v>
      </c>
      <c r="J195" s="200"/>
      <c r="K195" s="198"/>
      <c r="L195" s="199">
        <f t="shared" si="268"/>
        <v>0</v>
      </c>
      <c r="M195" s="197"/>
      <c r="N195" s="198"/>
      <c r="O195" s="199">
        <f t="shared" si="269"/>
        <v>0</v>
      </c>
      <c r="P195" s="201"/>
    </row>
    <row r="196" spans="1:16" hidden="1" x14ac:dyDescent="0.25">
      <c r="A196" s="52">
        <v>5218</v>
      </c>
      <c r="B196" s="90" t="s">
        <v>214</v>
      </c>
      <c r="C196" s="536">
        <f t="shared" si="189"/>
        <v>0</v>
      </c>
      <c r="D196" s="197"/>
      <c r="E196" s="198"/>
      <c r="F196" s="199">
        <f t="shared" si="266"/>
        <v>0</v>
      </c>
      <c r="G196" s="197"/>
      <c r="H196" s="198"/>
      <c r="I196" s="199">
        <f t="shared" si="267"/>
        <v>0</v>
      </c>
      <c r="J196" s="200"/>
      <c r="K196" s="198"/>
      <c r="L196" s="199">
        <f t="shared" si="268"/>
        <v>0</v>
      </c>
      <c r="M196" s="197"/>
      <c r="N196" s="198"/>
      <c r="O196" s="199">
        <f t="shared" si="269"/>
        <v>0</v>
      </c>
      <c r="P196" s="201"/>
    </row>
    <row r="197" spans="1:16" hidden="1" x14ac:dyDescent="0.25">
      <c r="A197" s="52">
        <v>5219</v>
      </c>
      <c r="B197" s="90" t="s">
        <v>215</v>
      </c>
      <c r="C197" s="536">
        <f t="shared" si="189"/>
        <v>0</v>
      </c>
      <c r="D197" s="197"/>
      <c r="E197" s="198"/>
      <c r="F197" s="199">
        <f t="shared" si="266"/>
        <v>0</v>
      </c>
      <c r="G197" s="197"/>
      <c r="H197" s="198"/>
      <c r="I197" s="199">
        <f t="shared" si="267"/>
        <v>0</v>
      </c>
      <c r="J197" s="200"/>
      <c r="K197" s="198"/>
      <c r="L197" s="199">
        <f t="shared" si="268"/>
        <v>0</v>
      </c>
      <c r="M197" s="197"/>
      <c r="N197" s="198"/>
      <c r="O197" s="199">
        <f t="shared" si="269"/>
        <v>0</v>
      </c>
      <c r="P197" s="201"/>
    </row>
    <row r="198" spans="1:16" ht="13.5" hidden="1" customHeight="1" x14ac:dyDescent="0.25">
      <c r="A198" s="202">
        <v>5220</v>
      </c>
      <c r="B198" s="90" t="s">
        <v>216</v>
      </c>
      <c r="C198" s="536">
        <f t="shared" si="189"/>
        <v>0</v>
      </c>
      <c r="D198" s="197"/>
      <c r="E198" s="198"/>
      <c r="F198" s="199">
        <f t="shared" si="266"/>
        <v>0</v>
      </c>
      <c r="G198" s="197"/>
      <c r="H198" s="198"/>
      <c r="I198" s="199">
        <f t="shared" si="267"/>
        <v>0</v>
      </c>
      <c r="J198" s="200"/>
      <c r="K198" s="198"/>
      <c r="L198" s="199">
        <f t="shared" si="268"/>
        <v>0</v>
      </c>
      <c r="M198" s="197"/>
      <c r="N198" s="198"/>
      <c r="O198" s="199">
        <f t="shared" si="269"/>
        <v>0</v>
      </c>
      <c r="P198" s="201"/>
    </row>
    <row r="199" spans="1:16" hidden="1" x14ac:dyDescent="0.25">
      <c r="A199" s="202">
        <v>5230</v>
      </c>
      <c r="B199" s="90" t="s">
        <v>217</v>
      </c>
      <c r="C199" s="536">
        <f t="shared" si="189"/>
        <v>0</v>
      </c>
      <c r="D199" s="203">
        <f t="shared" ref="D199:E199" si="270">SUM(D200:D205)</f>
        <v>0</v>
      </c>
      <c r="E199" s="204">
        <f t="shared" si="270"/>
        <v>0</v>
      </c>
      <c r="F199" s="199">
        <f>SUM(F200:F205)</f>
        <v>0</v>
      </c>
      <c r="G199" s="203">
        <f t="shared" ref="G199:H199" si="271">SUM(G200:G205)</f>
        <v>0</v>
      </c>
      <c r="H199" s="204">
        <f t="shared" si="271"/>
        <v>0</v>
      </c>
      <c r="I199" s="199">
        <f>SUM(I200:I205)</f>
        <v>0</v>
      </c>
      <c r="J199" s="205">
        <f t="shared" ref="J199:K199" si="272">SUM(J200:J205)</f>
        <v>0</v>
      </c>
      <c r="K199" s="204">
        <f t="shared" si="272"/>
        <v>0</v>
      </c>
      <c r="L199" s="199">
        <f>SUM(L200:L205)</f>
        <v>0</v>
      </c>
      <c r="M199" s="203">
        <f t="shared" ref="M199:O199" si="273">SUM(M200:M205)</f>
        <v>0</v>
      </c>
      <c r="N199" s="204">
        <f t="shared" si="273"/>
        <v>0</v>
      </c>
      <c r="O199" s="199">
        <f t="shared" si="273"/>
        <v>0</v>
      </c>
      <c r="P199" s="201"/>
    </row>
    <row r="200" spans="1:16" hidden="1" x14ac:dyDescent="0.25">
      <c r="A200" s="52">
        <v>5231</v>
      </c>
      <c r="B200" s="90" t="s">
        <v>218</v>
      </c>
      <c r="C200" s="536">
        <f t="shared" si="189"/>
        <v>0</v>
      </c>
      <c r="D200" s="197"/>
      <c r="E200" s="198"/>
      <c r="F200" s="199">
        <f t="shared" ref="F200:F207" si="274">D200+E200</f>
        <v>0</v>
      </c>
      <c r="G200" s="197"/>
      <c r="H200" s="198"/>
      <c r="I200" s="199">
        <f t="shared" ref="I200:I207" si="275">G200+H200</f>
        <v>0</v>
      </c>
      <c r="J200" s="200"/>
      <c r="K200" s="198"/>
      <c r="L200" s="199">
        <f t="shared" ref="L200:L207" si="276">J200+K200</f>
        <v>0</v>
      </c>
      <c r="M200" s="197"/>
      <c r="N200" s="198"/>
      <c r="O200" s="199">
        <f t="shared" ref="O200:O207" si="277">M200+N200</f>
        <v>0</v>
      </c>
      <c r="P200" s="201"/>
    </row>
    <row r="201" spans="1:16" hidden="1" x14ac:dyDescent="0.25">
      <c r="A201" s="52">
        <v>5233</v>
      </c>
      <c r="B201" s="90" t="s">
        <v>219</v>
      </c>
      <c r="C201" s="536">
        <f t="shared" si="189"/>
        <v>0</v>
      </c>
      <c r="D201" s="197"/>
      <c r="E201" s="198"/>
      <c r="F201" s="199">
        <f t="shared" si="274"/>
        <v>0</v>
      </c>
      <c r="G201" s="197"/>
      <c r="H201" s="198"/>
      <c r="I201" s="199">
        <f t="shared" si="275"/>
        <v>0</v>
      </c>
      <c r="J201" s="200"/>
      <c r="K201" s="198"/>
      <c r="L201" s="199">
        <f t="shared" si="276"/>
        <v>0</v>
      </c>
      <c r="M201" s="197"/>
      <c r="N201" s="198"/>
      <c r="O201" s="199">
        <f t="shared" si="277"/>
        <v>0</v>
      </c>
      <c r="P201" s="201"/>
    </row>
    <row r="202" spans="1:16" ht="24" hidden="1" x14ac:dyDescent="0.25">
      <c r="A202" s="52">
        <v>5234</v>
      </c>
      <c r="B202" s="90" t="s">
        <v>220</v>
      </c>
      <c r="C202" s="536">
        <f t="shared" si="189"/>
        <v>0</v>
      </c>
      <c r="D202" s="197"/>
      <c r="E202" s="198"/>
      <c r="F202" s="199">
        <f t="shared" si="274"/>
        <v>0</v>
      </c>
      <c r="G202" s="197"/>
      <c r="H202" s="198"/>
      <c r="I202" s="199">
        <f t="shared" si="275"/>
        <v>0</v>
      </c>
      <c r="J202" s="200"/>
      <c r="K202" s="198"/>
      <c r="L202" s="199">
        <f t="shared" si="276"/>
        <v>0</v>
      </c>
      <c r="M202" s="197"/>
      <c r="N202" s="198"/>
      <c r="O202" s="199">
        <f t="shared" si="277"/>
        <v>0</v>
      </c>
      <c r="P202" s="201"/>
    </row>
    <row r="203" spans="1:16" ht="14.25" hidden="1" customHeight="1" x14ac:dyDescent="0.25">
      <c r="A203" s="52">
        <v>5236</v>
      </c>
      <c r="B203" s="90" t="s">
        <v>221</v>
      </c>
      <c r="C203" s="536">
        <f t="shared" si="189"/>
        <v>0</v>
      </c>
      <c r="D203" s="197"/>
      <c r="E203" s="198"/>
      <c r="F203" s="199">
        <f t="shared" si="274"/>
        <v>0</v>
      </c>
      <c r="G203" s="197"/>
      <c r="H203" s="198"/>
      <c r="I203" s="199">
        <f t="shared" si="275"/>
        <v>0</v>
      </c>
      <c r="J203" s="200"/>
      <c r="K203" s="198"/>
      <c r="L203" s="199">
        <f t="shared" si="276"/>
        <v>0</v>
      </c>
      <c r="M203" s="197"/>
      <c r="N203" s="198"/>
      <c r="O203" s="199">
        <f t="shared" si="277"/>
        <v>0</v>
      </c>
      <c r="P203" s="201"/>
    </row>
    <row r="204" spans="1:16" ht="24" hidden="1" x14ac:dyDescent="0.25">
      <c r="A204" s="52">
        <v>5238</v>
      </c>
      <c r="B204" s="90" t="s">
        <v>222</v>
      </c>
      <c r="C204" s="536">
        <f t="shared" si="189"/>
        <v>0</v>
      </c>
      <c r="D204" s="197"/>
      <c r="E204" s="198"/>
      <c r="F204" s="199">
        <f t="shared" si="274"/>
        <v>0</v>
      </c>
      <c r="G204" s="197"/>
      <c r="H204" s="198"/>
      <c r="I204" s="199">
        <f t="shared" si="275"/>
        <v>0</v>
      </c>
      <c r="J204" s="200"/>
      <c r="K204" s="198"/>
      <c r="L204" s="199">
        <f t="shared" si="276"/>
        <v>0</v>
      </c>
      <c r="M204" s="197"/>
      <c r="N204" s="198"/>
      <c r="O204" s="199">
        <f t="shared" si="277"/>
        <v>0</v>
      </c>
      <c r="P204" s="201"/>
    </row>
    <row r="205" spans="1:16" ht="24" hidden="1" x14ac:dyDescent="0.25">
      <c r="A205" s="52">
        <v>5239</v>
      </c>
      <c r="B205" s="90" t="s">
        <v>223</v>
      </c>
      <c r="C205" s="536">
        <f t="shared" si="189"/>
        <v>0</v>
      </c>
      <c r="D205" s="197"/>
      <c r="E205" s="198"/>
      <c r="F205" s="199">
        <f t="shared" si="274"/>
        <v>0</v>
      </c>
      <c r="G205" s="197"/>
      <c r="H205" s="198"/>
      <c r="I205" s="199">
        <f t="shared" si="275"/>
        <v>0</v>
      </c>
      <c r="J205" s="200"/>
      <c r="K205" s="198"/>
      <c r="L205" s="199">
        <f t="shared" si="276"/>
        <v>0</v>
      </c>
      <c r="M205" s="197"/>
      <c r="N205" s="198"/>
      <c r="O205" s="199">
        <f t="shared" si="277"/>
        <v>0</v>
      </c>
      <c r="P205" s="201"/>
    </row>
    <row r="206" spans="1:16" ht="24" x14ac:dyDescent="0.25">
      <c r="A206" s="202">
        <v>5240</v>
      </c>
      <c r="B206" s="90" t="s">
        <v>224</v>
      </c>
      <c r="C206" s="536">
        <f t="shared" si="189"/>
        <v>1034295</v>
      </c>
      <c r="D206" s="197">
        <v>1034295</v>
      </c>
      <c r="E206" s="198"/>
      <c r="F206" s="199">
        <f t="shared" si="274"/>
        <v>1034295</v>
      </c>
      <c r="G206" s="197"/>
      <c r="H206" s="198"/>
      <c r="I206" s="199">
        <f t="shared" si="275"/>
        <v>0</v>
      </c>
      <c r="J206" s="200"/>
      <c r="K206" s="198"/>
      <c r="L206" s="199">
        <f t="shared" si="276"/>
        <v>0</v>
      </c>
      <c r="M206" s="197"/>
      <c r="N206" s="198"/>
      <c r="O206" s="199">
        <f t="shared" si="277"/>
        <v>0</v>
      </c>
      <c r="P206" s="201"/>
    </row>
    <row r="207" spans="1:16" x14ac:dyDescent="0.25">
      <c r="A207" s="202">
        <v>5250</v>
      </c>
      <c r="B207" s="90" t="s">
        <v>225</v>
      </c>
      <c r="C207" s="536">
        <f t="shared" si="189"/>
        <v>3958940</v>
      </c>
      <c r="D207" s="197">
        <v>3974741</v>
      </c>
      <c r="E207" s="302">
        <f>-15801-8502+8502</f>
        <v>-15801</v>
      </c>
      <c r="F207" s="199">
        <f t="shared" si="274"/>
        <v>3958940</v>
      </c>
      <c r="G207" s="197"/>
      <c r="H207" s="198"/>
      <c r="I207" s="199">
        <f t="shared" si="275"/>
        <v>0</v>
      </c>
      <c r="J207" s="200"/>
      <c r="K207" s="198"/>
      <c r="L207" s="199">
        <f t="shared" si="276"/>
        <v>0</v>
      </c>
      <c r="M207" s="197"/>
      <c r="N207" s="198"/>
      <c r="O207" s="199">
        <f t="shared" si="277"/>
        <v>0</v>
      </c>
      <c r="P207" s="201"/>
    </row>
    <row r="208" spans="1:16" hidden="1" x14ac:dyDescent="0.25">
      <c r="A208" s="202">
        <v>5260</v>
      </c>
      <c r="B208" s="90" t="s">
        <v>226</v>
      </c>
      <c r="C208" s="536">
        <f t="shared" si="189"/>
        <v>0</v>
      </c>
      <c r="D208" s="203">
        <f t="shared" ref="D208:E208" si="278">SUM(D209)</f>
        <v>0</v>
      </c>
      <c r="E208" s="204">
        <f t="shared" si="278"/>
        <v>0</v>
      </c>
      <c r="F208" s="199">
        <f>SUM(F209)</f>
        <v>0</v>
      </c>
      <c r="G208" s="203">
        <f t="shared" ref="G208:H208" si="279">SUM(G209)</f>
        <v>0</v>
      </c>
      <c r="H208" s="204">
        <f t="shared" si="279"/>
        <v>0</v>
      </c>
      <c r="I208" s="199">
        <f>SUM(I209)</f>
        <v>0</v>
      </c>
      <c r="J208" s="205">
        <f t="shared" ref="J208:K208" si="280">SUM(J209)</f>
        <v>0</v>
      </c>
      <c r="K208" s="204">
        <f t="shared" si="280"/>
        <v>0</v>
      </c>
      <c r="L208" s="199">
        <f>SUM(L209)</f>
        <v>0</v>
      </c>
      <c r="M208" s="203">
        <f t="shared" ref="M208:O208" si="281">SUM(M209)</f>
        <v>0</v>
      </c>
      <c r="N208" s="204">
        <f t="shared" si="281"/>
        <v>0</v>
      </c>
      <c r="O208" s="199">
        <f t="shared" si="281"/>
        <v>0</v>
      </c>
      <c r="P208" s="201"/>
    </row>
    <row r="209" spans="1:16" ht="24" hidden="1" x14ac:dyDescent="0.25">
      <c r="A209" s="52">
        <v>5269</v>
      </c>
      <c r="B209" s="90" t="s">
        <v>227</v>
      </c>
      <c r="C209" s="536">
        <f t="shared" si="189"/>
        <v>0</v>
      </c>
      <c r="D209" s="197"/>
      <c r="E209" s="198"/>
      <c r="F209" s="199">
        <f t="shared" ref="F209:F210" si="282">D209+E209</f>
        <v>0</v>
      </c>
      <c r="G209" s="197"/>
      <c r="H209" s="198"/>
      <c r="I209" s="199">
        <f t="shared" ref="I209:I210" si="283">G209+H209</f>
        <v>0</v>
      </c>
      <c r="J209" s="200"/>
      <c r="K209" s="198"/>
      <c r="L209" s="199">
        <f t="shared" ref="L209:L210" si="284">J209+K209</f>
        <v>0</v>
      </c>
      <c r="M209" s="197"/>
      <c r="N209" s="198"/>
      <c r="O209" s="199">
        <f t="shared" ref="O209:O210" si="285">M209+N209</f>
        <v>0</v>
      </c>
      <c r="P209" s="201"/>
    </row>
    <row r="210" spans="1:16" ht="24" hidden="1" x14ac:dyDescent="0.25">
      <c r="A210" s="188">
        <v>5270</v>
      </c>
      <c r="B210" s="143" t="s">
        <v>228</v>
      </c>
      <c r="C210" s="542">
        <f t="shared" si="189"/>
        <v>0</v>
      </c>
      <c r="D210" s="206"/>
      <c r="E210" s="207"/>
      <c r="F210" s="189">
        <f t="shared" si="282"/>
        <v>0</v>
      </c>
      <c r="G210" s="206"/>
      <c r="H210" s="207"/>
      <c r="I210" s="189">
        <f t="shared" si="283"/>
        <v>0</v>
      </c>
      <c r="J210" s="208"/>
      <c r="K210" s="207"/>
      <c r="L210" s="189">
        <f t="shared" si="284"/>
        <v>0</v>
      </c>
      <c r="M210" s="206"/>
      <c r="N210" s="207"/>
      <c r="O210" s="189">
        <f t="shared" si="285"/>
        <v>0</v>
      </c>
      <c r="P210" s="191"/>
    </row>
    <row r="211" spans="1:16" ht="24" hidden="1" x14ac:dyDescent="0.25">
      <c r="A211" s="176">
        <v>6000</v>
      </c>
      <c r="B211" s="176" t="s">
        <v>229</v>
      </c>
      <c r="C211" s="547">
        <f t="shared" si="189"/>
        <v>0</v>
      </c>
      <c r="D211" s="177">
        <f t="shared" ref="D211:O211" si="286">D212+D232+D240+D250</f>
        <v>0</v>
      </c>
      <c r="E211" s="178">
        <f t="shared" si="286"/>
        <v>0</v>
      </c>
      <c r="F211" s="179">
        <f t="shared" si="286"/>
        <v>0</v>
      </c>
      <c r="G211" s="177">
        <f t="shared" si="286"/>
        <v>0</v>
      </c>
      <c r="H211" s="178">
        <f t="shared" si="286"/>
        <v>0</v>
      </c>
      <c r="I211" s="179">
        <f t="shared" si="286"/>
        <v>0</v>
      </c>
      <c r="J211" s="180">
        <f t="shared" si="286"/>
        <v>0</v>
      </c>
      <c r="K211" s="178">
        <f t="shared" si="286"/>
        <v>0</v>
      </c>
      <c r="L211" s="179">
        <f t="shared" si="286"/>
        <v>0</v>
      </c>
      <c r="M211" s="177">
        <f t="shared" si="286"/>
        <v>0</v>
      </c>
      <c r="N211" s="178">
        <f t="shared" si="286"/>
        <v>0</v>
      </c>
      <c r="O211" s="179">
        <f t="shared" si="286"/>
        <v>0</v>
      </c>
      <c r="P211" s="181"/>
    </row>
    <row r="212" spans="1:16" ht="14.25" hidden="1" customHeight="1" x14ac:dyDescent="0.25">
      <c r="A212" s="235">
        <v>6200</v>
      </c>
      <c r="B212" s="228" t="s">
        <v>230</v>
      </c>
      <c r="C212" s="549">
        <f t="shared" si="189"/>
        <v>0</v>
      </c>
      <c r="D212" s="236">
        <f t="shared" ref="D212:E212" si="287">SUM(D213,D214,D216,D219,D225,D226,D227)</f>
        <v>0</v>
      </c>
      <c r="E212" s="237">
        <f t="shared" si="287"/>
        <v>0</v>
      </c>
      <c r="F212" s="238">
        <f>SUM(F213,F214,F216,F219,F225,F226,F227)</f>
        <v>0</v>
      </c>
      <c r="G212" s="236">
        <f t="shared" ref="G212:H212" si="288">SUM(G213,G214,G216,G219,G225,G226,G227)</f>
        <v>0</v>
      </c>
      <c r="H212" s="237">
        <f t="shared" si="288"/>
        <v>0</v>
      </c>
      <c r="I212" s="238">
        <f>SUM(I213,I214,I216,I219,I225,I226,I227)</f>
        <v>0</v>
      </c>
      <c r="J212" s="239">
        <f t="shared" ref="J212:K212" si="289">SUM(J213,J214,J216,J219,J225,J226,J227)</f>
        <v>0</v>
      </c>
      <c r="K212" s="237">
        <f t="shared" si="289"/>
        <v>0</v>
      </c>
      <c r="L212" s="238">
        <f>SUM(L213,L214,L216,L219,L225,L226,L227)</f>
        <v>0</v>
      </c>
      <c r="M212" s="236">
        <f t="shared" ref="M212:O212" si="290">SUM(M213,M214,M216,M219,M225,M226,M227)</f>
        <v>0</v>
      </c>
      <c r="N212" s="237">
        <f t="shared" si="290"/>
        <v>0</v>
      </c>
      <c r="O212" s="238">
        <f t="shared" si="290"/>
        <v>0</v>
      </c>
      <c r="P212" s="187"/>
    </row>
    <row r="213" spans="1:16" ht="24" hidden="1" x14ac:dyDescent="0.25">
      <c r="A213" s="989">
        <v>6220</v>
      </c>
      <c r="B213" s="82" t="s">
        <v>231</v>
      </c>
      <c r="C213" s="535">
        <f t="shared" ref="C213:C276" si="291">F213+I213+L213+O213</f>
        <v>0</v>
      </c>
      <c r="D213" s="192"/>
      <c r="E213" s="193"/>
      <c r="F213" s="194">
        <f>D213+E213</f>
        <v>0</v>
      </c>
      <c r="G213" s="192"/>
      <c r="H213" s="193"/>
      <c r="I213" s="194">
        <f>G213+H213</f>
        <v>0</v>
      </c>
      <c r="J213" s="195"/>
      <c r="K213" s="193"/>
      <c r="L213" s="194">
        <f>J213+K213</f>
        <v>0</v>
      </c>
      <c r="M213" s="192"/>
      <c r="N213" s="193"/>
      <c r="O213" s="194">
        <f t="shared" ref="O213" si="292">M213+N213</f>
        <v>0</v>
      </c>
      <c r="P213" s="196"/>
    </row>
    <row r="214" spans="1:16" hidden="1" x14ac:dyDescent="0.25">
      <c r="A214" s="202">
        <v>6230</v>
      </c>
      <c r="B214" s="90" t="s">
        <v>232</v>
      </c>
      <c r="C214" s="536">
        <f t="shared" si="291"/>
        <v>0</v>
      </c>
      <c r="D214" s="203">
        <f t="shared" ref="D214:O214" si="293">SUM(D215)</f>
        <v>0</v>
      </c>
      <c r="E214" s="204">
        <f t="shared" si="293"/>
        <v>0</v>
      </c>
      <c r="F214" s="199">
        <f t="shared" si="293"/>
        <v>0</v>
      </c>
      <c r="G214" s="203">
        <f t="shared" si="293"/>
        <v>0</v>
      </c>
      <c r="H214" s="204">
        <f t="shared" si="293"/>
        <v>0</v>
      </c>
      <c r="I214" s="199">
        <f t="shared" si="293"/>
        <v>0</v>
      </c>
      <c r="J214" s="205">
        <f t="shared" si="293"/>
        <v>0</v>
      </c>
      <c r="K214" s="204">
        <f t="shared" si="293"/>
        <v>0</v>
      </c>
      <c r="L214" s="199">
        <f t="shared" si="293"/>
        <v>0</v>
      </c>
      <c r="M214" s="203">
        <f t="shared" si="293"/>
        <v>0</v>
      </c>
      <c r="N214" s="204">
        <f t="shared" si="293"/>
        <v>0</v>
      </c>
      <c r="O214" s="199">
        <f t="shared" si="293"/>
        <v>0</v>
      </c>
      <c r="P214" s="201"/>
    </row>
    <row r="215" spans="1:16" ht="24" hidden="1" x14ac:dyDescent="0.25">
      <c r="A215" s="52">
        <v>6239</v>
      </c>
      <c r="B215" s="82" t="s">
        <v>233</v>
      </c>
      <c r="C215" s="536">
        <f t="shared" si="291"/>
        <v>0</v>
      </c>
      <c r="D215" s="192"/>
      <c r="E215" s="193"/>
      <c r="F215" s="194">
        <f>D215+E215</f>
        <v>0</v>
      </c>
      <c r="G215" s="192"/>
      <c r="H215" s="193"/>
      <c r="I215" s="194">
        <f>G215+H215</f>
        <v>0</v>
      </c>
      <c r="J215" s="195"/>
      <c r="K215" s="193"/>
      <c r="L215" s="194">
        <f>J215+K215</f>
        <v>0</v>
      </c>
      <c r="M215" s="192"/>
      <c r="N215" s="193"/>
      <c r="O215" s="194">
        <f t="shared" ref="O215" si="294">M215+N215</f>
        <v>0</v>
      </c>
      <c r="P215" s="196"/>
    </row>
    <row r="216" spans="1:16" ht="24" hidden="1" x14ac:dyDescent="0.25">
      <c r="A216" s="202">
        <v>6240</v>
      </c>
      <c r="B216" s="90" t="s">
        <v>234</v>
      </c>
      <c r="C216" s="536">
        <f t="shared" si="291"/>
        <v>0</v>
      </c>
      <c r="D216" s="203">
        <f t="shared" ref="D216:E216" si="295">SUM(D217:D218)</f>
        <v>0</v>
      </c>
      <c r="E216" s="204">
        <f t="shared" si="295"/>
        <v>0</v>
      </c>
      <c r="F216" s="199">
        <f>SUM(F217:F218)</f>
        <v>0</v>
      </c>
      <c r="G216" s="203">
        <f t="shared" ref="G216:H216" si="296">SUM(G217:G218)</f>
        <v>0</v>
      </c>
      <c r="H216" s="204">
        <f t="shared" si="296"/>
        <v>0</v>
      </c>
      <c r="I216" s="199">
        <f>SUM(I217:I218)</f>
        <v>0</v>
      </c>
      <c r="J216" s="205">
        <f t="shared" ref="J216:K216" si="297">SUM(J217:J218)</f>
        <v>0</v>
      </c>
      <c r="K216" s="204">
        <f t="shared" si="297"/>
        <v>0</v>
      </c>
      <c r="L216" s="199">
        <f>SUM(L217:L218)</f>
        <v>0</v>
      </c>
      <c r="M216" s="203">
        <f t="shared" ref="M216:O216" si="298">SUM(M217:M218)</f>
        <v>0</v>
      </c>
      <c r="N216" s="204">
        <f t="shared" si="298"/>
        <v>0</v>
      </c>
      <c r="O216" s="199">
        <f t="shared" si="298"/>
        <v>0</v>
      </c>
      <c r="P216" s="201"/>
    </row>
    <row r="217" spans="1:16" hidden="1" x14ac:dyDescent="0.25">
      <c r="A217" s="52">
        <v>6241</v>
      </c>
      <c r="B217" s="90" t="s">
        <v>235</v>
      </c>
      <c r="C217" s="536">
        <f t="shared" si="291"/>
        <v>0</v>
      </c>
      <c r="D217" s="197"/>
      <c r="E217" s="198"/>
      <c r="F217" s="199">
        <f t="shared" ref="F217:F218" si="299">D217+E217</f>
        <v>0</v>
      </c>
      <c r="G217" s="197"/>
      <c r="H217" s="198"/>
      <c r="I217" s="199">
        <f t="shared" ref="I217:I218" si="300">G217+H217</f>
        <v>0</v>
      </c>
      <c r="J217" s="200"/>
      <c r="K217" s="198"/>
      <c r="L217" s="199">
        <f t="shared" ref="L217:L218" si="301">J217+K217</f>
        <v>0</v>
      </c>
      <c r="M217" s="197"/>
      <c r="N217" s="198"/>
      <c r="O217" s="199">
        <f t="shared" ref="O217:O218" si="302">M217+N217</f>
        <v>0</v>
      </c>
      <c r="P217" s="201"/>
    </row>
    <row r="218" spans="1:16" hidden="1" x14ac:dyDescent="0.25">
      <c r="A218" s="52">
        <v>6242</v>
      </c>
      <c r="B218" s="90" t="s">
        <v>236</v>
      </c>
      <c r="C218" s="536">
        <f t="shared" si="291"/>
        <v>0</v>
      </c>
      <c r="D218" s="197"/>
      <c r="E218" s="198"/>
      <c r="F218" s="199">
        <f t="shared" si="299"/>
        <v>0</v>
      </c>
      <c r="G218" s="197"/>
      <c r="H218" s="198"/>
      <c r="I218" s="199">
        <f t="shared" si="300"/>
        <v>0</v>
      </c>
      <c r="J218" s="200"/>
      <c r="K218" s="198"/>
      <c r="L218" s="199">
        <f t="shared" si="301"/>
        <v>0</v>
      </c>
      <c r="M218" s="197"/>
      <c r="N218" s="198"/>
      <c r="O218" s="199">
        <f t="shared" si="302"/>
        <v>0</v>
      </c>
      <c r="P218" s="201"/>
    </row>
    <row r="219" spans="1:16" ht="25.5" hidden="1" customHeight="1" x14ac:dyDescent="0.25">
      <c r="A219" s="202">
        <v>6250</v>
      </c>
      <c r="B219" s="90" t="s">
        <v>237</v>
      </c>
      <c r="C219" s="536">
        <f t="shared" si="291"/>
        <v>0</v>
      </c>
      <c r="D219" s="203">
        <f t="shared" ref="D219:E219" si="303">SUM(D220:D224)</f>
        <v>0</v>
      </c>
      <c r="E219" s="204">
        <f t="shared" si="303"/>
        <v>0</v>
      </c>
      <c r="F219" s="199">
        <f>SUM(F220:F224)</f>
        <v>0</v>
      </c>
      <c r="G219" s="203">
        <f t="shared" ref="G219:H219" si="304">SUM(G220:G224)</f>
        <v>0</v>
      </c>
      <c r="H219" s="204">
        <f t="shared" si="304"/>
        <v>0</v>
      </c>
      <c r="I219" s="199">
        <f>SUM(I220:I224)</f>
        <v>0</v>
      </c>
      <c r="J219" s="205">
        <f t="shared" ref="J219:K219" si="305">SUM(J220:J224)</f>
        <v>0</v>
      </c>
      <c r="K219" s="204">
        <f t="shared" si="305"/>
        <v>0</v>
      </c>
      <c r="L219" s="199">
        <f>SUM(L220:L224)</f>
        <v>0</v>
      </c>
      <c r="M219" s="203">
        <f t="shared" ref="M219:O219" si="306">SUM(M220:M224)</f>
        <v>0</v>
      </c>
      <c r="N219" s="204">
        <f t="shared" si="306"/>
        <v>0</v>
      </c>
      <c r="O219" s="199">
        <f t="shared" si="306"/>
        <v>0</v>
      </c>
      <c r="P219" s="201"/>
    </row>
    <row r="220" spans="1:16" ht="14.25" hidden="1" customHeight="1" x14ac:dyDescent="0.25">
      <c r="A220" s="52">
        <v>6252</v>
      </c>
      <c r="B220" s="90" t="s">
        <v>238</v>
      </c>
      <c r="C220" s="536">
        <f t="shared" si="291"/>
        <v>0</v>
      </c>
      <c r="D220" s="197"/>
      <c r="E220" s="198"/>
      <c r="F220" s="199">
        <f t="shared" ref="F220:F226" si="307">D220+E220</f>
        <v>0</v>
      </c>
      <c r="G220" s="197"/>
      <c r="H220" s="198"/>
      <c r="I220" s="199">
        <f t="shared" ref="I220:I226" si="308">G220+H220</f>
        <v>0</v>
      </c>
      <c r="J220" s="200"/>
      <c r="K220" s="198"/>
      <c r="L220" s="199">
        <f t="shared" ref="L220:L226" si="309">J220+K220</f>
        <v>0</v>
      </c>
      <c r="M220" s="197"/>
      <c r="N220" s="198"/>
      <c r="O220" s="199">
        <f t="shared" ref="O220:O226" si="310">M220+N220</f>
        <v>0</v>
      </c>
      <c r="P220" s="201"/>
    </row>
    <row r="221" spans="1:16" ht="14.25" hidden="1" customHeight="1" x14ac:dyDescent="0.25">
      <c r="A221" s="52">
        <v>6253</v>
      </c>
      <c r="B221" s="90" t="s">
        <v>239</v>
      </c>
      <c r="C221" s="536">
        <f t="shared" si="291"/>
        <v>0</v>
      </c>
      <c r="D221" s="197"/>
      <c r="E221" s="198"/>
      <c r="F221" s="199">
        <f t="shared" si="307"/>
        <v>0</v>
      </c>
      <c r="G221" s="197"/>
      <c r="H221" s="198"/>
      <c r="I221" s="199">
        <f t="shared" si="308"/>
        <v>0</v>
      </c>
      <c r="J221" s="200"/>
      <c r="K221" s="198"/>
      <c r="L221" s="199">
        <f t="shared" si="309"/>
        <v>0</v>
      </c>
      <c r="M221" s="197"/>
      <c r="N221" s="198"/>
      <c r="O221" s="199">
        <f t="shared" si="310"/>
        <v>0</v>
      </c>
      <c r="P221" s="201"/>
    </row>
    <row r="222" spans="1:16" ht="24" hidden="1" x14ac:dyDescent="0.25">
      <c r="A222" s="52">
        <v>6254</v>
      </c>
      <c r="B222" s="90" t="s">
        <v>240</v>
      </c>
      <c r="C222" s="536">
        <f t="shared" si="291"/>
        <v>0</v>
      </c>
      <c r="D222" s="197"/>
      <c r="E222" s="198"/>
      <c r="F222" s="199">
        <f t="shared" si="307"/>
        <v>0</v>
      </c>
      <c r="G222" s="197"/>
      <c r="H222" s="198"/>
      <c r="I222" s="199">
        <f t="shared" si="308"/>
        <v>0</v>
      </c>
      <c r="J222" s="200"/>
      <c r="K222" s="198"/>
      <c r="L222" s="199">
        <f t="shared" si="309"/>
        <v>0</v>
      </c>
      <c r="M222" s="197"/>
      <c r="N222" s="198"/>
      <c r="O222" s="199">
        <f t="shared" si="310"/>
        <v>0</v>
      </c>
      <c r="P222" s="201"/>
    </row>
    <row r="223" spans="1:16" ht="24" hidden="1" x14ac:dyDescent="0.25">
      <c r="A223" s="52">
        <v>6255</v>
      </c>
      <c r="B223" s="90" t="s">
        <v>241</v>
      </c>
      <c r="C223" s="536">
        <f t="shared" si="291"/>
        <v>0</v>
      </c>
      <c r="D223" s="197"/>
      <c r="E223" s="198"/>
      <c r="F223" s="199">
        <f t="shared" si="307"/>
        <v>0</v>
      </c>
      <c r="G223" s="197"/>
      <c r="H223" s="198"/>
      <c r="I223" s="199">
        <f t="shared" si="308"/>
        <v>0</v>
      </c>
      <c r="J223" s="200"/>
      <c r="K223" s="198"/>
      <c r="L223" s="199">
        <f t="shared" si="309"/>
        <v>0</v>
      </c>
      <c r="M223" s="197"/>
      <c r="N223" s="198"/>
      <c r="O223" s="199">
        <f t="shared" si="310"/>
        <v>0</v>
      </c>
      <c r="P223" s="201"/>
    </row>
    <row r="224" spans="1:16" hidden="1" x14ac:dyDescent="0.25">
      <c r="A224" s="52">
        <v>6259</v>
      </c>
      <c r="B224" s="90" t="s">
        <v>242</v>
      </c>
      <c r="C224" s="536">
        <f t="shared" si="291"/>
        <v>0</v>
      </c>
      <c r="D224" s="197"/>
      <c r="E224" s="198"/>
      <c r="F224" s="199">
        <f t="shared" si="307"/>
        <v>0</v>
      </c>
      <c r="G224" s="197"/>
      <c r="H224" s="198"/>
      <c r="I224" s="199">
        <f t="shared" si="308"/>
        <v>0</v>
      </c>
      <c r="J224" s="200"/>
      <c r="K224" s="198"/>
      <c r="L224" s="199">
        <f t="shared" si="309"/>
        <v>0</v>
      </c>
      <c r="M224" s="197"/>
      <c r="N224" s="198"/>
      <c r="O224" s="199">
        <f t="shared" si="310"/>
        <v>0</v>
      </c>
      <c r="P224" s="201"/>
    </row>
    <row r="225" spans="1:16" ht="24" hidden="1" x14ac:dyDescent="0.25">
      <c r="A225" s="202">
        <v>6260</v>
      </c>
      <c r="B225" s="90" t="s">
        <v>243</v>
      </c>
      <c r="C225" s="536">
        <f t="shared" si="291"/>
        <v>0</v>
      </c>
      <c r="D225" s="197"/>
      <c r="E225" s="198"/>
      <c r="F225" s="199">
        <f t="shared" si="307"/>
        <v>0</v>
      </c>
      <c r="G225" s="197"/>
      <c r="H225" s="198"/>
      <c r="I225" s="199">
        <f t="shared" si="308"/>
        <v>0</v>
      </c>
      <c r="J225" s="200"/>
      <c r="K225" s="198"/>
      <c r="L225" s="199">
        <f t="shared" si="309"/>
        <v>0</v>
      </c>
      <c r="M225" s="197"/>
      <c r="N225" s="198"/>
      <c r="O225" s="199">
        <f t="shared" si="310"/>
        <v>0</v>
      </c>
      <c r="P225" s="201"/>
    </row>
    <row r="226" spans="1:16" hidden="1" x14ac:dyDescent="0.25">
      <c r="A226" s="202">
        <v>6270</v>
      </c>
      <c r="B226" s="90" t="s">
        <v>244</v>
      </c>
      <c r="C226" s="536">
        <f t="shared" si="291"/>
        <v>0</v>
      </c>
      <c r="D226" s="197"/>
      <c r="E226" s="198"/>
      <c r="F226" s="199">
        <f t="shared" si="307"/>
        <v>0</v>
      </c>
      <c r="G226" s="197"/>
      <c r="H226" s="198"/>
      <c r="I226" s="199">
        <f t="shared" si="308"/>
        <v>0</v>
      </c>
      <c r="J226" s="200"/>
      <c r="K226" s="198"/>
      <c r="L226" s="199">
        <f t="shared" si="309"/>
        <v>0</v>
      </c>
      <c r="M226" s="197"/>
      <c r="N226" s="198"/>
      <c r="O226" s="199">
        <f t="shared" si="310"/>
        <v>0</v>
      </c>
      <c r="P226" s="201"/>
    </row>
    <row r="227" spans="1:16" ht="24" hidden="1" x14ac:dyDescent="0.25">
      <c r="A227" s="989">
        <v>6290</v>
      </c>
      <c r="B227" s="82" t="s">
        <v>245</v>
      </c>
      <c r="C227" s="548">
        <f t="shared" si="291"/>
        <v>0</v>
      </c>
      <c r="D227" s="212">
        <f t="shared" ref="D227:E227" si="311">SUM(D228:D231)</f>
        <v>0</v>
      </c>
      <c r="E227" s="213">
        <f t="shared" si="311"/>
        <v>0</v>
      </c>
      <c r="F227" s="194">
        <f>SUM(F228:F231)</f>
        <v>0</v>
      </c>
      <c r="G227" s="212">
        <f t="shared" ref="G227:O227" si="312">SUM(G228:G231)</f>
        <v>0</v>
      </c>
      <c r="H227" s="213">
        <f t="shared" si="312"/>
        <v>0</v>
      </c>
      <c r="I227" s="194">
        <f t="shared" si="312"/>
        <v>0</v>
      </c>
      <c r="J227" s="214">
        <f t="shared" si="312"/>
        <v>0</v>
      </c>
      <c r="K227" s="213">
        <f t="shared" si="312"/>
        <v>0</v>
      </c>
      <c r="L227" s="194">
        <f t="shared" si="312"/>
        <v>0</v>
      </c>
      <c r="M227" s="212">
        <f t="shared" si="312"/>
        <v>0</v>
      </c>
      <c r="N227" s="213">
        <f t="shared" si="312"/>
        <v>0</v>
      </c>
      <c r="O227" s="194">
        <f t="shared" si="312"/>
        <v>0</v>
      </c>
      <c r="P227" s="229"/>
    </row>
    <row r="228" spans="1:16" hidden="1" x14ac:dyDescent="0.25">
      <c r="A228" s="52">
        <v>6291</v>
      </c>
      <c r="B228" s="90" t="s">
        <v>246</v>
      </c>
      <c r="C228" s="536">
        <f t="shared" si="291"/>
        <v>0</v>
      </c>
      <c r="D228" s="197"/>
      <c r="E228" s="198"/>
      <c r="F228" s="199">
        <f t="shared" ref="F228:F231" si="313">D228+E228</f>
        <v>0</v>
      </c>
      <c r="G228" s="197"/>
      <c r="H228" s="198"/>
      <c r="I228" s="199">
        <f t="shared" ref="I228:I231" si="314">G228+H228</f>
        <v>0</v>
      </c>
      <c r="J228" s="200"/>
      <c r="K228" s="198"/>
      <c r="L228" s="199">
        <f t="shared" ref="L228:L231" si="315">J228+K228</f>
        <v>0</v>
      </c>
      <c r="M228" s="197"/>
      <c r="N228" s="198"/>
      <c r="O228" s="199">
        <f t="shared" ref="O228:O231" si="316">M228+N228</f>
        <v>0</v>
      </c>
      <c r="P228" s="201"/>
    </row>
    <row r="229" spans="1:16" hidden="1" x14ac:dyDescent="0.25">
      <c r="A229" s="52">
        <v>6292</v>
      </c>
      <c r="B229" s="90" t="s">
        <v>247</v>
      </c>
      <c r="C229" s="536">
        <f t="shared" si="291"/>
        <v>0</v>
      </c>
      <c r="D229" s="197"/>
      <c r="E229" s="198"/>
      <c r="F229" s="199">
        <f t="shared" si="313"/>
        <v>0</v>
      </c>
      <c r="G229" s="197"/>
      <c r="H229" s="198"/>
      <c r="I229" s="199">
        <f t="shared" si="314"/>
        <v>0</v>
      </c>
      <c r="J229" s="200"/>
      <c r="K229" s="198"/>
      <c r="L229" s="199">
        <f t="shared" si="315"/>
        <v>0</v>
      </c>
      <c r="M229" s="197"/>
      <c r="N229" s="198"/>
      <c r="O229" s="199">
        <f t="shared" si="316"/>
        <v>0</v>
      </c>
      <c r="P229" s="201"/>
    </row>
    <row r="230" spans="1:16" ht="72" hidden="1" x14ac:dyDescent="0.25">
      <c r="A230" s="52">
        <v>6296</v>
      </c>
      <c r="B230" s="90" t="s">
        <v>248</v>
      </c>
      <c r="C230" s="536">
        <f t="shared" si="291"/>
        <v>0</v>
      </c>
      <c r="D230" s="197"/>
      <c r="E230" s="198"/>
      <c r="F230" s="199">
        <f t="shared" si="313"/>
        <v>0</v>
      </c>
      <c r="G230" s="197"/>
      <c r="H230" s="198"/>
      <c r="I230" s="199">
        <f t="shared" si="314"/>
        <v>0</v>
      </c>
      <c r="J230" s="200"/>
      <c r="K230" s="198"/>
      <c r="L230" s="199">
        <f t="shared" si="315"/>
        <v>0</v>
      </c>
      <c r="M230" s="197"/>
      <c r="N230" s="198"/>
      <c r="O230" s="199">
        <f t="shared" si="316"/>
        <v>0</v>
      </c>
      <c r="P230" s="201"/>
    </row>
    <row r="231" spans="1:16" ht="39.75" hidden="1" customHeight="1" x14ac:dyDescent="0.25">
      <c r="A231" s="52">
        <v>6299</v>
      </c>
      <c r="B231" s="90" t="s">
        <v>249</v>
      </c>
      <c r="C231" s="536">
        <f t="shared" si="291"/>
        <v>0</v>
      </c>
      <c r="D231" s="197"/>
      <c r="E231" s="198"/>
      <c r="F231" s="199">
        <f t="shared" si="313"/>
        <v>0</v>
      </c>
      <c r="G231" s="197"/>
      <c r="H231" s="198"/>
      <c r="I231" s="199">
        <f t="shared" si="314"/>
        <v>0</v>
      </c>
      <c r="J231" s="200"/>
      <c r="K231" s="198"/>
      <c r="L231" s="199">
        <f t="shared" si="315"/>
        <v>0</v>
      </c>
      <c r="M231" s="197"/>
      <c r="N231" s="198"/>
      <c r="O231" s="199">
        <f t="shared" si="316"/>
        <v>0</v>
      </c>
      <c r="P231" s="201"/>
    </row>
    <row r="232" spans="1:16" hidden="1" x14ac:dyDescent="0.25">
      <c r="A232" s="70">
        <v>6300</v>
      </c>
      <c r="B232" s="182" t="s">
        <v>250</v>
      </c>
      <c r="C232" s="534">
        <f t="shared" si="291"/>
        <v>0</v>
      </c>
      <c r="D232" s="183">
        <f t="shared" ref="D232:E232" si="317">SUM(D233,D238,D239)</f>
        <v>0</v>
      </c>
      <c r="E232" s="184">
        <f t="shared" si="317"/>
        <v>0</v>
      </c>
      <c r="F232" s="185">
        <f>SUM(F233,F238,F239)</f>
        <v>0</v>
      </c>
      <c r="G232" s="183">
        <f t="shared" ref="G232:O232" si="318">SUM(G233,G238,G239)</f>
        <v>0</v>
      </c>
      <c r="H232" s="184">
        <f t="shared" si="318"/>
        <v>0</v>
      </c>
      <c r="I232" s="185">
        <f t="shared" si="318"/>
        <v>0</v>
      </c>
      <c r="J232" s="186">
        <f t="shared" si="318"/>
        <v>0</v>
      </c>
      <c r="K232" s="184">
        <f t="shared" si="318"/>
        <v>0</v>
      </c>
      <c r="L232" s="185">
        <f t="shared" si="318"/>
        <v>0</v>
      </c>
      <c r="M232" s="183">
        <f t="shared" si="318"/>
        <v>0</v>
      </c>
      <c r="N232" s="184">
        <f t="shared" si="318"/>
        <v>0</v>
      </c>
      <c r="O232" s="185">
        <f t="shared" si="318"/>
        <v>0</v>
      </c>
      <c r="P232" s="215"/>
    </row>
    <row r="233" spans="1:16" ht="24" hidden="1" x14ac:dyDescent="0.25">
      <c r="A233" s="989">
        <v>6320</v>
      </c>
      <c r="B233" s="82" t="s">
        <v>251</v>
      </c>
      <c r="C233" s="548">
        <f t="shared" si="291"/>
        <v>0</v>
      </c>
      <c r="D233" s="212">
        <f t="shared" ref="D233:E233" si="319">SUM(D234:D237)</f>
        <v>0</v>
      </c>
      <c r="E233" s="213">
        <f t="shared" si="319"/>
        <v>0</v>
      </c>
      <c r="F233" s="194">
        <f>SUM(F234:F237)</f>
        <v>0</v>
      </c>
      <c r="G233" s="212">
        <f t="shared" ref="G233:O233" si="320">SUM(G234:G237)</f>
        <v>0</v>
      </c>
      <c r="H233" s="213">
        <f t="shared" si="320"/>
        <v>0</v>
      </c>
      <c r="I233" s="194">
        <f t="shared" si="320"/>
        <v>0</v>
      </c>
      <c r="J233" s="214">
        <f t="shared" si="320"/>
        <v>0</v>
      </c>
      <c r="K233" s="213">
        <f t="shared" si="320"/>
        <v>0</v>
      </c>
      <c r="L233" s="194">
        <f t="shared" si="320"/>
        <v>0</v>
      </c>
      <c r="M233" s="212">
        <f t="shared" si="320"/>
        <v>0</v>
      </c>
      <c r="N233" s="213">
        <f t="shared" si="320"/>
        <v>0</v>
      </c>
      <c r="O233" s="194">
        <f t="shared" si="320"/>
        <v>0</v>
      </c>
      <c r="P233" s="196"/>
    </row>
    <row r="234" spans="1:16" hidden="1" x14ac:dyDescent="0.25">
      <c r="A234" s="52">
        <v>6322</v>
      </c>
      <c r="B234" s="90" t="s">
        <v>252</v>
      </c>
      <c r="C234" s="536">
        <f t="shared" si="291"/>
        <v>0</v>
      </c>
      <c r="D234" s="197"/>
      <c r="E234" s="198"/>
      <c r="F234" s="199">
        <f t="shared" ref="F234:F239" si="321">D234+E234</f>
        <v>0</v>
      </c>
      <c r="G234" s="197"/>
      <c r="H234" s="198"/>
      <c r="I234" s="199">
        <f t="shared" ref="I234:I239" si="322">G234+H234</f>
        <v>0</v>
      </c>
      <c r="J234" s="200"/>
      <c r="K234" s="198"/>
      <c r="L234" s="199">
        <f t="shared" ref="L234:L239" si="323">J234+K234</f>
        <v>0</v>
      </c>
      <c r="M234" s="197"/>
      <c r="N234" s="198"/>
      <c r="O234" s="199">
        <f t="shared" ref="O234:O239" si="324">M234+N234</f>
        <v>0</v>
      </c>
      <c r="P234" s="201"/>
    </row>
    <row r="235" spans="1:16" ht="24" hidden="1" x14ac:dyDescent="0.25">
      <c r="A235" s="52">
        <v>6323</v>
      </c>
      <c r="B235" s="90" t="s">
        <v>253</v>
      </c>
      <c r="C235" s="536">
        <f t="shared" si="291"/>
        <v>0</v>
      </c>
      <c r="D235" s="197"/>
      <c r="E235" s="198"/>
      <c r="F235" s="199">
        <f t="shared" si="321"/>
        <v>0</v>
      </c>
      <c r="G235" s="197"/>
      <c r="H235" s="198"/>
      <c r="I235" s="199">
        <f t="shared" si="322"/>
        <v>0</v>
      </c>
      <c r="J235" s="200"/>
      <c r="K235" s="198"/>
      <c r="L235" s="199">
        <f t="shared" si="323"/>
        <v>0</v>
      </c>
      <c r="M235" s="197"/>
      <c r="N235" s="198"/>
      <c r="O235" s="199">
        <f t="shared" si="324"/>
        <v>0</v>
      </c>
      <c r="P235" s="201"/>
    </row>
    <row r="236" spans="1:16" ht="24" hidden="1" x14ac:dyDescent="0.25">
      <c r="A236" s="52">
        <v>6324</v>
      </c>
      <c r="B236" s="90" t="s">
        <v>254</v>
      </c>
      <c r="C236" s="536">
        <f t="shared" si="291"/>
        <v>0</v>
      </c>
      <c r="D236" s="197"/>
      <c r="E236" s="198"/>
      <c r="F236" s="199">
        <f t="shared" si="321"/>
        <v>0</v>
      </c>
      <c r="G236" s="197"/>
      <c r="H236" s="198"/>
      <c r="I236" s="199">
        <f t="shared" si="322"/>
        <v>0</v>
      </c>
      <c r="J236" s="200"/>
      <c r="K236" s="198"/>
      <c r="L236" s="199">
        <f t="shared" si="323"/>
        <v>0</v>
      </c>
      <c r="M236" s="197"/>
      <c r="N236" s="198"/>
      <c r="O236" s="199">
        <f t="shared" si="324"/>
        <v>0</v>
      </c>
      <c r="P236" s="201"/>
    </row>
    <row r="237" spans="1:16" hidden="1" x14ac:dyDescent="0.25">
      <c r="A237" s="45">
        <v>6329</v>
      </c>
      <c r="B237" s="82" t="s">
        <v>255</v>
      </c>
      <c r="C237" s="535">
        <f t="shared" si="291"/>
        <v>0</v>
      </c>
      <c r="D237" s="192"/>
      <c r="E237" s="193"/>
      <c r="F237" s="194">
        <f t="shared" si="321"/>
        <v>0</v>
      </c>
      <c r="G237" s="192"/>
      <c r="H237" s="193"/>
      <c r="I237" s="194">
        <f t="shared" si="322"/>
        <v>0</v>
      </c>
      <c r="J237" s="195"/>
      <c r="K237" s="193"/>
      <c r="L237" s="194">
        <f t="shared" si="323"/>
        <v>0</v>
      </c>
      <c r="M237" s="192"/>
      <c r="N237" s="193"/>
      <c r="O237" s="194">
        <f t="shared" si="324"/>
        <v>0</v>
      </c>
      <c r="P237" s="196"/>
    </row>
    <row r="238" spans="1:16" ht="24" hidden="1" x14ac:dyDescent="0.25">
      <c r="A238" s="988">
        <v>6330</v>
      </c>
      <c r="B238" s="245" t="s">
        <v>256</v>
      </c>
      <c r="C238" s="548">
        <f t="shared" si="291"/>
        <v>0</v>
      </c>
      <c r="D238" s="231"/>
      <c r="E238" s="232"/>
      <c r="F238" s="233">
        <f t="shared" si="321"/>
        <v>0</v>
      </c>
      <c r="G238" s="231"/>
      <c r="H238" s="232"/>
      <c r="I238" s="233">
        <f t="shared" si="322"/>
        <v>0</v>
      </c>
      <c r="J238" s="234"/>
      <c r="K238" s="232"/>
      <c r="L238" s="233">
        <f t="shared" si="323"/>
        <v>0</v>
      </c>
      <c r="M238" s="231"/>
      <c r="N238" s="232"/>
      <c r="O238" s="233">
        <f t="shared" si="324"/>
        <v>0</v>
      </c>
      <c r="P238" s="229"/>
    </row>
    <row r="239" spans="1:16" hidden="1" x14ac:dyDescent="0.25">
      <c r="A239" s="202">
        <v>6360</v>
      </c>
      <c r="B239" s="90" t="s">
        <v>257</v>
      </c>
      <c r="C239" s="536">
        <f t="shared" si="291"/>
        <v>0</v>
      </c>
      <c r="D239" s="197"/>
      <c r="E239" s="198"/>
      <c r="F239" s="199">
        <f t="shared" si="321"/>
        <v>0</v>
      </c>
      <c r="G239" s="197"/>
      <c r="H239" s="198"/>
      <c r="I239" s="199">
        <f t="shared" si="322"/>
        <v>0</v>
      </c>
      <c r="J239" s="200"/>
      <c r="K239" s="198"/>
      <c r="L239" s="199">
        <f t="shared" si="323"/>
        <v>0</v>
      </c>
      <c r="M239" s="197"/>
      <c r="N239" s="198"/>
      <c r="O239" s="199">
        <f t="shared" si="324"/>
        <v>0</v>
      </c>
      <c r="P239" s="201"/>
    </row>
    <row r="240" spans="1:16" ht="36" hidden="1" x14ac:dyDescent="0.25">
      <c r="A240" s="70">
        <v>6400</v>
      </c>
      <c r="B240" s="182" t="s">
        <v>258</v>
      </c>
      <c r="C240" s="534">
        <f t="shared" si="291"/>
        <v>0</v>
      </c>
      <c r="D240" s="183">
        <f t="shared" ref="D240:E240" si="325">SUM(D241,D245)</f>
        <v>0</v>
      </c>
      <c r="E240" s="184">
        <f t="shared" si="325"/>
        <v>0</v>
      </c>
      <c r="F240" s="185">
        <f>SUM(F241,F245)</f>
        <v>0</v>
      </c>
      <c r="G240" s="183">
        <f t="shared" ref="G240:O240" si="326">SUM(G241,G245)</f>
        <v>0</v>
      </c>
      <c r="H240" s="184">
        <f t="shared" si="326"/>
        <v>0</v>
      </c>
      <c r="I240" s="185">
        <f t="shared" si="326"/>
        <v>0</v>
      </c>
      <c r="J240" s="186">
        <f t="shared" si="326"/>
        <v>0</v>
      </c>
      <c r="K240" s="184">
        <f t="shared" si="326"/>
        <v>0</v>
      </c>
      <c r="L240" s="185">
        <f t="shared" si="326"/>
        <v>0</v>
      </c>
      <c r="M240" s="183">
        <f t="shared" si="326"/>
        <v>0</v>
      </c>
      <c r="N240" s="184">
        <f t="shared" si="326"/>
        <v>0</v>
      </c>
      <c r="O240" s="185">
        <f t="shared" si="326"/>
        <v>0</v>
      </c>
      <c r="P240" s="215"/>
    </row>
    <row r="241" spans="1:17" ht="24" hidden="1" x14ac:dyDescent="0.25">
      <c r="A241" s="989">
        <v>6410</v>
      </c>
      <c r="B241" s="82" t="s">
        <v>259</v>
      </c>
      <c r="C241" s="535">
        <f t="shared" si="291"/>
        <v>0</v>
      </c>
      <c r="D241" s="212">
        <f t="shared" ref="D241:E241" si="327">SUM(D242:D244)</f>
        <v>0</v>
      </c>
      <c r="E241" s="213">
        <f t="shared" si="327"/>
        <v>0</v>
      </c>
      <c r="F241" s="194">
        <f>SUM(F242:F244)</f>
        <v>0</v>
      </c>
      <c r="G241" s="212">
        <f t="shared" ref="G241:O241" si="328">SUM(G242:G244)</f>
        <v>0</v>
      </c>
      <c r="H241" s="213">
        <f t="shared" si="328"/>
        <v>0</v>
      </c>
      <c r="I241" s="194">
        <f t="shared" si="328"/>
        <v>0</v>
      </c>
      <c r="J241" s="214">
        <f t="shared" si="328"/>
        <v>0</v>
      </c>
      <c r="K241" s="213">
        <f t="shared" si="328"/>
        <v>0</v>
      </c>
      <c r="L241" s="194">
        <f t="shared" si="328"/>
        <v>0</v>
      </c>
      <c r="M241" s="212">
        <f t="shared" si="328"/>
        <v>0</v>
      </c>
      <c r="N241" s="213">
        <f t="shared" si="328"/>
        <v>0</v>
      </c>
      <c r="O241" s="194">
        <f t="shared" si="328"/>
        <v>0</v>
      </c>
      <c r="P241" s="227"/>
    </row>
    <row r="242" spans="1:17" hidden="1" x14ac:dyDescent="0.25">
      <c r="A242" s="52">
        <v>6411</v>
      </c>
      <c r="B242" s="218" t="s">
        <v>260</v>
      </c>
      <c r="C242" s="536">
        <f t="shared" si="291"/>
        <v>0</v>
      </c>
      <c r="D242" s="197"/>
      <c r="E242" s="198"/>
      <c r="F242" s="199">
        <f t="shared" ref="F242:F244" si="329">D242+E242</f>
        <v>0</v>
      </c>
      <c r="G242" s="197"/>
      <c r="H242" s="198"/>
      <c r="I242" s="199">
        <f t="shared" ref="I242:I244" si="330">G242+H242</f>
        <v>0</v>
      </c>
      <c r="J242" s="200"/>
      <c r="K242" s="198"/>
      <c r="L242" s="199">
        <f t="shared" ref="L242:L244" si="331">J242+K242</f>
        <v>0</v>
      </c>
      <c r="M242" s="197"/>
      <c r="N242" s="198"/>
      <c r="O242" s="199">
        <f t="shared" ref="O242:O244" si="332">M242+N242</f>
        <v>0</v>
      </c>
      <c r="P242" s="201"/>
    </row>
    <row r="243" spans="1:17" ht="36" hidden="1" x14ac:dyDescent="0.25">
      <c r="A243" s="52">
        <v>6412</v>
      </c>
      <c r="B243" s="90" t="s">
        <v>261</v>
      </c>
      <c r="C243" s="536">
        <f t="shared" si="291"/>
        <v>0</v>
      </c>
      <c r="D243" s="197"/>
      <c r="E243" s="198"/>
      <c r="F243" s="199">
        <f t="shared" si="329"/>
        <v>0</v>
      </c>
      <c r="G243" s="197"/>
      <c r="H243" s="198"/>
      <c r="I243" s="199">
        <f t="shared" si="330"/>
        <v>0</v>
      </c>
      <c r="J243" s="200"/>
      <c r="K243" s="198"/>
      <c r="L243" s="199">
        <f t="shared" si="331"/>
        <v>0</v>
      </c>
      <c r="M243" s="197"/>
      <c r="N243" s="198"/>
      <c r="O243" s="199">
        <f t="shared" si="332"/>
        <v>0</v>
      </c>
      <c r="P243" s="201"/>
    </row>
    <row r="244" spans="1:17" ht="36" hidden="1" x14ac:dyDescent="0.25">
      <c r="A244" s="52">
        <v>6419</v>
      </c>
      <c r="B244" s="90" t="s">
        <v>262</v>
      </c>
      <c r="C244" s="536">
        <f t="shared" si="291"/>
        <v>0</v>
      </c>
      <c r="D244" s="197"/>
      <c r="E244" s="198"/>
      <c r="F244" s="199">
        <f t="shared" si="329"/>
        <v>0</v>
      </c>
      <c r="G244" s="197"/>
      <c r="H244" s="198"/>
      <c r="I244" s="199">
        <f t="shared" si="330"/>
        <v>0</v>
      </c>
      <c r="J244" s="200"/>
      <c r="K244" s="198"/>
      <c r="L244" s="199">
        <f t="shared" si="331"/>
        <v>0</v>
      </c>
      <c r="M244" s="197"/>
      <c r="N244" s="198"/>
      <c r="O244" s="199">
        <f t="shared" si="332"/>
        <v>0</v>
      </c>
      <c r="P244" s="201"/>
    </row>
    <row r="245" spans="1:17" ht="48" hidden="1" x14ac:dyDescent="0.25">
      <c r="A245" s="202">
        <v>6420</v>
      </c>
      <c r="B245" s="90" t="s">
        <v>263</v>
      </c>
      <c r="C245" s="536">
        <f t="shared" si="291"/>
        <v>0</v>
      </c>
      <c r="D245" s="203">
        <f t="shared" ref="D245:E245" si="333">SUM(D246:D249)</f>
        <v>0</v>
      </c>
      <c r="E245" s="204">
        <f t="shared" si="333"/>
        <v>0</v>
      </c>
      <c r="F245" s="199">
        <f>SUM(F246:F249)</f>
        <v>0</v>
      </c>
      <c r="G245" s="203">
        <f t="shared" ref="G245:H245" si="334">SUM(G246:G249)</f>
        <v>0</v>
      </c>
      <c r="H245" s="204">
        <f t="shared" si="334"/>
        <v>0</v>
      </c>
      <c r="I245" s="199">
        <f>SUM(I246:I249)</f>
        <v>0</v>
      </c>
      <c r="J245" s="205">
        <f t="shared" ref="J245:K245" si="335">SUM(J246:J249)</f>
        <v>0</v>
      </c>
      <c r="K245" s="204">
        <f t="shared" si="335"/>
        <v>0</v>
      </c>
      <c r="L245" s="199">
        <f>SUM(L246:L249)</f>
        <v>0</v>
      </c>
      <c r="M245" s="203">
        <f t="shared" ref="M245:O245" si="336">SUM(M246:M249)</f>
        <v>0</v>
      </c>
      <c r="N245" s="204">
        <f t="shared" si="336"/>
        <v>0</v>
      </c>
      <c r="O245" s="199">
        <f t="shared" si="336"/>
        <v>0</v>
      </c>
      <c r="P245" s="201"/>
    </row>
    <row r="246" spans="1:17" ht="36" hidden="1" x14ac:dyDescent="0.25">
      <c r="A246" s="52">
        <v>6421</v>
      </c>
      <c r="B246" s="90" t="s">
        <v>264</v>
      </c>
      <c r="C246" s="536">
        <f t="shared" si="291"/>
        <v>0</v>
      </c>
      <c r="D246" s="197"/>
      <c r="E246" s="198"/>
      <c r="F246" s="199">
        <f t="shared" ref="F246:F249" si="337">D246+E246</f>
        <v>0</v>
      </c>
      <c r="G246" s="197"/>
      <c r="H246" s="198"/>
      <c r="I246" s="199">
        <f t="shared" ref="I246:I249" si="338">G246+H246</f>
        <v>0</v>
      </c>
      <c r="J246" s="200"/>
      <c r="K246" s="198"/>
      <c r="L246" s="199">
        <f t="shared" ref="L246:L249" si="339">J246+K246</f>
        <v>0</v>
      </c>
      <c r="M246" s="197"/>
      <c r="N246" s="198"/>
      <c r="O246" s="199">
        <f t="shared" ref="O246:O249" si="340">M246+N246</f>
        <v>0</v>
      </c>
      <c r="P246" s="201"/>
    </row>
    <row r="247" spans="1:17" hidden="1" x14ac:dyDescent="0.25">
      <c r="A247" s="52">
        <v>6422</v>
      </c>
      <c r="B247" s="90" t="s">
        <v>265</v>
      </c>
      <c r="C247" s="536">
        <f t="shared" si="291"/>
        <v>0</v>
      </c>
      <c r="D247" s="197"/>
      <c r="E247" s="198"/>
      <c r="F247" s="199">
        <f t="shared" si="337"/>
        <v>0</v>
      </c>
      <c r="G247" s="197"/>
      <c r="H247" s="198"/>
      <c r="I247" s="199">
        <f t="shared" si="338"/>
        <v>0</v>
      </c>
      <c r="J247" s="200"/>
      <c r="K247" s="198"/>
      <c r="L247" s="199">
        <f t="shared" si="339"/>
        <v>0</v>
      </c>
      <c r="M247" s="197"/>
      <c r="N247" s="198"/>
      <c r="O247" s="199">
        <f t="shared" si="340"/>
        <v>0</v>
      </c>
      <c r="P247" s="201"/>
    </row>
    <row r="248" spans="1:17" ht="13.5" hidden="1" customHeight="1" x14ac:dyDescent="0.25">
      <c r="A248" s="52">
        <v>6423</v>
      </c>
      <c r="B248" s="90" t="s">
        <v>266</v>
      </c>
      <c r="C248" s="536">
        <f t="shared" si="291"/>
        <v>0</v>
      </c>
      <c r="D248" s="197"/>
      <c r="E248" s="198"/>
      <c r="F248" s="199">
        <f t="shared" si="337"/>
        <v>0</v>
      </c>
      <c r="G248" s="197"/>
      <c r="H248" s="198"/>
      <c r="I248" s="199">
        <f t="shared" si="338"/>
        <v>0</v>
      </c>
      <c r="J248" s="200"/>
      <c r="K248" s="198"/>
      <c r="L248" s="199">
        <f t="shared" si="339"/>
        <v>0</v>
      </c>
      <c r="M248" s="197"/>
      <c r="N248" s="198"/>
      <c r="O248" s="199">
        <f t="shared" si="340"/>
        <v>0</v>
      </c>
      <c r="P248" s="201"/>
    </row>
    <row r="249" spans="1:17" ht="36" hidden="1" x14ac:dyDescent="0.25">
      <c r="A249" s="52">
        <v>6424</v>
      </c>
      <c r="B249" s="90" t="s">
        <v>267</v>
      </c>
      <c r="C249" s="536">
        <f t="shared" si="291"/>
        <v>0</v>
      </c>
      <c r="D249" s="197"/>
      <c r="E249" s="198"/>
      <c r="F249" s="199">
        <f t="shared" si="337"/>
        <v>0</v>
      </c>
      <c r="G249" s="197"/>
      <c r="H249" s="198"/>
      <c r="I249" s="199">
        <f t="shared" si="338"/>
        <v>0</v>
      </c>
      <c r="J249" s="200"/>
      <c r="K249" s="198"/>
      <c r="L249" s="199">
        <f t="shared" si="339"/>
        <v>0</v>
      </c>
      <c r="M249" s="197"/>
      <c r="N249" s="198"/>
      <c r="O249" s="199">
        <f t="shared" si="340"/>
        <v>0</v>
      </c>
      <c r="P249" s="201"/>
      <c r="Q249" s="246"/>
    </row>
    <row r="250" spans="1:17" ht="60" hidden="1" x14ac:dyDescent="0.25">
      <c r="A250" s="70">
        <v>6500</v>
      </c>
      <c r="B250" s="182" t="s">
        <v>268</v>
      </c>
      <c r="C250" s="538">
        <f t="shared" si="291"/>
        <v>0</v>
      </c>
      <c r="D250" s="220">
        <f t="shared" ref="D250:O250" si="341">SUM(D251)</f>
        <v>0</v>
      </c>
      <c r="E250" s="221">
        <f t="shared" si="341"/>
        <v>0</v>
      </c>
      <c r="F250" s="222">
        <f t="shared" si="341"/>
        <v>0</v>
      </c>
      <c r="G250" s="126">
        <f t="shared" si="341"/>
        <v>0</v>
      </c>
      <c r="H250" s="127">
        <f t="shared" si="341"/>
        <v>0</v>
      </c>
      <c r="I250" s="222">
        <f t="shared" si="341"/>
        <v>0</v>
      </c>
      <c r="J250" s="247">
        <f t="shared" si="341"/>
        <v>0</v>
      </c>
      <c r="K250" s="127">
        <f t="shared" si="341"/>
        <v>0</v>
      </c>
      <c r="L250" s="222">
        <f t="shared" si="341"/>
        <v>0</v>
      </c>
      <c r="M250" s="126">
        <f t="shared" si="341"/>
        <v>0</v>
      </c>
      <c r="N250" s="127">
        <f t="shared" si="341"/>
        <v>0</v>
      </c>
      <c r="O250" s="222">
        <f t="shared" si="341"/>
        <v>0</v>
      </c>
      <c r="P250" s="215"/>
      <c r="Q250" s="246"/>
    </row>
    <row r="251" spans="1:17" ht="48" hidden="1" x14ac:dyDescent="0.25">
      <c r="A251" s="52">
        <v>6510</v>
      </c>
      <c r="B251" s="90" t="s">
        <v>269</v>
      </c>
      <c r="C251" s="536">
        <f t="shared" si="291"/>
        <v>0</v>
      </c>
      <c r="D251" s="206"/>
      <c r="E251" s="207"/>
      <c r="F251" s="248">
        <f>D251+E251</f>
        <v>0</v>
      </c>
      <c r="G251" s="249"/>
      <c r="H251" s="250"/>
      <c r="I251" s="248">
        <f>G251+H251</f>
        <v>0</v>
      </c>
      <c r="J251" s="251"/>
      <c r="K251" s="250"/>
      <c r="L251" s="248">
        <f>J251+K251</f>
        <v>0</v>
      </c>
      <c r="M251" s="249"/>
      <c r="N251" s="250"/>
      <c r="O251" s="248">
        <f t="shared" ref="O251" si="342">M251+N251</f>
        <v>0</v>
      </c>
      <c r="P251" s="227"/>
      <c r="Q251" s="246"/>
    </row>
    <row r="252" spans="1:17" ht="48" hidden="1" x14ac:dyDescent="0.25">
      <c r="A252" s="252">
        <v>7000</v>
      </c>
      <c r="B252" s="252" t="s">
        <v>270</v>
      </c>
      <c r="C252" s="550">
        <f t="shared" si="291"/>
        <v>0</v>
      </c>
      <c r="D252" s="253">
        <f t="shared" ref="D252:E252" si="343">SUM(D253,D263)</f>
        <v>0</v>
      </c>
      <c r="E252" s="254">
        <f t="shared" si="343"/>
        <v>0</v>
      </c>
      <c r="F252" s="255">
        <f>SUM(F253,F263)</f>
        <v>0</v>
      </c>
      <c r="G252" s="253">
        <f t="shared" ref="G252:H252" si="344">SUM(G253,G263)</f>
        <v>0</v>
      </c>
      <c r="H252" s="254">
        <f t="shared" si="344"/>
        <v>0</v>
      </c>
      <c r="I252" s="255">
        <f>SUM(I253,I263)</f>
        <v>0</v>
      </c>
      <c r="J252" s="256">
        <f t="shared" ref="J252:K252" si="345">SUM(J253,J263)</f>
        <v>0</v>
      </c>
      <c r="K252" s="254">
        <f t="shared" si="345"/>
        <v>0</v>
      </c>
      <c r="L252" s="255">
        <f>SUM(L253,L263)</f>
        <v>0</v>
      </c>
      <c r="M252" s="253">
        <f t="shared" ref="M252:O252" si="346">SUM(M253,M263)</f>
        <v>0</v>
      </c>
      <c r="N252" s="254">
        <f t="shared" si="346"/>
        <v>0</v>
      </c>
      <c r="O252" s="255">
        <f t="shared" si="346"/>
        <v>0</v>
      </c>
      <c r="P252" s="257"/>
    </row>
    <row r="253" spans="1:17" ht="24" hidden="1" x14ac:dyDescent="0.25">
      <c r="A253" s="70">
        <v>7200</v>
      </c>
      <c r="B253" s="182" t="s">
        <v>271</v>
      </c>
      <c r="C253" s="534">
        <f t="shared" si="291"/>
        <v>0</v>
      </c>
      <c r="D253" s="183">
        <f t="shared" ref="D253:O253" si="347">SUM(D254,D255,D256,D257,D261,D262)</f>
        <v>0</v>
      </c>
      <c r="E253" s="184">
        <f t="shared" si="347"/>
        <v>0</v>
      </c>
      <c r="F253" s="185">
        <f t="shared" si="347"/>
        <v>0</v>
      </c>
      <c r="G253" s="183">
        <f t="shared" si="347"/>
        <v>0</v>
      </c>
      <c r="H253" s="184">
        <f t="shared" si="347"/>
        <v>0</v>
      </c>
      <c r="I253" s="185">
        <f t="shared" si="347"/>
        <v>0</v>
      </c>
      <c r="J253" s="186">
        <f t="shared" si="347"/>
        <v>0</v>
      </c>
      <c r="K253" s="184">
        <f t="shared" si="347"/>
        <v>0</v>
      </c>
      <c r="L253" s="185">
        <f t="shared" si="347"/>
        <v>0</v>
      </c>
      <c r="M253" s="183">
        <f t="shared" si="347"/>
        <v>0</v>
      </c>
      <c r="N253" s="184">
        <f t="shared" si="347"/>
        <v>0</v>
      </c>
      <c r="O253" s="185">
        <f t="shared" si="347"/>
        <v>0</v>
      </c>
      <c r="P253" s="187"/>
    </row>
    <row r="254" spans="1:17" ht="24" hidden="1" x14ac:dyDescent="0.25">
      <c r="A254" s="989">
        <v>7210</v>
      </c>
      <c r="B254" s="82" t="s">
        <v>272</v>
      </c>
      <c r="C254" s="535">
        <f t="shared" si="291"/>
        <v>0</v>
      </c>
      <c r="D254" s="192"/>
      <c r="E254" s="193"/>
      <c r="F254" s="194">
        <f t="shared" ref="F254:F256" si="348">D254+E254</f>
        <v>0</v>
      </c>
      <c r="G254" s="192"/>
      <c r="H254" s="193"/>
      <c r="I254" s="194">
        <f t="shared" ref="I254:I256" si="349">G254+H254</f>
        <v>0</v>
      </c>
      <c r="J254" s="195"/>
      <c r="K254" s="193"/>
      <c r="L254" s="194">
        <f t="shared" ref="L254:L256" si="350">J254+K254</f>
        <v>0</v>
      </c>
      <c r="M254" s="192"/>
      <c r="N254" s="193"/>
      <c r="O254" s="194">
        <f t="shared" ref="O254:O256" si="351">M254+N254</f>
        <v>0</v>
      </c>
      <c r="P254" s="196"/>
    </row>
    <row r="255" spans="1:17" s="246" customFormat="1" ht="36" hidden="1" x14ac:dyDescent="0.25">
      <c r="A255" s="202">
        <v>7220</v>
      </c>
      <c r="B255" s="90" t="s">
        <v>273</v>
      </c>
      <c r="C255" s="536">
        <f t="shared" si="291"/>
        <v>0</v>
      </c>
      <c r="D255" s="197"/>
      <c r="E255" s="198"/>
      <c r="F255" s="199">
        <f t="shared" si="348"/>
        <v>0</v>
      </c>
      <c r="G255" s="197"/>
      <c r="H255" s="198"/>
      <c r="I255" s="199">
        <f t="shared" si="349"/>
        <v>0</v>
      </c>
      <c r="J255" s="200"/>
      <c r="K255" s="198"/>
      <c r="L255" s="199">
        <f t="shared" si="350"/>
        <v>0</v>
      </c>
      <c r="M255" s="197"/>
      <c r="N255" s="198"/>
      <c r="O255" s="199">
        <f t="shared" si="351"/>
        <v>0</v>
      </c>
      <c r="P255" s="201"/>
    </row>
    <row r="256" spans="1:17" ht="24" hidden="1" x14ac:dyDescent="0.25">
      <c r="A256" s="202">
        <v>7230</v>
      </c>
      <c r="B256" s="90" t="s">
        <v>43</v>
      </c>
      <c r="C256" s="536">
        <f t="shared" si="291"/>
        <v>0</v>
      </c>
      <c r="D256" s="197"/>
      <c r="E256" s="198"/>
      <c r="F256" s="199">
        <f t="shared" si="348"/>
        <v>0</v>
      </c>
      <c r="G256" s="197"/>
      <c r="H256" s="198"/>
      <c r="I256" s="199">
        <f t="shared" si="349"/>
        <v>0</v>
      </c>
      <c r="J256" s="200"/>
      <c r="K256" s="198"/>
      <c r="L256" s="199">
        <f t="shared" si="350"/>
        <v>0</v>
      </c>
      <c r="M256" s="197"/>
      <c r="N256" s="198"/>
      <c r="O256" s="199">
        <f t="shared" si="351"/>
        <v>0</v>
      </c>
      <c r="P256" s="201"/>
    </row>
    <row r="257" spans="1:16" ht="24" hidden="1" x14ac:dyDescent="0.25">
      <c r="A257" s="202">
        <v>7240</v>
      </c>
      <c r="B257" s="90" t="s">
        <v>274</v>
      </c>
      <c r="C257" s="536">
        <f t="shared" si="291"/>
        <v>0</v>
      </c>
      <c r="D257" s="203">
        <f t="shared" ref="D257:K257" si="352">SUM(D258:D260)</f>
        <v>0</v>
      </c>
      <c r="E257" s="204">
        <f t="shared" si="352"/>
        <v>0</v>
      </c>
      <c r="F257" s="199">
        <f t="shared" si="352"/>
        <v>0</v>
      </c>
      <c r="G257" s="203">
        <f t="shared" si="352"/>
        <v>0</v>
      </c>
      <c r="H257" s="204">
        <f t="shared" si="352"/>
        <v>0</v>
      </c>
      <c r="I257" s="199">
        <f t="shared" si="352"/>
        <v>0</v>
      </c>
      <c r="J257" s="205">
        <f t="shared" si="352"/>
        <v>0</v>
      </c>
      <c r="K257" s="204">
        <f t="shared" si="352"/>
        <v>0</v>
      </c>
      <c r="L257" s="199">
        <f>SUM(L258:L260)</f>
        <v>0</v>
      </c>
      <c r="M257" s="203">
        <f t="shared" ref="M257:O257" si="353">SUM(M258:M260)</f>
        <v>0</v>
      </c>
      <c r="N257" s="204">
        <f t="shared" si="353"/>
        <v>0</v>
      </c>
      <c r="O257" s="199">
        <f t="shared" si="353"/>
        <v>0</v>
      </c>
      <c r="P257" s="201"/>
    </row>
    <row r="258" spans="1:16" ht="48" hidden="1" x14ac:dyDescent="0.25">
      <c r="A258" s="52">
        <v>7245</v>
      </c>
      <c r="B258" s="90" t="s">
        <v>275</v>
      </c>
      <c r="C258" s="536">
        <f t="shared" si="291"/>
        <v>0</v>
      </c>
      <c r="D258" s="197"/>
      <c r="E258" s="198"/>
      <c r="F258" s="199">
        <f t="shared" ref="F258:F262" si="354">D258+E258</f>
        <v>0</v>
      </c>
      <c r="G258" s="197"/>
      <c r="H258" s="198"/>
      <c r="I258" s="199">
        <f t="shared" ref="I258:I262" si="355">G258+H258</f>
        <v>0</v>
      </c>
      <c r="J258" s="200"/>
      <c r="K258" s="198"/>
      <c r="L258" s="199">
        <f t="shared" ref="L258:L262" si="356">J258+K258</f>
        <v>0</v>
      </c>
      <c r="M258" s="197"/>
      <c r="N258" s="198"/>
      <c r="O258" s="199">
        <f t="shared" ref="O258:O262" si="357">M258+N258</f>
        <v>0</v>
      </c>
      <c r="P258" s="201"/>
    </row>
    <row r="259" spans="1:16" ht="84.75" hidden="1" customHeight="1" x14ac:dyDescent="0.25">
      <c r="A259" s="52">
        <v>7246</v>
      </c>
      <c r="B259" s="90" t="s">
        <v>276</v>
      </c>
      <c r="C259" s="536">
        <f t="shared" si="291"/>
        <v>0</v>
      </c>
      <c r="D259" s="197"/>
      <c r="E259" s="198"/>
      <c r="F259" s="199">
        <f t="shared" si="354"/>
        <v>0</v>
      </c>
      <c r="G259" s="197"/>
      <c r="H259" s="198"/>
      <c r="I259" s="199">
        <f t="shared" si="355"/>
        <v>0</v>
      </c>
      <c r="J259" s="200"/>
      <c r="K259" s="198"/>
      <c r="L259" s="199">
        <f t="shared" si="356"/>
        <v>0</v>
      </c>
      <c r="M259" s="197"/>
      <c r="N259" s="198"/>
      <c r="O259" s="199">
        <f t="shared" si="357"/>
        <v>0</v>
      </c>
      <c r="P259" s="201"/>
    </row>
    <row r="260" spans="1:16" ht="36" hidden="1" x14ac:dyDescent="0.25">
      <c r="A260" s="52">
        <v>7247</v>
      </c>
      <c r="B260" s="90" t="s">
        <v>277</v>
      </c>
      <c r="C260" s="536">
        <f t="shared" si="291"/>
        <v>0</v>
      </c>
      <c r="D260" s="197"/>
      <c r="E260" s="198"/>
      <c r="F260" s="199">
        <f t="shared" si="354"/>
        <v>0</v>
      </c>
      <c r="G260" s="197"/>
      <c r="H260" s="198"/>
      <c r="I260" s="199">
        <f t="shared" si="355"/>
        <v>0</v>
      </c>
      <c r="J260" s="200"/>
      <c r="K260" s="198"/>
      <c r="L260" s="199">
        <f t="shared" si="356"/>
        <v>0</v>
      </c>
      <c r="M260" s="197"/>
      <c r="N260" s="198"/>
      <c r="O260" s="199">
        <f t="shared" si="357"/>
        <v>0</v>
      </c>
      <c r="P260" s="201"/>
    </row>
    <row r="261" spans="1:16" ht="24" hidden="1" x14ac:dyDescent="0.25">
      <c r="A261" s="202">
        <v>7260</v>
      </c>
      <c r="B261" s="90" t="s">
        <v>278</v>
      </c>
      <c r="C261" s="536">
        <f t="shared" si="291"/>
        <v>0</v>
      </c>
      <c r="D261" s="197"/>
      <c r="E261" s="198"/>
      <c r="F261" s="199">
        <f t="shared" si="354"/>
        <v>0</v>
      </c>
      <c r="G261" s="197"/>
      <c r="H261" s="198"/>
      <c r="I261" s="199">
        <f t="shared" si="355"/>
        <v>0</v>
      </c>
      <c r="J261" s="200"/>
      <c r="K261" s="198"/>
      <c r="L261" s="199">
        <f t="shared" si="356"/>
        <v>0</v>
      </c>
      <c r="M261" s="197"/>
      <c r="N261" s="198"/>
      <c r="O261" s="199">
        <f t="shared" si="357"/>
        <v>0</v>
      </c>
      <c r="P261" s="201"/>
    </row>
    <row r="262" spans="1:16" ht="60" hidden="1" x14ac:dyDescent="0.25">
      <c r="A262" s="202">
        <v>7270</v>
      </c>
      <c r="B262" s="90" t="s">
        <v>279</v>
      </c>
      <c r="C262" s="536">
        <f t="shared" si="291"/>
        <v>0</v>
      </c>
      <c r="D262" s="197"/>
      <c r="E262" s="198"/>
      <c r="F262" s="199">
        <f t="shared" si="354"/>
        <v>0</v>
      </c>
      <c r="G262" s="197"/>
      <c r="H262" s="198"/>
      <c r="I262" s="199">
        <f t="shared" si="355"/>
        <v>0</v>
      </c>
      <c r="J262" s="200"/>
      <c r="K262" s="198"/>
      <c r="L262" s="199">
        <f t="shared" si="356"/>
        <v>0</v>
      </c>
      <c r="M262" s="197"/>
      <c r="N262" s="198"/>
      <c r="O262" s="199">
        <f t="shared" si="357"/>
        <v>0</v>
      </c>
      <c r="P262" s="201"/>
    </row>
    <row r="263" spans="1:16" hidden="1" x14ac:dyDescent="0.25">
      <c r="A263" s="138">
        <v>7700</v>
      </c>
      <c r="B263" s="108" t="s">
        <v>280</v>
      </c>
      <c r="C263" s="538">
        <f t="shared" si="291"/>
        <v>0</v>
      </c>
      <c r="D263" s="220">
        <f t="shared" ref="D263:O263" si="358">D264</f>
        <v>0</v>
      </c>
      <c r="E263" s="221">
        <f t="shared" si="358"/>
        <v>0</v>
      </c>
      <c r="F263" s="222">
        <f t="shared" si="358"/>
        <v>0</v>
      </c>
      <c r="G263" s="220">
        <f t="shared" si="358"/>
        <v>0</v>
      </c>
      <c r="H263" s="221">
        <f t="shared" si="358"/>
        <v>0</v>
      </c>
      <c r="I263" s="222">
        <f t="shared" si="358"/>
        <v>0</v>
      </c>
      <c r="J263" s="223">
        <f t="shared" si="358"/>
        <v>0</v>
      </c>
      <c r="K263" s="221">
        <f t="shared" si="358"/>
        <v>0</v>
      </c>
      <c r="L263" s="222">
        <f t="shared" si="358"/>
        <v>0</v>
      </c>
      <c r="M263" s="220">
        <f t="shared" si="358"/>
        <v>0</v>
      </c>
      <c r="N263" s="221">
        <f t="shared" si="358"/>
        <v>0</v>
      </c>
      <c r="O263" s="222">
        <f t="shared" si="358"/>
        <v>0</v>
      </c>
      <c r="P263" s="215"/>
    </row>
    <row r="264" spans="1:16" hidden="1" x14ac:dyDescent="0.25">
      <c r="A264" s="188">
        <v>7720</v>
      </c>
      <c r="B264" s="82" t="s">
        <v>281</v>
      </c>
      <c r="C264" s="537">
        <f t="shared" si="291"/>
        <v>0</v>
      </c>
      <c r="D264" s="249"/>
      <c r="E264" s="250"/>
      <c r="F264" s="248">
        <f>D264+E264</f>
        <v>0</v>
      </c>
      <c r="G264" s="249"/>
      <c r="H264" s="250"/>
      <c r="I264" s="248">
        <f>G264+H264</f>
        <v>0</v>
      </c>
      <c r="J264" s="251"/>
      <c r="K264" s="250"/>
      <c r="L264" s="248">
        <f>J264+K264</f>
        <v>0</v>
      </c>
      <c r="M264" s="249"/>
      <c r="N264" s="250"/>
      <c r="O264" s="248">
        <f t="shared" ref="O264" si="359">M264+N264</f>
        <v>0</v>
      </c>
      <c r="P264" s="227"/>
    </row>
    <row r="265" spans="1:16" hidden="1" x14ac:dyDescent="0.25">
      <c r="A265" s="258">
        <v>9000</v>
      </c>
      <c r="B265" s="259" t="s">
        <v>282</v>
      </c>
      <c r="C265" s="551">
        <f t="shared" si="291"/>
        <v>0</v>
      </c>
      <c r="D265" s="260">
        <f t="shared" ref="D265:O266" si="360">D266</f>
        <v>0</v>
      </c>
      <c r="E265" s="261">
        <f t="shared" si="360"/>
        <v>0</v>
      </c>
      <c r="F265" s="262">
        <f t="shared" si="360"/>
        <v>0</v>
      </c>
      <c r="G265" s="260">
        <f t="shared" si="360"/>
        <v>0</v>
      </c>
      <c r="H265" s="261">
        <f t="shared" si="360"/>
        <v>0</v>
      </c>
      <c r="I265" s="262">
        <f>I266</f>
        <v>0</v>
      </c>
      <c r="J265" s="263">
        <f t="shared" si="360"/>
        <v>0</v>
      </c>
      <c r="K265" s="261">
        <f t="shared" si="360"/>
        <v>0</v>
      </c>
      <c r="L265" s="262">
        <f t="shared" si="360"/>
        <v>0</v>
      </c>
      <c r="M265" s="260">
        <f t="shared" si="360"/>
        <v>0</v>
      </c>
      <c r="N265" s="261">
        <f t="shared" si="360"/>
        <v>0</v>
      </c>
      <c r="O265" s="262">
        <f t="shared" si="360"/>
        <v>0</v>
      </c>
      <c r="P265" s="264"/>
    </row>
    <row r="266" spans="1:16" ht="24" hidden="1" x14ac:dyDescent="0.25">
      <c r="A266" s="265">
        <v>9200</v>
      </c>
      <c r="B266" s="90" t="s">
        <v>283</v>
      </c>
      <c r="C266" s="542">
        <f t="shared" si="291"/>
        <v>0</v>
      </c>
      <c r="D266" s="148">
        <f t="shared" si="360"/>
        <v>0</v>
      </c>
      <c r="E266" s="149">
        <f t="shared" si="360"/>
        <v>0</v>
      </c>
      <c r="F266" s="189">
        <f t="shared" si="360"/>
        <v>0</v>
      </c>
      <c r="G266" s="148">
        <f t="shared" si="360"/>
        <v>0</v>
      </c>
      <c r="H266" s="149">
        <f t="shared" si="360"/>
        <v>0</v>
      </c>
      <c r="I266" s="189">
        <f t="shared" si="360"/>
        <v>0</v>
      </c>
      <c r="J266" s="190">
        <f t="shared" si="360"/>
        <v>0</v>
      </c>
      <c r="K266" s="149">
        <f t="shared" si="360"/>
        <v>0</v>
      </c>
      <c r="L266" s="189">
        <f t="shared" si="360"/>
        <v>0</v>
      </c>
      <c r="M266" s="148">
        <f t="shared" si="360"/>
        <v>0</v>
      </c>
      <c r="N266" s="149">
        <f t="shared" si="360"/>
        <v>0</v>
      </c>
      <c r="O266" s="189">
        <f t="shared" si="360"/>
        <v>0</v>
      </c>
      <c r="P266" s="191"/>
    </row>
    <row r="267" spans="1:16" ht="24" hidden="1" x14ac:dyDescent="0.25">
      <c r="A267" s="266">
        <v>9260</v>
      </c>
      <c r="B267" s="90" t="s">
        <v>284</v>
      </c>
      <c r="C267" s="542">
        <f t="shared" si="291"/>
        <v>0</v>
      </c>
      <c r="D267" s="148">
        <f t="shared" ref="D267:O267" si="361">SUM(D268)</f>
        <v>0</v>
      </c>
      <c r="E267" s="149">
        <f t="shared" si="361"/>
        <v>0</v>
      </c>
      <c r="F267" s="189">
        <f t="shared" si="361"/>
        <v>0</v>
      </c>
      <c r="G267" s="148">
        <f t="shared" si="361"/>
        <v>0</v>
      </c>
      <c r="H267" s="149">
        <f t="shared" si="361"/>
        <v>0</v>
      </c>
      <c r="I267" s="189">
        <f t="shared" si="361"/>
        <v>0</v>
      </c>
      <c r="J267" s="190">
        <f t="shared" si="361"/>
        <v>0</v>
      </c>
      <c r="K267" s="149">
        <f t="shared" si="361"/>
        <v>0</v>
      </c>
      <c r="L267" s="189">
        <f t="shared" si="361"/>
        <v>0</v>
      </c>
      <c r="M267" s="148">
        <f t="shared" si="361"/>
        <v>0</v>
      </c>
      <c r="N267" s="149">
        <f t="shared" si="361"/>
        <v>0</v>
      </c>
      <c r="O267" s="189">
        <f t="shared" si="361"/>
        <v>0</v>
      </c>
      <c r="P267" s="191"/>
    </row>
    <row r="268" spans="1:16" ht="87" hidden="1" customHeight="1" x14ac:dyDescent="0.25">
      <c r="A268" s="267">
        <v>9263</v>
      </c>
      <c r="B268" s="90" t="s">
        <v>285</v>
      </c>
      <c r="C268" s="542">
        <f t="shared" si="291"/>
        <v>0</v>
      </c>
      <c r="D268" s="206"/>
      <c r="E268" s="207"/>
      <c r="F268" s="189">
        <f>D268+E268</f>
        <v>0</v>
      </c>
      <c r="G268" s="206"/>
      <c r="H268" s="207"/>
      <c r="I268" s="189">
        <f>G268+H268</f>
        <v>0</v>
      </c>
      <c r="J268" s="208"/>
      <c r="K268" s="207"/>
      <c r="L268" s="189">
        <f>J268+K268</f>
        <v>0</v>
      </c>
      <c r="M268" s="206"/>
      <c r="N268" s="207"/>
      <c r="O268" s="189">
        <f t="shared" ref="O268" si="362">M268+N268</f>
        <v>0</v>
      </c>
      <c r="P268" s="191"/>
    </row>
    <row r="269" spans="1:16" hidden="1" x14ac:dyDescent="0.25">
      <c r="A269" s="218"/>
      <c r="B269" s="90" t="s">
        <v>286</v>
      </c>
      <c r="C269" s="536">
        <f t="shared" si="291"/>
        <v>0</v>
      </c>
      <c r="D269" s="203">
        <f t="shared" ref="D269:E269" si="363">SUM(D270:D271)</f>
        <v>0</v>
      </c>
      <c r="E269" s="204">
        <f t="shared" si="363"/>
        <v>0</v>
      </c>
      <c r="F269" s="199">
        <f>SUM(F270:F271)</f>
        <v>0</v>
      </c>
      <c r="G269" s="203">
        <f t="shared" ref="G269:H269" si="364">SUM(G270:G271)</f>
        <v>0</v>
      </c>
      <c r="H269" s="204">
        <f t="shared" si="364"/>
        <v>0</v>
      </c>
      <c r="I269" s="199">
        <f>SUM(I270:I271)</f>
        <v>0</v>
      </c>
      <c r="J269" s="205">
        <f t="shared" ref="J269:K269" si="365">SUM(J270:J271)</f>
        <v>0</v>
      </c>
      <c r="K269" s="204">
        <f t="shared" si="365"/>
        <v>0</v>
      </c>
      <c r="L269" s="199">
        <f>SUM(L270:L271)</f>
        <v>0</v>
      </c>
      <c r="M269" s="203">
        <f t="shared" ref="M269:O269" si="366">SUM(M270:M271)</f>
        <v>0</v>
      </c>
      <c r="N269" s="204">
        <f t="shared" si="366"/>
        <v>0</v>
      </c>
      <c r="O269" s="199">
        <f t="shared" si="366"/>
        <v>0</v>
      </c>
      <c r="P269" s="201"/>
    </row>
    <row r="270" spans="1:16" hidden="1" x14ac:dyDescent="0.25">
      <c r="A270" s="218" t="s">
        <v>287</v>
      </c>
      <c r="B270" s="52" t="s">
        <v>288</v>
      </c>
      <c r="C270" s="536">
        <f t="shared" si="291"/>
        <v>0</v>
      </c>
      <c r="D270" s="197"/>
      <c r="E270" s="198"/>
      <c r="F270" s="199">
        <f t="shared" ref="F270:F271" si="367">D270+E270</f>
        <v>0</v>
      </c>
      <c r="G270" s="197"/>
      <c r="H270" s="198"/>
      <c r="I270" s="199">
        <f t="shared" ref="I270:I271" si="368">G270+H270</f>
        <v>0</v>
      </c>
      <c r="J270" s="200"/>
      <c r="K270" s="198"/>
      <c r="L270" s="199">
        <f t="shared" ref="L270:L271" si="369">J270+K270</f>
        <v>0</v>
      </c>
      <c r="M270" s="197"/>
      <c r="N270" s="198"/>
      <c r="O270" s="199">
        <f t="shared" ref="O270:O271" si="370">M270+N270</f>
        <v>0</v>
      </c>
      <c r="P270" s="201"/>
    </row>
    <row r="271" spans="1:16" ht="24" hidden="1" x14ac:dyDescent="0.25">
      <c r="A271" s="218" t="s">
        <v>289</v>
      </c>
      <c r="B271" s="268" t="s">
        <v>290</v>
      </c>
      <c r="C271" s="535">
        <f t="shared" si="291"/>
        <v>0</v>
      </c>
      <c r="D271" s="192"/>
      <c r="E271" s="193"/>
      <c r="F271" s="194">
        <f t="shared" si="367"/>
        <v>0</v>
      </c>
      <c r="G271" s="192"/>
      <c r="H271" s="193"/>
      <c r="I271" s="194">
        <f t="shared" si="368"/>
        <v>0</v>
      </c>
      <c r="J271" s="195"/>
      <c r="K271" s="193"/>
      <c r="L271" s="194">
        <f t="shared" si="369"/>
        <v>0</v>
      </c>
      <c r="M271" s="192"/>
      <c r="N271" s="193"/>
      <c r="O271" s="194">
        <f t="shared" si="370"/>
        <v>0</v>
      </c>
      <c r="P271" s="196"/>
    </row>
    <row r="272" spans="1:16" ht="12.75" thickBot="1" x14ac:dyDescent="0.3">
      <c r="A272" s="269"/>
      <c r="B272" s="269" t="s">
        <v>291</v>
      </c>
      <c r="C272" s="552">
        <f t="shared" si="291"/>
        <v>5144734</v>
      </c>
      <c r="D272" s="270">
        <f>SUM(D269,D265,D252,D211,D182,D174,D160,D75,D53)</f>
        <v>5160535</v>
      </c>
      <c r="E272" s="271">
        <f t="shared" ref="E272:O272" si="371">SUM(E269,E265,E252,E211,E182,E174,E160,E75,E53)</f>
        <v>-15801</v>
      </c>
      <c r="F272" s="272">
        <f t="shared" si="371"/>
        <v>5144734</v>
      </c>
      <c r="G272" s="270">
        <f t="shared" si="371"/>
        <v>0</v>
      </c>
      <c r="H272" s="271">
        <f t="shared" si="371"/>
        <v>0</v>
      </c>
      <c r="I272" s="272">
        <f t="shared" si="371"/>
        <v>0</v>
      </c>
      <c r="J272" s="273">
        <f t="shared" si="371"/>
        <v>0</v>
      </c>
      <c r="K272" s="271">
        <f t="shared" si="371"/>
        <v>0</v>
      </c>
      <c r="L272" s="272">
        <f t="shared" si="371"/>
        <v>0</v>
      </c>
      <c r="M272" s="270">
        <f t="shared" si="371"/>
        <v>0</v>
      </c>
      <c r="N272" s="271">
        <f t="shared" si="371"/>
        <v>0</v>
      </c>
      <c r="O272" s="272">
        <f t="shared" si="371"/>
        <v>0</v>
      </c>
      <c r="P272" s="274"/>
    </row>
    <row r="273" spans="1:16" s="29" customFormat="1" ht="13.5" hidden="1" thickTop="1" thickBot="1" x14ac:dyDescent="0.3">
      <c r="A273" s="1008" t="s">
        <v>292</v>
      </c>
      <c r="B273" s="1009"/>
      <c r="C273" s="553">
        <f t="shared" si="291"/>
        <v>0</v>
      </c>
      <c r="D273" s="275">
        <f>SUM(D24,D25,D41,D43)-D51</f>
        <v>0</v>
      </c>
      <c r="E273" s="276">
        <f t="shared" ref="E273:F273" si="372">SUM(E24,E25,E41,E43)-E51</f>
        <v>0</v>
      </c>
      <c r="F273" s="277">
        <f t="shared" si="372"/>
        <v>0</v>
      </c>
      <c r="G273" s="275">
        <f>SUM(G24,G25,G43)-G51</f>
        <v>0</v>
      </c>
      <c r="H273" s="276">
        <f t="shared" ref="H273:I273" si="373">SUM(H24,H25,H43)-H51</f>
        <v>0</v>
      </c>
      <c r="I273" s="277">
        <f t="shared" si="373"/>
        <v>0</v>
      </c>
      <c r="J273" s="278">
        <f t="shared" ref="J273:K273" si="374">(J26+J43)-J51</f>
        <v>0</v>
      </c>
      <c r="K273" s="276">
        <f t="shared" si="374"/>
        <v>0</v>
      </c>
      <c r="L273" s="277">
        <f>(L26+L43)-L51</f>
        <v>0</v>
      </c>
      <c r="M273" s="275">
        <f t="shared" ref="M273:O273" si="375">M45-M51</f>
        <v>0</v>
      </c>
      <c r="N273" s="276">
        <f t="shared" si="375"/>
        <v>0</v>
      </c>
      <c r="O273" s="277">
        <f t="shared" si="375"/>
        <v>0</v>
      </c>
      <c r="P273" s="279"/>
    </row>
    <row r="274" spans="1:16" s="29" customFormat="1" ht="12.75" hidden="1" thickTop="1" x14ac:dyDescent="0.25">
      <c r="A274" s="1010" t="s">
        <v>293</v>
      </c>
      <c r="B274" s="1011"/>
      <c r="C274" s="554">
        <f t="shared" si="291"/>
        <v>0</v>
      </c>
      <c r="D274" s="280">
        <f t="shared" ref="D274:O274" si="376">SUM(D275,D276)-D283+D284</f>
        <v>0</v>
      </c>
      <c r="E274" s="281">
        <f t="shared" si="376"/>
        <v>0</v>
      </c>
      <c r="F274" s="282">
        <f t="shared" si="376"/>
        <v>0</v>
      </c>
      <c r="G274" s="280">
        <f t="shared" si="376"/>
        <v>0</v>
      </c>
      <c r="H274" s="281">
        <f t="shared" si="376"/>
        <v>0</v>
      </c>
      <c r="I274" s="282">
        <f t="shared" si="376"/>
        <v>0</v>
      </c>
      <c r="J274" s="283">
        <f t="shared" si="376"/>
        <v>0</v>
      </c>
      <c r="K274" s="281">
        <f t="shared" si="376"/>
        <v>0</v>
      </c>
      <c r="L274" s="282">
        <f t="shared" si="376"/>
        <v>0</v>
      </c>
      <c r="M274" s="280">
        <f t="shared" si="376"/>
        <v>0</v>
      </c>
      <c r="N274" s="281">
        <f t="shared" si="376"/>
        <v>0</v>
      </c>
      <c r="O274" s="282">
        <f t="shared" si="376"/>
        <v>0</v>
      </c>
      <c r="P274" s="284"/>
    </row>
    <row r="275" spans="1:16" s="29" customFormat="1" ht="13.5" hidden="1" thickTop="1" thickBot="1" x14ac:dyDescent="0.3">
      <c r="A275" s="157" t="s">
        <v>294</v>
      </c>
      <c r="B275" s="157" t="s">
        <v>295</v>
      </c>
      <c r="C275" s="544">
        <f t="shared" si="291"/>
        <v>0</v>
      </c>
      <c r="D275" s="158">
        <f>D21-D269</f>
        <v>0</v>
      </c>
      <c r="E275" s="158">
        <f t="shared" ref="E275:O275" si="377">E21-E269</f>
        <v>0</v>
      </c>
      <c r="F275" s="158">
        <f t="shared" si="377"/>
        <v>0</v>
      </c>
      <c r="G275" s="158">
        <f t="shared" si="377"/>
        <v>0</v>
      </c>
      <c r="H275" s="158">
        <f t="shared" si="377"/>
        <v>0</v>
      </c>
      <c r="I275" s="158">
        <f t="shared" si="377"/>
        <v>0</v>
      </c>
      <c r="J275" s="158">
        <f t="shared" si="377"/>
        <v>0</v>
      </c>
      <c r="K275" s="158">
        <f t="shared" si="377"/>
        <v>0</v>
      </c>
      <c r="L275" s="544">
        <f t="shared" si="377"/>
        <v>0</v>
      </c>
      <c r="M275" s="158">
        <f t="shared" si="377"/>
        <v>0</v>
      </c>
      <c r="N275" s="158">
        <f t="shared" si="377"/>
        <v>0</v>
      </c>
      <c r="O275" s="544">
        <f t="shared" si="377"/>
        <v>0</v>
      </c>
      <c r="P275" s="563"/>
    </row>
    <row r="276" spans="1:16" s="29" customFormat="1" ht="12.75" hidden="1" thickTop="1" x14ac:dyDescent="0.25">
      <c r="A276" s="285" t="s">
        <v>296</v>
      </c>
      <c r="B276" s="285" t="s">
        <v>297</v>
      </c>
      <c r="C276" s="554">
        <f t="shared" si="291"/>
        <v>0</v>
      </c>
      <c r="D276" s="280">
        <f t="shared" ref="D276:O276" si="378">SUM(D277,D279,D281)-SUM(D278,D280,D282)</f>
        <v>0</v>
      </c>
      <c r="E276" s="281">
        <f t="shared" si="378"/>
        <v>0</v>
      </c>
      <c r="F276" s="282">
        <f t="shared" si="378"/>
        <v>0</v>
      </c>
      <c r="G276" s="280">
        <f t="shared" si="378"/>
        <v>0</v>
      </c>
      <c r="H276" s="281">
        <f t="shared" si="378"/>
        <v>0</v>
      </c>
      <c r="I276" s="282">
        <f t="shared" si="378"/>
        <v>0</v>
      </c>
      <c r="J276" s="283">
        <f t="shared" si="378"/>
        <v>0</v>
      </c>
      <c r="K276" s="281">
        <f t="shared" si="378"/>
        <v>0</v>
      </c>
      <c r="L276" s="282">
        <f t="shared" si="378"/>
        <v>0</v>
      </c>
      <c r="M276" s="280">
        <f t="shared" si="378"/>
        <v>0</v>
      </c>
      <c r="N276" s="281">
        <f t="shared" si="378"/>
        <v>0</v>
      </c>
      <c r="O276" s="282">
        <f t="shared" si="378"/>
        <v>0</v>
      </c>
      <c r="P276" s="284"/>
    </row>
    <row r="277" spans="1:16" ht="12.75" hidden="1" thickTop="1" x14ac:dyDescent="0.25">
      <c r="A277" s="286" t="s">
        <v>298</v>
      </c>
      <c r="B277" s="147" t="s">
        <v>299</v>
      </c>
      <c r="C277" s="537">
        <f t="shared" ref="C277:C284" si="379">F277+I277+L277+O277</f>
        <v>0</v>
      </c>
      <c r="D277" s="249"/>
      <c r="E277" s="250"/>
      <c r="F277" s="248">
        <f t="shared" ref="F277:F284" si="380">D277+E277</f>
        <v>0</v>
      </c>
      <c r="G277" s="249"/>
      <c r="H277" s="250"/>
      <c r="I277" s="248">
        <f t="shared" ref="I277:I284" si="381">G277+H277</f>
        <v>0</v>
      </c>
      <c r="J277" s="251"/>
      <c r="K277" s="250"/>
      <c r="L277" s="248">
        <f t="shared" ref="L277:L284" si="382">J277+K277</f>
        <v>0</v>
      </c>
      <c r="M277" s="249"/>
      <c r="N277" s="250"/>
      <c r="O277" s="248">
        <f t="shared" ref="O277:O284" si="383">M277+N277</f>
        <v>0</v>
      </c>
      <c r="P277" s="227"/>
    </row>
    <row r="278" spans="1:16" ht="24.75" hidden="1" thickTop="1" x14ac:dyDescent="0.25">
      <c r="A278" s="218" t="s">
        <v>300</v>
      </c>
      <c r="B278" s="51" t="s">
        <v>301</v>
      </c>
      <c r="C278" s="536">
        <f t="shared" si="379"/>
        <v>0</v>
      </c>
      <c r="D278" s="197"/>
      <c r="E278" s="198"/>
      <c r="F278" s="199">
        <f t="shared" si="380"/>
        <v>0</v>
      </c>
      <c r="G278" s="197"/>
      <c r="H278" s="198"/>
      <c r="I278" s="199">
        <f t="shared" si="381"/>
        <v>0</v>
      </c>
      <c r="J278" s="200"/>
      <c r="K278" s="198"/>
      <c r="L278" s="199">
        <f t="shared" si="382"/>
        <v>0</v>
      </c>
      <c r="M278" s="197"/>
      <c r="N278" s="198"/>
      <c r="O278" s="199">
        <f t="shared" si="383"/>
        <v>0</v>
      </c>
      <c r="P278" s="201"/>
    </row>
    <row r="279" spans="1:16" ht="12.75" hidden="1" thickTop="1" x14ac:dyDescent="0.25">
      <c r="A279" s="218" t="s">
        <v>302</v>
      </c>
      <c r="B279" s="51" t="s">
        <v>303</v>
      </c>
      <c r="C279" s="536">
        <f t="shared" si="379"/>
        <v>0</v>
      </c>
      <c r="D279" s="197"/>
      <c r="E279" s="198"/>
      <c r="F279" s="199">
        <f t="shared" si="380"/>
        <v>0</v>
      </c>
      <c r="G279" s="197"/>
      <c r="H279" s="198"/>
      <c r="I279" s="199">
        <f t="shared" si="381"/>
        <v>0</v>
      </c>
      <c r="J279" s="200"/>
      <c r="K279" s="198"/>
      <c r="L279" s="199">
        <f t="shared" si="382"/>
        <v>0</v>
      </c>
      <c r="M279" s="197"/>
      <c r="N279" s="198"/>
      <c r="O279" s="199">
        <f t="shared" si="383"/>
        <v>0</v>
      </c>
      <c r="P279" s="201"/>
    </row>
    <row r="280" spans="1:16" ht="24.75" hidden="1" thickTop="1" x14ac:dyDescent="0.25">
      <c r="A280" s="218" t="s">
        <v>304</v>
      </c>
      <c r="B280" s="51" t="s">
        <v>305</v>
      </c>
      <c r="C280" s="536">
        <f t="shared" si="379"/>
        <v>0</v>
      </c>
      <c r="D280" s="197"/>
      <c r="E280" s="198"/>
      <c r="F280" s="199">
        <f t="shared" si="380"/>
        <v>0</v>
      </c>
      <c r="G280" s="197"/>
      <c r="H280" s="198"/>
      <c r="I280" s="199">
        <f t="shared" si="381"/>
        <v>0</v>
      </c>
      <c r="J280" s="200"/>
      <c r="K280" s="198"/>
      <c r="L280" s="199">
        <f t="shared" si="382"/>
        <v>0</v>
      </c>
      <c r="M280" s="197"/>
      <c r="N280" s="198"/>
      <c r="O280" s="199">
        <f t="shared" si="383"/>
        <v>0</v>
      </c>
      <c r="P280" s="201"/>
    </row>
    <row r="281" spans="1:16" ht="12.75" hidden="1" thickTop="1" x14ac:dyDescent="0.25">
      <c r="A281" s="218" t="s">
        <v>306</v>
      </c>
      <c r="B281" s="51" t="s">
        <v>307</v>
      </c>
      <c r="C281" s="536">
        <f t="shared" si="379"/>
        <v>0</v>
      </c>
      <c r="D281" s="197"/>
      <c r="E281" s="198"/>
      <c r="F281" s="199">
        <f t="shared" si="380"/>
        <v>0</v>
      </c>
      <c r="G281" s="197"/>
      <c r="H281" s="198"/>
      <c r="I281" s="199">
        <f t="shared" si="381"/>
        <v>0</v>
      </c>
      <c r="J281" s="200"/>
      <c r="K281" s="198"/>
      <c r="L281" s="199">
        <f t="shared" si="382"/>
        <v>0</v>
      </c>
      <c r="M281" s="197"/>
      <c r="N281" s="198"/>
      <c r="O281" s="199">
        <f t="shared" si="383"/>
        <v>0</v>
      </c>
      <c r="P281" s="201"/>
    </row>
    <row r="282" spans="1:16" ht="24.75" hidden="1" thickTop="1" x14ac:dyDescent="0.25">
      <c r="A282" s="287" t="s">
        <v>308</v>
      </c>
      <c r="B282" s="288" t="s">
        <v>309</v>
      </c>
      <c r="C282" s="548">
        <f t="shared" si="379"/>
        <v>0</v>
      </c>
      <c r="D282" s="231"/>
      <c r="E282" s="232"/>
      <c r="F282" s="233">
        <f t="shared" si="380"/>
        <v>0</v>
      </c>
      <c r="G282" s="231"/>
      <c r="H282" s="232"/>
      <c r="I282" s="233">
        <f t="shared" si="381"/>
        <v>0</v>
      </c>
      <c r="J282" s="234"/>
      <c r="K282" s="232"/>
      <c r="L282" s="233">
        <f t="shared" si="382"/>
        <v>0</v>
      </c>
      <c r="M282" s="231"/>
      <c r="N282" s="232"/>
      <c r="O282" s="233">
        <f t="shared" si="383"/>
        <v>0</v>
      </c>
      <c r="P282" s="229"/>
    </row>
    <row r="283" spans="1:16" s="29" customFormat="1" ht="13.5" hidden="1" thickTop="1" thickBot="1" x14ac:dyDescent="0.3">
      <c r="A283" s="289" t="s">
        <v>310</v>
      </c>
      <c r="B283" s="289" t="s">
        <v>311</v>
      </c>
      <c r="C283" s="553">
        <f t="shared" si="379"/>
        <v>0</v>
      </c>
      <c r="D283" s="290"/>
      <c r="E283" s="291"/>
      <c r="F283" s="277">
        <f t="shared" si="380"/>
        <v>0</v>
      </c>
      <c r="G283" s="290"/>
      <c r="H283" s="291"/>
      <c r="I283" s="277">
        <f t="shared" si="381"/>
        <v>0</v>
      </c>
      <c r="J283" s="292"/>
      <c r="K283" s="291"/>
      <c r="L283" s="277">
        <f t="shared" si="382"/>
        <v>0</v>
      </c>
      <c r="M283" s="290"/>
      <c r="N283" s="291"/>
      <c r="O283" s="277">
        <f t="shared" si="383"/>
        <v>0</v>
      </c>
      <c r="P283" s="279"/>
    </row>
    <row r="284" spans="1:16" s="29" customFormat="1" ht="48.75" hidden="1" thickTop="1" x14ac:dyDescent="0.25">
      <c r="A284" s="285" t="s">
        <v>312</v>
      </c>
      <c r="B284" s="293" t="s">
        <v>313</v>
      </c>
      <c r="C284" s="554">
        <f t="shared" si="379"/>
        <v>0</v>
      </c>
      <c r="D284" s="294"/>
      <c r="E284" s="295"/>
      <c r="F284" s="185">
        <f t="shared" si="380"/>
        <v>0</v>
      </c>
      <c r="G284" s="224"/>
      <c r="H284" s="225"/>
      <c r="I284" s="185">
        <f t="shared" si="381"/>
        <v>0</v>
      </c>
      <c r="J284" s="226"/>
      <c r="K284" s="225"/>
      <c r="L284" s="185">
        <f t="shared" si="382"/>
        <v>0</v>
      </c>
      <c r="M284" s="224"/>
      <c r="N284" s="225"/>
      <c r="O284" s="185">
        <f t="shared" si="383"/>
        <v>0</v>
      </c>
      <c r="P284" s="209"/>
    </row>
    <row r="285" spans="1:16" ht="12.75" thickTop="1" x14ac:dyDescent="0.25">
      <c r="A285" s="2"/>
      <c r="B285" s="2"/>
      <c r="C285" s="2"/>
      <c r="D285" s="2"/>
      <c r="E285" s="2"/>
      <c r="F285" s="2"/>
      <c r="G285" s="2"/>
      <c r="H285" s="2"/>
      <c r="I285" s="2"/>
      <c r="J285" s="2"/>
      <c r="K285" s="2"/>
      <c r="L285" s="2"/>
      <c r="M285" s="2"/>
      <c r="N285" s="2"/>
      <c r="O285" s="2"/>
      <c r="P285" s="2"/>
    </row>
    <row r="286" spans="1:16" x14ac:dyDescent="0.25">
      <c r="A286" s="2"/>
      <c r="B286" s="2"/>
      <c r="C286" s="2"/>
      <c r="D286" s="2"/>
      <c r="E286" s="2"/>
      <c r="F286" s="2"/>
      <c r="G286" s="2"/>
      <c r="H286" s="2"/>
      <c r="I286" s="2"/>
      <c r="J286" s="2"/>
      <c r="K286" s="2"/>
      <c r="L286" s="2"/>
      <c r="M286" s="2"/>
      <c r="N286" s="2"/>
      <c r="O286" s="2"/>
      <c r="P286" s="2"/>
    </row>
    <row r="287" spans="1:16" x14ac:dyDescent="0.25">
      <c r="A287" s="2"/>
      <c r="B287" s="2"/>
      <c r="C287" s="2"/>
      <c r="D287" s="2"/>
      <c r="E287" s="2"/>
      <c r="F287" s="2"/>
      <c r="G287" s="2"/>
      <c r="H287" s="2"/>
      <c r="I287" s="2"/>
      <c r="J287" s="2"/>
      <c r="K287" s="2"/>
      <c r="L287" s="2"/>
      <c r="M287" s="2"/>
      <c r="N287" s="2"/>
      <c r="O287" s="2"/>
      <c r="P287" s="2"/>
    </row>
    <row r="288" spans="1:16" x14ac:dyDescent="0.25">
      <c r="A288" s="2"/>
      <c r="B288" s="2"/>
      <c r="C288" s="2"/>
      <c r="D288" s="2"/>
      <c r="E288" s="2"/>
      <c r="F288" s="2"/>
      <c r="G288" s="2"/>
      <c r="H288" s="2"/>
      <c r="I288" s="2"/>
      <c r="J288" s="2"/>
      <c r="K288" s="2"/>
      <c r="L288" s="2"/>
      <c r="M288" s="2"/>
      <c r="N288" s="2"/>
      <c r="O288" s="2"/>
      <c r="P288" s="2"/>
    </row>
    <row r="289" spans="1:16" x14ac:dyDescent="0.25">
      <c r="A289" s="2"/>
      <c r="B289" s="2"/>
      <c r="C289" s="2"/>
      <c r="D289" s="2"/>
      <c r="E289" s="2"/>
      <c r="F289" s="2"/>
      <c r="G289" s="2"/>
      <c r="H289" s="2"/>
      <c r="I289" s="2"/>
      <c r="J289" s="2"/>
      <c r="K289" s="2"/>
      <c r="L289" s="2"/>
      <c r="M289" s="2"/>
      <c r="N289" s="2"/>
      <c r="O289" s="2"/>
      <c r="P289" s="2"/>
    </row>
    <row r="290" spans="1:16" x14ac:dyDescent="0.25">
      <c r="A290" s="2"/>
      <c r="B290" s="2"/>
      <c r="C290" s="2"/>
      <c r="D290" s="2"/>
      <c r="E290" s="2"/>
      <c r="F290" s="2"/>
      <c r="G290" s="2"/>
      <c r="H290" s="2"/>
      <c r="I290" s="2"/>
      <c r="J290" s="2"/>
      <c r="K290" s="2"/>
      <c r="L290" s="2"/>
      <c r="M290" s="2"/>
      <c r="N290" s="2"/>
      <c r="O290" s="2"/>
      <c r="P290" s="2"/>
    </row>
    <row r="291" spans="1:16" x14ac:dyDescent="0.25">
      <c r="A291" s="2"/>
      <c r="B291" s="2"/>
      <c r="C291" s="2"/>
      <c r="D291" s="2"/>
      <c r="E291" s="2"/>
      <c r="F291" s="2"/>
      <c r="G291" s="2"/>
      <c r="H291" s="2"/>
      <c r="I291" s="2"/>
      <c r="J291" s="2"/>
      <c r="K291" s="2"/>
      <c r="L291" s="2"/>
      <c r="M291" s="2"/>
      <c r="N291" s="2"/>
      <c r="O291" s="2"/>
      <c r="P291" s="2"/>
    </row>
    <row r="292" spans="1:16" x14ac:dyDescent="0.25">
      <c r="A292" s="2"/>
      <c r="B292" s="2"/>
      <c r="C292" s="2"/>
      <c r="D292" s="2"/>
      <c r="E292" s="2"/>
      <c r="F292" s="2"/>
      <c r="G292" s="2"/>
      <c r="H292" s="2"/>
      <c r="I292" s="2"/>
      <c r="J292" s="2"/>
      <c r="K292" s="2"/>
      <c r="L292" s="2"/>
      <c r="M292" s="2"/>
      <c r="N292" s="2"/>
      <c r="O292" s="2"/>
      <c r="P292" s="2"/>
    </row>
    <row r="293" spans="1:16" x14ac:dyDescent="0.25">
      <c r="A293" s="2"/>
      <c r="B293" s="2"/>
      <c r="C293" s="2"/>
      <c r="D293" s="2"/>
      <c r="E293" s="2"/>
      <c r="F293" s="2"/>
      <c r="G293" s="2"/>
      <c r="H293" s="2"/>
      <c r="I293" s="2"/>
      <c r="J293" s="2"/>
      <c r="K293" s="2"/>
      <c r="L293" s="2"/>
      <c r="M293" s="2"/>
      <c r="N293" s="2"/>
      <c r="O293" s="2"/>
      <c r="P293" s="2"/>
    </row>
    <row r="294" spans="1:16" x14ac:dyDescent="0.25">
      <c r="A294" s="2"/>
      <c r="B294" s="2"/>
      <c r="C294" s="2"/>
      <c r="D294" s="2"/>
      <c r="E294" s="2"/>
      <c r="F294" s="2"/>
      <c r="G294" s="2"/>
      <c r="H294" s="2"/>
      <c r="I294" s="2"/>
      <c r="J294" s="2"/>
      <c r="K294" s="2"/>
      <c r="L294" s="2"/>
      <c r="M294" s="2"/>
      <c r="N294" s="2"/>
      <c r="O294" s="2"/>
      <c r="P294" s="2"/>
    </row>
    <row r="295" spans="1:16" x14ac:dyDescent="0.25">
      <c r="A295" s="2"/>
      <c r="B295" s="2"/>
      <c r="C295" s="2"/>
      <c r="D295" s="2"/>
      <c r="E295" s="2"/>
      <c r="F295" s="2"/>
      <c r="G295" s="2"/>
      <c r="H295" s="2"/>
      <c r="I295" s="2"/>
      <c r="J295" s="2"/>
      <c r="K295" s="2"/>
      <c r="L295" s="2"/>
      <c r="M295" s="2"/>
      <c r="N295" s="2"/>
      <c r="O295" s="2"/>
      <c r="P295" s="2"/>
    </row>
    <row r="296" spans="1:16" x14ac:dyDescent="0.25">
      <c r="A296" s="2"/>
      <c r="B296" s="2"/>
      <c r="C296" s="2"/>
      <c r="D296" s="2"/>
      <c r="E296" s="2"/>
      <c r="F296" s="2"/>
      <c r="G296" s="2"/>
      <c r="H296" s="2"/>
      <c r="I296" s="2"/>
      <c r="J296" s="2"/>
      <c r="K296" s="2"/>
      <c r="L296" s="2"/>
      <c r="M296" s="2"/>
      <c r="N296" s="2"/>
      <c r="O296" s="2"/>
      <c r="P296" s="2"/>
    </row>
    <row r="297" spans="1:16" x14ac:dyDescent="0.25">
      <c r="A297" s="2"/>
      <c r="B297" s="2"/>
      <c r="C297" s="2"/>
      <c r="D297" s="2"/>
      <c r="E297" s="2"/>
      <c r="F297" s="2"/>
      <c r="G297" s="2"/>
      <c r="H297" s="2"/>
      <c r="I297" s="2"/>
      <c r="J297" s="2"/>
      <c r="K297" s="2"/>
      <c r="L297" s="2"/>
      <c r="M297" s="2"/>
      <c r="N297" s="2"/>
      <c r="O297" s="2"/>
      <c r="P297" s="2"/>
    </row>
    <row r="298" spans="1:16" x14ac:dyDescent="0.25">
      <c r="A298" s="2"/>
      <c r="B298" s="2"/>
      <c r="C298" s="2"/>
      <c r="D298" s="2"/>
      <c r="E298" s="2"/>
      <c r="F298" s="2"/>
      <c r="G298" s="2"/>
      <c r="H298" s="2"/>
      <c r="I298" s="2"/>
      <c r="J298" s="2"/>
      <c r="K298" s="2"/>
      <c r="L298" s="2"/>
      <c r="M298" s="2"/>
      <c r="N298" s="2"/>
      <c r="O298" s="2"/>
      <c r="P298" s="2"/>
    </row>
    <row r="299" spans="1:16" x14ac:dyDescent="0.25">
      <c r="A299" s="2"/>
      <c r="B299" s="2"/>
      <c r="C299" s="2"/>
      <c r="D299" s="2"/>
      <c r="E299" s="2"/>
      <c r="F299" s="2"/>
      <c r="G299" s="2"/>
      <c r="H299" s="2"/>
      <c r="I299" s="2"/>
      <c r="J299" s="2"/>
      <c r="K299" s="2"/>
      <c r="L299" s="2"/>
      <c r="M299" s="2"/>
      <c r="N299" s="2"/>
      <c r="O299" s="2"/>
      <c r="P299" s="2"/>
    </row>
    <row r="300" spans="1:16" x14ac:dyDescent="0.25">
      <c r="A300" s="2"/>
      <c r="B300" s="2"/>
      <c r="C300" s="2"/>
      <c r="D300" s="2"/>
      <c r="E300" s="2"/>
      <c r="F300" s="2"/>
      <c r="G300" s="2"/>
      <c r="H300" s="2"/>
      <c r="I300" s="2"/>
      <c r="J300" s="2"/>
      <c r="K300" s="2"/>
      <c r="L300" s="2"/>
      <c r="M300" s="2"/>
      <c r="N300" s="2"/>
      <c r="O300" s="2"/>
      <c r="P300" s="2"/>
    </row>
    <row r="301" spans="1:16" x14ac:dyDescent="0.25">
      <c r="A301" s="2"/>
      <c r="B301" s="2"/>
      <c r="C301" s="2"/>
      <c r="D301" s="2"/>
      <c r="E301" s="2"/>
      <c r="F301" s="2"/>
      <c r="G301" s="2"/>
      <c r="H301" s="2"/>
      <c r="I301" s="2"/>
      <c r="J301" s="2"/>
      <c r="K301" s="2"/>
      <c r="L301" s="2"/>
      <c r="M301" s="2"/>
      <c r="N301" s="2"/>
      <c r="O301" s="2"/>
      <c r="P301" s="2"/>
    </row>
    <row r="302" spans="1:16" x14ac:dyDescent="0.25">
      <c r="A302" s="2"/>
      <c r="B302" s="2"/>
      <c r="C302" s="2"/>
      <c r="D302" s="2"/>
      <c r="E302" s="2"/>
      <c r="F302" s="2"/>
      <c r="G302" s="2"/>
      <c r="H302" s="2"/>
      <c r="I302" s="2"/>
      <c r="J302" s="2"/>
      <c r="K302" s="2"/>
      <c r="L302" s="2"/>
      <c r="M302" s="2"/>
      <c r="N302" s="2"/>
      <c r="O302" s="2"/>
      <c r="P302" s="2"/>
    </row>
  </sheetData>
  <sheetProtection algorithmName="SHA-512" hashValue="UBKYLZrWneaxOeAiEWXkROqR0eds5JV46QmTcqIflMFkjf5cipafnFwHnC+Jk323MkleNZQFLXT3serjnTY3GQ==" saltValue="VFQcizJ+8KL9EA5yM+psog==" spinCount="100000" sheet="1" objects="1" scenarios="1" formatCells="0" formatColumns="0" formatRows="0" sort="0"/>
  <autoFilter ref="A18:P284">
    <filterColumn colId="2">
      <filters>
        <filter val="1 034 295"/>
        <filter val="1 499"/>
        <filter val="150 000"/>
        <filter val="151 499"/>
        <filter val="3 958 940"/>
        <filter val="4 993 235"/>
        <filter val="5 144 734"/>
      </filters>
    </filterColumn>
  </autoFilter>
  <mergeCells count="31">
    <mergeCell ref="C7:P7"/>
    <mergeCell ref="A2:P2"/>
    <mergeCell ref="C3:P3"/>
    <mergeCell ref="C4:P4"/>
    <mergeCell ref="C5:P5"/>
    <mergeCell ref="C6:P6"/>
    <mergeCell ref="C13:P13"/>
    <mergeCell ref="P16:P17"/>
    <mergeCell ref="M16:M17"/>
    <mergeCell ref="N16:N17"/>
    <mergeCell ref="O16:O17"/>
    <mergeCell ref="C8:P8"/>
    <mergeCell ref="C9:P9"/>
    <mergeCell ref="C10:P10"/>
    <mergeCell ref="C11:P11"/>
    <mergeCell ref="C12:P12"/>
    <mergeCell ref="A273:B273"/>
    <mergeCell ref="A274:B274"/>
    <mergeCell ref="J16:J17"/>
    <mergeCell ref="K16:K17"/>
    <mergeCell ref="L16:L17"/>
    <mergeCell ref="A15:A17"/>
    <mergeCell ref="B15:B17"/>
    <mergeCell ref="C15:P15"/>
    <mergeCell ref="C16:C17"/>
    <mergeCell ref="D16:D17"/>
    <mergeCell ref="E16:E17"/>
    <mergeCell ref="F16:F17"/>
    <mergeCell ref="G16:G17"/>
    <mergeCell ref="H16:H17"/>
    <mergeCell ref="I16:I17"/>
  </mergeCells>
  <pageMargins left="0.98425196850393704" right="0.39370078740157483" top="0.59055118110236227" bottom="0.39370078740157483" header="0.23622047244094491" footer="0.23622047244094491"/>
  <pageSetup paperSize="9" scale="70" orientation="portrait" verticalDpi="4294967294" r:id="rId1"/>
  <headerFooter differentFirst="1">
    <oddFooter>&amp;L&amp;"Times New Roman,Regular"&amp;9&amp;D; &amp;T&amp;R&amp;"Times New Roman,Regular"&amp;9&amp;P (&amp;N)</oddFooter>
    <firstHeader xml:space="preserve">&amp;R&amp;"Times New Roman,Regular"&amp;9 37.pielikums Jūrmalas pilsētas domes
2020.gada 23.jūlija saistošajiem noteikumiem Nr.18
(protokols Nr.10, 20.punkts)
 </firstHeader>
    <firstFooter>&amp;L&amp;9&amp;D; &amp;T&amp;R&amp;9&amp;P (&amp;N)</first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300"/>
  <sheetViews>
    <sheetView showGridLines="0" view="pageLayout" zoomScaleNormal="100" workbookViewId="0">
      <selection activeCell="R7" sqref="R7"/>
    </sheetView>
  </sheetViews>
  <sheetFormatPr defaultRowHeight="12" outlineLevelCol="1" x14ac:dyDescent="0.25"/>
  <cols>
    <col min="1" max="1" width="10.85546875" style="296" customWidth="1"/>
    <col min="2" max="2" width="28" style="296" customWidth="1"/>
    <col min="3" max="3" width="7.85546875" style="296" bestFit="1" customWidth="1"/>
    <col min="4" max="5" width="8.7109375" style="296" hidden="1" customWidth="1" outlineLevel="1"/>
    <col min="6" max="6" width="8.7109375" style="296" customWidth="1" collapsed="1"/>
    <col min="7" max="8" width="8.7109375" style="296" hidden="1" customWidth="1" outlineLevel="1"/>
    <col min="9" max="9" width="8.7109375" style="296" customWidth="1" collapsed="1"/>
    <col min="10" max="11" width="8.28515625" style="296" hidden="1" customWidth="1" outlineLevel="1"/>
    <col min="12" max="12" width="8.28515625" style="296" customWidth="1" collapsed="1"/>
    <col min="13" max="14" width="7.42578125" style="296" hidden="1" customWidth="1" outlineLevel="1"/>
    <col min="15" max="15" width="7.42578125" style="296" customWidth="1" collapsed="1"/>
    <col min="16" max="16" width="26.7109375" style="296" hidden="1" customWidth="1" outlineLevel="1"/>
    <col min="17" max="17" width="9.140625" style="2" collapsed="1"/>
    <col min="18" max="16384" width="9.140625" style="2"/>
  </cols>
  <sheetData>
    <row r="1" spans="1:17" x14ac:dyDescent="0.25">
      <c r="A1" s="1"/>
      <c r="B1" s="1"/>
      <c r="C1" s="1"/>
      <c r="D1" s="1"/>
      <c r="E1" s="1"/>
      <c r="F1" s="1"/>
      <c r="G1" s="1"/>
      <c r="H1" s="1"/>
      <c r="I1" s="1"/>
      <c r="J1" s="1"/>
      <c r="K1" s="1"/>
      <c r="L1" s="1"/>
      <c r="M1" s="1"/>
      <c r="N1" s="1"/>
      <c r="O1" s="528" t="s">
        <v>1248</v>
      </c>
      <c r="P1" s="1"/>
    </row>
    <row r="2" spans="1:17" ht="35.25" customHeight="1" x14ac:dyDescent="0.25">
      <c r="A2" s="993" t="s">
        <v>1</v>
      </c>
      <c r="B2" s="994"/>
      <c r="C2" s="994"/>
      <c r="D2" s="994"/>
      <c r="E2" s="994"/>
      <c r="F2" s="994"/>
      <c r="G2" s="994"/>
      <c r="H2" s="994"/>
      <c r="I2" s="994"/>
      <c r="J2" s="994"/>
      <c r="K2" s="994"/>
      <c r="L2" s="994"/>
      <c r="M2" s="994"/>
      <c r="N2" s="994"/>
      <c r="O2" s="994"/>
      <c r="P2" s="995"/>
      <c r="Q2" s="565"/>
    </row>
    <row r="3" spans="1:17" ht="12.75" customHeight="1" x14ac:dyDescent="0.25">
      <c r="A3" s="3" t="s">
        <v>2</v>
      </c>
      <c r="B3" s="4"/>
      <c r="C3" s="991" t="s">
        <v>3</v>
      </c>
      <c r="D3" s="991"/>
      <c r="E3" s="991"/>
      <c r="F3" s="991"/>
      <c r="G3" s="991"/>
      <c r="H3" s="991"/>
      <c r="I3" s="991"/>
      <c r="J3" s="991"/>
      <c r="K3" s="991"/>
      <c r="L3" s="991"/>
      <c r="M3" s="991"/>
      <c r="N3" s="991"/>
      <c r="O3" s="991"/>
      <c r="P3" s="992"/>
      <c r="Q3" s="565"/>
    </row>
    <row r="4" spans="1:17" ht="12.75" customHeight="1" x14ac:dyDescent="0.25">
      <c r="A4" s="3" t="s">
        <v>4</v>
      </c>
      <c r="B4" s="4"/>
      <c r="C4" s="991" t="s">
        <v>5</v>
      </c>
      <c r="D4" s="991"/>
      <c r="E4" s="991"/>
      <c r="F4" s="991"/>
      <c r="G4" s="991"/>
      <c r="H4" s="991"/>
      <c r="I4" s="991"/>
      <c r="J4" s="991"/>
      <c r="K4" s="991"/>
      <c r="L4" s="991"/>
      <c r="M4" s="991"/>
      <c r="N4" s="991"/>
      <c r="O4" s="991"/>
      <c r="P4" s="992"/>
      <c r="Q4" s="565"/>
    </row>
    <row r="5" spans="1:17" ht="12.75" customHeight="1" x14ac:dyDescent="0.25">
      <c r="A5" s="5" t="s">
        <v>6</v>
      </c>
      <c r="B5" s="6"/>
      <c r="C5" s="996" t="s">
        <v>7</v>
      </c>
      <c r="D5" s="996"/>
      <c r="E5" s="996"/>
      <c r="F5" s="996"/>
      <c r="G5" s="996"/>
      <c r="H5" s="996"/>
      <c r="I5" s="996"/>
      <c r="J5" s="996"/>
      <c r="K5" s="996"/>
      <c r="L5" s="996"/>
      <c r="M5" s="996"/>
      <c r="N5" s="996"/>
      <c r="O5" s="996"/>
      <c r="P5" s="997"/>
      <c r="Q5" s="565"/>
    </row>
    <row r="6" spans="1:17" ht="12.75" customHeight="1" x14ac:dyDescent="0.25">
      <c r="A6" s="5" t="s">
        <v>8</v>
      </c>
      <c r="B6" s="6"/>
      <c r="C6" s="996" t="s">
        <v>654</v>
      </c>
      <c r="D6" s="996"/>
      <c r="E6" s="996"/>
      <c r="F6" s="996"/>
      <c r="G6" s="996"/>
      <c r="H6" s="996"/>
      <c r="I6" s="996"/>
      <c r="J6" s="996"/>
      <c r="K6" s="996"/>
      <c r="L6" s="996"/>
      <c r="M6" s="996"/>
      <c r="N6" s="996"/>
      <c r="O6" s="996"/>
      <c r="P6" s="997"/>
      <c r="Q6" s="565"/>
    </row>
    <row r="7" spans="1:17" ht="24" customHeight="1" x14ac:dyDescent="0.25">
      <c r="A7" s="5" t="s">
        <v>10</v>
      </c>
      <c r="B7" s="6"/>
      <c r="C7" s="991" t="s">
        <v>1249</v>
      </c>
      <c r="D7" s="991"/>
      <c r="E7" s="991"/>
      <c r="F7" s="991"/>
      <c r="G7" s="991"/>
      <c r="H7" s="991"/>
      <c r="I7" s="991"/>
      <c r="J7" s="991"/>
      <c r="K7" s="991"/>
      <c r="L7" s="991"/>
      <c r="M7" s="991"/>
      <c r="N7" s="991"/>
      <c r="O7" s="991"/>
      <c r="P7" s="992"/>
      <c r="Q7" s="565"/>
    </row>
    <row r="8" spans="1:17" ht="12.75" customHeight="1" x14ac:dyDescent="0.25">
      <c r="A8" s="7" t="s">
        <v>12</v>
      </c>
      <c r="B8" s="6"/>
      <c r="C8" s="1006"/>
      <c r="D8" s="1006"/>
      <c r="E8" s="1006"/>
      <c r="F8" s="1006"/>
      <c r="G8" s="1006"/>
      <c r="H8" s="1006"/>
      <c r="I8" s="1006"/>
      <c r="J8" s="1006"/>
      <c r="K8" s="1006"/>
      <c r="L8" s="1006"/>
      <c r="M8" s="1006"/>
      <c r="N8" s="1006"/>
      <c r="O8" s="1006"/>
      <c r="P8" s="1007"/>
      <c r="Q8" s="565"/>
    </row>
    <row r="9" spans="1:17" ht="12.75" customHeight="1" x14ac:dyDescent="0.25">
      <c r="A9" s="5"/>
      <c r="B9" s="6" t="s">
        <v>13</v>
      </c>
      <c r="C9" s="996"/>
      <c r="D9" s="996"/>
      <c r="E9" s="996"/>
      <c r="F9" s="996"/>
      <c r="G9" s="996"/>
      <c r="H9" s="996"/>
      <c r="I9" s="996"/>
      <c r="J9" s="996"/>
      <c r="K9" s="996"/>
      <c r="L9" s="996"/>
      <c r="M9" s="996"/>
      <c r="N9" s="996"/>
      <c r="O9" s="996"/>
      <c r="P9" s="997"/>
      <c r="Q9" s="565"/>
    </row>
    <row r="10" spans="1:17" ht="12.75" customHeight="1" x14ac:dyDescent="0.25">
      <c r="A10" s="5"/>
      <c r="B10" s="6" t="s">
        <v>15</v>
      </c>
      <c r="C10" s="996"/>
      <c r="D10" s="996"/>
      <c r="E10" s="996"/>
      <c r="F10" s="996"/>
      <c r="G10" s="996"/>
      <c r="H10" s="996"/>
      <c r="I10" s="996"/>
      <c r="J10" s="996"/>
      <c r="K10" s="996"/>
      <c r="L10" s="996"/>
      <c r="M10" s="996"/>
      <c r="N10" s="996"/>
      <c r="O10" s="996"/>
      <c r="P10" s="997"/>
      <c r="Q10" s="565"/>
    </row>
    <row r="11" spans="1:17" ht="12.75" customHeight="1" x14ac:dyDescent="0.25">
      <c r="A11" s="5"/>
      <c r="B11" s="6" t="s">
        <v>16</v>
      </c>
      <c r="C11" s="1006" t="s">
        <v>1250</v>
      </c>
      <c r="D11" s="1006"/>
      <c r="E11" s="1006"/>
      <c r="F11" s="1006"/>
      <c r="G11" s="1006"/>
      <c r="H11" s="1006"/>
      <c r="I11" s="1006"/>
      <c r="J11" s="1006"/>
      <c r="K11" s="1006"/>
      <c r="L11" s="1006"/>
      <c r="M11" s="1006"/>
      <c r="N11" s="1006"/>
      <c r="O11" s="1006"/>
      <c r="P11" s="1007"/>
      <c r="Q11" s="565"/>
    </row>
    <row r="12" spans="1:17" ht="12.75" customHeight="1" x14ac:dyDescent="0.25">
      <c r="A12" s="5"/>
      <c r="B12" s="6" t="s">
        <v>17</v>
      </c>
      <c r="C12" s="996"/>
      <c r="D12" s="996"/>
      <c r="E12" s="996"/>
      <c r="F12" s="996"/>
      <c r="G12" s="996"/>
      <c r="H12" s="996"/>
      <c r="I12" s="996"/>
      <c r="J12" s="996"/>
      <c r="K12" s="996"/>
      <c r="L12" s="996"/>
      <c r="M12" s="996"/>
      <c r="N12" s="996"/>
      <c r="O12" s="996"/>
      <c r="P12" s="997"/>
      <c r="Q12" s="565"/>
    </row>
    <row r="13" spans="1:17" ht="12.75" customHeight="1" x14ac:dyDescent="0.25">
      <c r="A13" s="5"/>
      <c r="B13" s="6" t="s">
        <v>19</v>
      </c>
      <c r="C13" s="996"/>
      <c r="D13" s="996"/>
      <c r="E13" s="996"/>
      <c r="F13" s="996"/>
      <c r="G13" s="996"/>
      <c r="H13" s="996"/>
      <c r="I13" s="996"/>
      <c r="J13" s="996"/>
      <c r="K13" s="996"/>
      <c r="L13" s="996"/>
      <c r="M13" s="996"/>
      <c r="N13" s="996"/>
      <c r="O13" s="996"/>
      <c r="P13" s="997"/>
      <c r="Q13" s="565"/>
    </row>
    <row r="14" spans="1:17" ht="12.75" customHeight="1" x14ac:dyDescent="0.25">
      <c r="A14" s="8"/>
      <c r="B14" s="9"/>
      <c r="C14" s="10"/>
      <c r="D14" s="10"/>
      <c r="E14" s="10"/>
      <c r="F14" s="10"/>
      <c r="G14" s="10"/>
      <c r="H14" s="10"/>
      <c r="I14" s="10"/>
      <c r="J14" s="10"/>
      <c r="K14" s="10"/>
      <c r="L14" s="10"/>
      <c r="M14" s="10"/>
      <c r="N14" s="10"/>
      <c r="O14" s="10"/>
      <c r="P14" s="11"/>
      <c r="Q14" s="565"/>
    </row>
    <row r="15" spans="1:17" s="12" customFormat="1" ht="12.75" customHeight="1" x14ac:dyDescent="0.25">
      <c r="A15" s="1014" t="s">
        <v>20</v>
      </c>
      <c r="B15" s="1016" t="s">
        <v>21</v>
      </c>
      <c r="C15" s="1019" t="s">
        <v>22</v>
      </c>
      <c r="D15" s="1020"/>
      <c r="E15" s="1020"/>
      <c r="F15" s="1020"/>
      <c r="G15" s="1020"/>
      <c r="H15" s="1020"/>
      <c r="I15" s="1020"/>
      <c r="J15" s="1020"/>
      <c r="K15" s="1020"/>
      <c r="L15" s="1020"/>
      <c r="M15" s="1020"/>
      <c r="N15" s="1020"/>
      <c r="O15" s="1020"/>
      <c r="P15" s="1021"/>
      <c r="Q15" s="566"/>
    </row>
    <row r="16" spans="1:17" s="12" customFormat="1" ht="12.75" customHeight="1" x14ac:dyDescent="0.25">
      <c r="A16" s="1015"/>
      <c r="B16" s="1017"/>
      <c r="C16" s="1022" t="s">
        <v>23</v>
      </c>
      <c r="D16" s="1024" t="s">
        <v>24</v>
      </c>
      <c r="E16" s="1026" t="s">
        <v>25</v>
      </c>
      <c r="F16" s="1028" t="s">
        <v>26</v>
      </c>
      <c r="G16" s="1000" t="s">
        <v>27</v>
      </c>
      <c r="H16" s="1002" t="s">
        <v>28</v>
      </c>
      <c r="I16" s="1030" t="s">
        <v>29</v>
      </c>
      <c r="J16" s="1000" t="s">
        <v>30</v>
      </c>
      <c r="K16" s="1002" t="s">
        <v>31</v>
      </c>
      <c r="L16" s="1012" t="s">
        <v>32</v>
      </c>
      <c r="M16" s="1000" t="s">
        <v>33</v>
      </c>
      <c r="N16" s="1002" t="s">
        <v>34</v>
      </c>
      <c r="O16" s="1004" t="s">
        <v>35</v>
      </c>
      <c r="P16" s="998" t="s">
        <v>36</v>
      </c>
      <c r="Q16" s="566"/>
    </row>
    <row r="17" spans="1:17" s="13" customFormat="1" ht="61.5" customHeight="1" thickBot="1" x14ac:dyDescent="0.3">
      <c r="A17" s="999"/>
      <c r="B17" s="1018"/>
      <c r="C17" s="1023"/>
      <c r="D17" s="1025"/>
      <c r="E17" s="1027"/>
      <c r="F17" s="1029"/>
      <c r="G17" s="1001"/>
      <c r="H17" s="1003"/>
      <c r="I17" s="1031"/>
      <c r="J17" s="1001"/>
      <c r="K17" s="1003"/>
      <c r="L17" s="1013"/>
      <c r="M17" s="1001"/>
      <c r="N17" s="1003"/>
      <c r="O17" s="1005"/>
      <c r="P17" s="999"/>
      <c r="Q17" s="884"/>
    </row>
    <row r="18" spans="1:17" s="13" customFormat="1" ht="9.75" customHeight="1" thickTop="1" x14ac:dyDescent="0.25">
      <c r="A18" s="14" t="s">
        <v>37</v>
      </c>
      <c r="B18" s="14">
        <v>2</v>
      </c>
      <c r="C18" s="14">
        <v>8</v>
      </c>
      <c r="D18" s="15"/>
      <c r="E18" s="16"/>
      <c r="F18" s="17">
        <v>9</v>
      </c>
      <c r="G18" s="15"/>
      <c r="H18" s="16"/>
      <c r="I18" s="17">
        <v>10</v>
      </c>
      <c r="J18" s="18"/>
      <c r="K18" s="16"/>
      <c r="L18" s="17">
        <v>11</v>
      </c>
      <c r="M18" s="15"/>
      <c r="N18" s="16"/>
      <c r="O18" s="17"/>
      <c r="P18" s="19">
        <v>12</v>
      </c>
    </row>
    <row r="19" spans="1:17" s="29" customFormat="1" hidden="1" x14ac:dyDescent="0.25">
      <c r="A19" s="20"/>
      <c r="B19" s="21" t="s">
        <v>38</v>
      </c>
      <c r="C19" s="170"/>
      <c r="D19" s="22"/>
      <c r="E19" s="23"/>
      <c r="F19" s="24"/>
      <c r="G19" s="25"/>
      <c r="H19" s="26"/>
      <c r="I19" s="24"/>
      <c r="J19" s="27"/>
      <c r="K19" s="26"/>
      <c r="L19" s="24"/>
      <c r="M19" s="25"/>
      <c r="N19" s="26"/>
      <c r="O19" s="24"/>
      <c r="P19" s="28"/>
    </row>
    <row r="20" spans="1:17" s="29" customFormat="1" ht="12.75" thickBot="1" x14ac:dyDescent="0.3">
      <c r="A20" s="30"/>
      <c r="B20" s="31" t="s">
        <v>39</v>
      </c>
      <c r="C20" s="529">
        <f>F20+I20+L20+O20</f>
        <v>2044080</v>
      </c>
      <c r="D20" s="32">
        <f t="shared" ref="D20:E20" si="0">SUM(D21,D24,D25,D41,D43)</f>
        <v>2103507</v>
      </c>
      <c r="E20" s="33">
        <f t="shared" si="0"/>
        <v>-59427</v>
      </c>
      <c r="F20" s="34">
        <f>SUM(F21,F24,F25,F41,F43)</f>
        <v>2044080</v>
      </c>
      <c r="G20" s="32">
        <f t="shared" ref="G20:H20" si="1">SUM(G21,G24,G43)</f>
        <v>0</v>
      </c>
      <c r="H20" s="33">
        <f t="shared" si="1"/>
        <v>0</v>
      </c>
      <c r="I20" s="34">
        <f>SUM(I21,I24,I43)</f>
        <v>0</v>
      </c>
      <c r="J20" s="35">
        <f t="shared" ref="J20:K20" si="2">SUM(J21,J26,J43)</f>
        <v>0</v>
      </c>
      <c r="K20" s="33">
        <f t="shared" si="2"/>
        <v>0</v>
      </c>
      <c r="L20" s="34">
        <f>SUM(L21,L26,L43)</f>
        <v>0</v>
      </c>
      <c r="M20" s="32">
        <f t="shared" ref="M20:O20" si="3">SUM(M21,M45)</f>
        <v>0</v>
      </c>
      <c r="N20" s="33">
        <f t="shared" si="3"/>
        <v>0</v>
      </c>
      <c r="O20" s="34">
        <f t="shared" si="3"/>
        <v>0</v>
      </c>
      <c r="P20" s="36"/>
    </row>
    <row r="21" spans="1:17" ht="12.75" thickTop="1" x14ac:dyDescent="0.25">
      <c r="A21" s="37"/>
      <c r="B21" s="38" t="s">
        <v>40</v>
      </c>
      <c r="C21" s="530">
        <f t="shared" ref="C21:C84" si="4">F21+I21+L21+O21</f>
        <v>159775</v>
      </c>
      <c r="D21" s="39">
        <f t="shared" ref="D21:E21" si="5">SUM(D22:D23)</f>
        <v>159775</v>
      </c>
      <c r="E21" s="40">
        <f t="shared" si="5"/>
        <v>0</v>
      </c>
      <c r="F21" s="41">
        <f>SUM(F22:F23)</f>
        <v>159775</v>
      </c>
      <c r="G21" s="39">
        <f t="shared" ref="G21:H21" si="6">SUM(G22:G23)</f>
        <v>0</v>
      </c>
      <c r="H21" s="40">
        <f t="shared" si="6"/>
        <v>0</v>
      </c>
      <c r="I21" s="41">
        <f>SUM(I22:I23)</f>
        <v>0</v>
      </c>
      <c r="J21" s="42">
        <f t="shared" ref="J21:K21" si="7">SUM(J22:J23)</f>
        <v>0</v>
      </c>
      <c r="K21" s="40">
        <f t="shared" si="7"/>
        <v>0</v>
      </c>
      <c r="L21" s="41">
        <f>SUM(L22:L23)</f>
        <v>0</v>
      </c>
      <c r="M21" s="39">
        <f t="shared" ref="M21:O21" si="8">SUM(M22:M23)</f>
        <v>0</v>
      </c>
      <c r="N21" s="40">
        <f t="shared" si="8"/>
        <v>0</v>
      </c>
      <c r="O21" s="41">
        <f t="shared" si="8"/>
        <v>0</v>
      </c>
      <c r="P21" s="43"/>
    </row>
    <row r="22" spans="1:17" hidden="1" x14ac:dyDescent="0.25">
      <c r="A22" s="44"/>
      <c r="B22" s="45" t="s">
        <v>41</v>
      </c>
      <c r="C22" s="531">
        <f t="shared" si="4"/>
        <v>0</v>
      </c>
      <c r="D22" s="46"/>
      <c r="E22" s="47"/>
      <c r="F22" s="48">
        <f>D22+E22</f>
        <v>0</v>
      </c>
      <c r="G22" s="46"/>
      <c r="H22" s="47"/>
      <c r="I22" s="48">
        <f>G22+H22</f>
        <v>0</v>
      </c>
      <c r="J22" s="49"/>
      <c r="K22" s="47"/>
      <c r="L22" s="48">
        <f>J22+K22</f>
        <v>0</v>
      </c>
      <c r="M22" s="46"/>
      <c r="N22" s="47"/>
      <c r="O22" s="48">
        <f>M22+N22</f>
        <v>0</v>
      </c>
      <c r="P22" s="50"/>
    </row>
    <row r="23" spans="1:17" x14ac:dyDescent="0.25">
      <c r="A23" s="51"/>
      <c r="B23" s="52" t="s">
        <v>42</v>
      </c>
      <c r="C23" s="532">
        <f t="shared" si="4"/>
        <v>159775</v>
      </c>
      <c r="D23" s="53">
        <v>159775</v>
      </c>
      <c r="E23" s="54"/>
      <c r="F23" s="55">
        <f t="shared" ref="F23:F25" si="9">D23+E23</f>
        <v>159775</v>
      </c>
      <c r="G23" s="53"/>
      <c r="H23" s="54"/>
      <c r="I23" s="55">
        <f t="shared" ref="I23:I24" si="10">G23+H23</f>
        <v>0</v>
      </c>
      <c r="J23" s="56"/>
      <c r="K23" s="54"/>
      <c r="L23" s="55">
        <f>J23+K23</f>
        <v>0</v>
      </c>
      <c r="M23" s="53"/>
      <c r="N23" s="54"/>
      <c r="O23" s="55">
        <f>M23+N23</f>
        <v>0</v>
      </c>
      <c r="P23" s="57"/>
    </row>
    <row r="24" spans="1:17" s="29" customFormat="1" ht="24.75" thickBot="1" x14ac:dyDescent="0.3">
      <c r="A24" s="58">
        <v>19300</v>
      </c>
      <c r="B24" s="58" t="s">
        <v>43</v>
      </c>
      <c r="C24" s="533">
        <f>F24+I24</f>
        <v>1759844</v>
      </c>
      <c r="D24" s="59">
        <v>1759844</v>
      </c>
      <c r="E24" s="62"/>
      <c r="F24" s="61">
        <f t="shared" si="9"/>
        <v>1759844</v>
      </c>
      <c r="G24" s="59">
        <v>0</v>
      </c>
      <c r="H24" s="807"/>
      <c r="I24" s="808">
        <f t="shared" si="10"/>
        <v>0</v>
      </c>
      <c r="J24" s="809" t="s">
        <v>44</v>
      </c>
      <c r="K24" s="810" t="s">
        <v>44</v>
      </c>
      <c r="L24" s="811" t="s">
        <v>44</v>
      </c>
      <c r="M24" s="812" t="s">
        <v>44</v>
      </c>
      <c r="N24" s="813" t="s">
        <v>44</v>
      </c>
      <c r="O24" s="811" t="s">
        <v>44</v>
      </c>
      <c r="P24" s="916"/>
    </row>
    <row r="25" spans="1:17" s="29" customFormat="1" ht="32.25" customHeight="1" thickTop="1" x14ac:dyDescent="0.25">
      <c r="A25" s="69">
        <v>18630</v>
      </c>
      <c r="B25" s="70" t="s">
        <v>45</v>
      </c>
      <c r="C25" s="534">
        <f>F25</f>
        <v>124461</v>
      </c>
      <c r="D25" s="71">
        <v>183888</v>
      </c>
      <c r="E25" s="889">
        <v>-59427</v>
      </c>
      <c r="F25" s="890">
        <f t="shared" si="9"/>
        <v>124461</v>
      </c>
      <c r="G25" s="891"/>
      <c r="H25" s="892"/>
      <c r="I25" s="893">
        <f>G25+H25</f>
        <v>0</v>
      </c>
      <c r="J25" s="894" t="s">
        <v>44</v>
      </c>
      <c r="K25" s="895" t="s">
        <v>44</v>
      </c>
      <c r="L25" s="893" t="s">
        <v>44</v>
      </c>
      <c r="M25" s="896" t="s">
        <v>44</v>
      </c>
      <c r="N25" s="895" t="s">
        <v>44</v>
      </c>
      <c r="O25" s="893" t="s">
        <v>44</v>
      </c>
      <c r="P25" s="917" t="s">
        <v>1251</v>
      </c>
    </row>
    <row r="26" spans="1:17" s="29" customFormat="1" ht="36" hidden="1" x14ac:dyDescent="0.25">
      <c r="A26" s="70">
        <v>21300</v>
      </c>
      <c r="B26" s="70" t="s">
        <v>46</v>
      </c>
      <c r="C26" s="534">
        <f>L26</f>
        <v>0</v>
      </c>
      <c r="D26" s="79" t="s">
        <v>44</v>
      </c>
      <c r="E26" s="78" t="s">
        <v>44</v>
      </c>
      <c r="F26" s="76" t="s">
        <v>44</v>
      </c>
      <c r="G26" s="79" t="s">
        <v>44</v>
      </c>
      <c r="H26" s="78" t="s">
        <v>44</v>
      </c>
      <c r="I26" s="76" t="s">
        <v>44</v>
      </c>
      <c r="J26" s="77">
        <f t="shared" ref="J26:K26" si="11">SUM(J27,J31,J33,J36)</f>
        <v>0</v>
      </c>
      <c r="K26" s="78">
        <f t="shared" si="11"/>
        <v>0</v>
      </c>
      <c r="L26" s="185">
        <f>SUM(L27,L31,L33,L36)</f>
        <v>0</v>
      </c>
      <c r="M26" s="79" t="s">
        <v>44</v>
      </c>
      <c r="N26" s="78" t="s">
        <v>44</v>
      </c>
      <c r="O26" s="76" t="s">
        <v>44</v>
      </c>
      <c r="P26" s="80"/>
    </row>
    <row r="27" spans="1:17" s="29" customFormat="1" ht="24" hidden="1" x14ac:dyDescent="0.25">
      <c r="A27" s="81">
        <v>21350</v>
      </c>
      <c r="B27" s="70" t="s">
        <v>47</v>
      </c>
      <c r="C27" s="534">
        <f>L27</f>
        <v>0</v>
      </c>
      <c r="D27" s="79" t="s">
        <v>44</v>
      </c>
      <c r="E27" s="78" t="s">
        <v>44</v>
      </c>
      <c r="F27" s="76" t="s">
        <v>44</v>
      </c>
      <c r="G27" s="79" t="s">
        <v>44</v>
      </c>
      <c r="H27" s="78" t="s">
        <v>44</v>
      </c>
      <c r="I27" s="76" t="s">
        <v>44</v>
      </c>
      <c r="J27" s="77">
        <f t="shared" ref="J27:K27" si="12">SUM(J28:J30)</f>
        <v>0</v>
      </c>
      <c r="K27" s="78">
        <f t="shared" si="12"/>
        <v>0</v>
      </c>
      <c r="L27" s="185">
        <f>SUM(L28:L30)</f>
        <v>0</v>
      </c>
      <c r="M27" s="79" t="s">
        <v>44</v>
      </c>
      <c r="N27" s="78" t="s">
        <v>44</v>
      </c>
      <c r="O27" s="76" t="s">
        <v>44</v>
      </c>
      <c r="P27" s="80"/>
    </row>
    <row r="28" spans="1:17" hidden="1" x14ac:dyDescent="0.25">
      <c r="A28" s="44">
        <v>21351</v>
      </c>
      <c r="B28" s="82" t="s">
        <v>48</v>
      </c>
      <c r="C28" s="535">
        <f t="shared" ref="C28:C40" si="13">L28</f>
        <v>0</v>
      </c>
      <c r="D28" s="83" t="s">
        <v>44</v>
      </c>
      <c r="E28" s="84" t="s">
        <v>44</v>
      </c>
      <c r="F28" s="85" t="s">
        <v>44</v>
      </c>
      <c r="G28" s="83" t="s">
        <v>44</v>
      </c>
      <c r="H28" s="84" t="s">
        <v>44</v>
      </c>
      <c r="I28" s="85" t="s">
        <v>44</v>
      </c>
      <c r="J28" s="86"/>
      <c r="K28" s="87"/>
      <c r="L28" s="194">
        <f t="shared" ref="L28:L30" si="14">J28+K28</f>
        <v>0</v>
      </c>
      <c r="M28" s="88" t="s">
        <v>44</v>
      </c>
      <c r="N28" s="87" t="s">
        <v>44</v>
      </c>
      <c r="O28" s="85" t="s">
        <v>44</v>
      </c>
      <c r="P28" s="89"/>
    </row>
    <row r="29" spans="1:17" hidden="1" x14ac:dyDescent="0.25">
      <c r="A29" s="51">
        <v>21352</v>
      </c>
      <c r="B29" s="90" t="s">
        <v>49</v>
      </c>
      <c r="C29" s="536">
        <f t="shared" si="13"/>
        <v>0</v>
      </c>
      <c r="D29" s="91" t="s">
        <v>44</v>
      </c>
      <c r="E29" s="92" t="s">
        <v>44</v>
      </c>
      <c r="F29" s="93" t="s">
        <v>44</v>
      </c>
      <c r="G29" s="91" t="s">
        <v>44</v>
      </c>
      <c r="H29" s="92" t="s">
        <v>44</v>
      </c>
      <c r="I29" s="93" t="s">
        <v>44</v>
      </c>
      <c r="J29" s="94"/>
      <c r="K29" s="95"/>
      <c r="L29" s="199">
        <f t="shared" si="14"/>
        <v>0</v>
      </c>
      <c r="M29" s="96" t="s">
        <v>44</v>
      </c>
      <c r="N29" s="95" t="s">
        <v>44</v>
      </c>
      <c r="O29" s="93" t="s">
        <v>44</v>
      </c>
      <c r="P29" s="97"/>
    </row>
    <row r="30" spans="1:17" ht="24" hidden="1" x14ac:dyDescent="0.25">
      <c r="A30" s="51">
        <v>21359</v>
      </c>
      <c r="B30" s="90" t="s">
        <v>50</v>
      </c>
      <c r="C30" s="536">
        <f t="shared" si="13"/>
        <v>0</v>
      </c>
      <c r="D30" s="91" t="s">
        <v>44</v>
      </c>
      <c r="E30" s="92" t="s">
        <v>44</v>
      </c>
      <c r="F30" s="93" t="s">
        <v>44</v>
      </c>
      <c r="G30" s="91" t="s">
        <v>44</v>
      </c>
      <c r="H30" s="92" t="s">
        <v>44</v>
      </c>
      <c r="I30" s="93" t="s">
        <v>44</v>
      </c>
      <c r="J30" s="94"/>
      <c r="K30" s="95"/>
      <c r="L30" s="199">
        <f t="shared" si="14"/>
        <v>0</v>
      </c>
      <c r="M30" s="96" t="s">
        <v>44</v>
      </c>
      <c r="N30" s="95" t="s">
        <v>44</v>
      </c>
      <c r="O30" s="93" t="s">
        <v>44</v>
      </c>
      <c r="P30" s="97"/>
    </row>
    <row r="31" spans="1:17" s="29" customFormat="1" ht="36" hidden="1" x14ac:dyDescent="0.25">
      <c r="A31" s="81">
        <v>21370</v>
      </c>
      <c r="B31" s="70" t="s">
        <v>51</v>
      </c>
      <c r="C31" s="534">
        <f t="shared" si="13"/>
        <v>0</v>
      </c>
      <c r="D31" s="79" t="s">
        <v>44</v>
      </c>
      <c r="E31" s="78" t="s">
        <v>44</v>
      </c>
      <c r="F31" s="76" t="s">
        <v>44</v>
      </c>
      <c r="G31" s="79" t="s">
        <v>44</v>
      </c>
      <c r="H31" s="78" t="s">
        <v>44</v>
      </c>
      <c r="I31" s="76" t="s">
        <v>44</v>
      </c>
      <c r="J31" s="77">
        <f t="shared" ref="J31:K31" si="15">SUM(J32)</f>
        <v>0</v>
      </c>
      <c r="K31" s="78">
        <f t="shared" si="15"/>
        <v>0</v>
      </c>
      <c r="L31" s="185">
        <f>SUM(L32)</f>
        <v>0</v>
      </c>
      <c r="M31" s="79" t="s">
        <v>44</v>
      </c>
      <c r="N31" s="78" t="s">
        <v>44</v>
      </c>
      <c r="O31" s="76" t="s">
        <v>44</v>
      </c>
      <c r="P31" s="80"/>
    </row>
    <row r="32" spans="1:17" ht="36" hidden="1" x14ac:dyDescent="0.25">
      <c r="A32" s="98">
        <v>21379</v>
      </c>
      <c r="B32" s="99" t="s">
        <v>52</v>
      </c>
      <c r="C32" s="537">
        <f t="shared" si="13"/>
        <v>0</v>
      </c>
      <c r="D32" s="100" t="s">
        <v>44</v>
      </c>
      <c r="E32" s="101" t="s">
        <v>44</v>
      </c>
      <c r="F32" s="102" t="s">
        <v>44</v>
      </c>
      <c r="G32" s="100" t="s">
        <v>44</v>
      </c>
      <c r="H32" s="101" t="s">
        <v>44</v>
      </c>
      <c r="I32" s="102" t="s">
        <v>44</v>
      </c>
      <c r="J32" s="103"/>
      <c r="K32" s="104"/>
      <c r="L32" s="248">
        <f>J32+K32</f>
        <v>0</v>
      </c>
      <c r="M32" s="105" t="s">
        <v>44</v>
      </c>
      <c r="N32" s="104" t="s">
        <v>44</v>
      </c>
      <c r="O32" s="102" t="s">
        <v>44</v>
      </c>
      <c r="P32" s="106"/>
    </row>
    <row r="33" spans="1:16" s="29" customFormat="1" hidden="1" x14ac:dyDescent="0.25">
      <c r="A33" s="81">
        <v>21380</v>
      </c>
      <c r="B33" s="70" t="s">
        <v>53</v>
      </c>
      <c r="C33" s="534">
        <f t="shared" si="13"/>
        <v>0</v>
      </c>
      <c r="D33" s="79" t="s">
        <v>44</v>
      </c>
      <c r="E33" s="78" t="s">
        <v>44</v>
      </c>
      <c r="F33" s="76" t="s">
        <v>44</v>
      </c>
      <c r="G33" s="79" t="s">
        <v>44</v>
      </c>
      <c r="H33" s="78" t="s">
        <v>44</v>
      </c>
      <c r="I33" s="76" t="s">
        <v>44</v>
      </c>
      <c r="J33" s="77">
        <f t="shared" ref="J33:K33" si="16">SUM(J34:J35)</f>
        <v>0</v>
      </c>
      <c r="K33" s="78">
        <f t="shared" si="16"/>
        <v>0</v>
      </c>
      <c r="L33" s="185">
        <f>SUM(L34:L35)</f>
        <v>0</v>
      </c>
      <c r="M33" s="79" t="s">
        <v>44</v>
      </c>
      <c r="N33" s="78" t="s">
        <v>44</v>
      </c>
      <c r="O33" s="76" t="s">
        <v>44</v>
      </c>
      <c r="P33" s="80"/>
    </row>
    <row r="34" spans="1:16" hidden="1" x14ac:dyDescent="0.25">
      <c r="A34" s="45">
        <v>21381</v>
      </c>
      <c r="B34" s="82" t="s">
        <v>54</v>
      </c>
      <c r="C34" s="535">
        <f t="shared" si="13"/>
        <v>0</v>
      </c>
      <c r="D34" s="83" t="s">
        <v>44</v>
      </c>
      <c r="E34" s="84" t="s">
        <v>44</v>
      </c>
      <c r="F34" s="85" t="s">
        <v>44</v>
      </c>
      <c r="G34" s="83" t="s">
        <v>44</v>
      </c>
      <c r="H34" s="84" t="s">
        <v>44</v>
      </c>
      <c r="I34" s="85" t="s">
        <v>44</v>
      </c>
      <c r="J34" s="86"/>
      <c r="K34" s="87"/>
      <c r="L34" s="194">
        <f t="shared" ref="L34:L35" si="17">J34+K34</f>
        <v>0</v>
      </c>
      <c r="M34" s="88" t="s">
        <v>44</v>
      </c>
      <c r="N34" s="87" t="s">
        <v>44</v>
      </c>
      <c r="O34" s="85" t="s">
        <v>44</v>
      </c>
      <c r="P34" s="89"/>
    </row>
    <row r="35" spans="1:16" ht="24" hidden="1" x14ac:dyDescent="0.25">
      <c r="A35" s="52">
        <v>21383</v>
      </c>
      <c r="B35" s="90" t="s">
        <v>55</v>
      </c>
      <c r="C35" s="536">
        <f t="shared" si="13"/>
        <v>0</v>
      </c>
      <c r="D35" s="91" t="s">
        <v>44</v>
      </c>
      <c r="E35" s="92" t="s">
        <v>44</v>
      </c>
      <c r="F35" s="93" t="s">
        <v>44</v>
      </c>
      <c r="G35" s="91" t="s">
        <v>44</v>
      </c>
      <c r="H35" s="92" t="s">
        <v>44</v>
      </c>
      <c r="I35" s="93" t="s">
        <v>44</v>
      </c>
      <c r="J35" s="94"/>
      <c r="K35" s="95"/>
      <c r="L35" s="199">
        <f t="shared" si="17"/>
        <v>0</v>
      </c>
      <c r="M35" s="96" t="s">
        <v>44</v>
      </c>
      <c r="N35" s="95" t="s">
        <v>44</v>
      </c>
      <c r="O35" s="93" t="s">
        <v>44</v>
      </c>
      <c r="P35" s="97"/>
    </row>
    <row r="36" spans="1:16" s="29" customFormat="1" ht="25.5" hidden="1" customHeight="1" x14ac:dyDescent="0.25">
      <c r="A36" s="81">
        <v>21390</v>
      </c>
      <c r="B36" s="70" t="s">
        <v>56</v>
      </c>
      <c r="C36" s="534">
        <f t="shared" si="13"/>
        <v>0</v>
      </c>
      <c r="D36" s="79" t="s">
        <v>44</v>
      </c>
      <c r="E36" s="78" t="s">
        <v>44</v>
      </c>
      <c r="F36" s="76" t="s">
        <v>44</v>
      </c>
      <c r="G36" s="79" t="s">
        <v>44</v>
      </c>
      <c r="H36" s="78" t="s">
        <v>44</v>
      </c>
      <c r="I36" s="76" t="s">
        <v>44</v>
      </c>
      <c r="J36" s="77">
        <f t="shared" ref="J36:K36" si="18">SUM(J37:J40)</f>
        <v>0</v>
      </c>
      <c r="K36" s="78">
        <f t="shared" si="18"/>
        <v>0</v>
      </c>
      <c r="L36" s="185">
        <f>SUM(L37:L40)</f>
        <v>0</v>
      </c>
      <c r="M36" s="79" t="s">
        <v>44</v>
      </c>
      <c r="N36" s="78" t="s">
        <v>44</v>
      </c>
      <c r="O36" s="76" t="s">
        <v>44</v>
      </c>
      <c r="P36" s="80"/>
    </row>
    <row r="37" spans="1:16" ht="24" hidden="1" x14ac:dyDescent="0.25">
      <c r="A37" s="45">
        <v>21391</v>
      </c>
      <c r="B37" s="82" t="s">
        <v>57</v>
      </c>
      <c r="C37" s="535">
        <f t="shared" si="13"/>
        <v>0</v>
      </c>
      <c r="D37" s="83" t="s">
        <v>44</v>
      </c>
      <c r="E37" s="84" t="s">
        <v>44</v>
      </c>
      <c r="F37" s="85" t="s">
        <v>44</v>
      </c>
      <c r="G37" s="83" t="s">
        <v>44</v>
      </c>
      <c r="H37" s="84" t="s">
        <v>44</v>
      </c>
      <c r="I37" s="85" t="s">
        <v>44</v>
      </c>
      <c r="J37" s="86"/>
      <c r="K37" s="87"/>
      <c r="L37" s="194">
        <f t="shared" ref="L37:L40" si="19">J37+K37</f>
        <v>0</v>
      </c>
      <c r="M37" s="88" t="s">
        <v>44</v>
      </c>
      <c r="N37" s="87" t="s">
        <v>44</v>
      </c>
      <c r="O37" s="85" t="s">
        <v>44</v>
      </c>
      <c r="P37" s="89"/>
    </row>
    <row r="38" spans="1:16" hidden="1" x14ac:dyDescent="0.25">
      <c r="A38" s="52">
        <v>21393</v>
      </c>
      <c r="B38" s="90" t="s">
        <v>58</v>
      </c>
      <c r="C38" s="536">
        <f t="shared" si="13"/>
        <v>0</v>
      </c>
      <c r="D38" s="91" t="s">
        <v>44</v>
      </c>
      <c r="E38" s="92" t="s">
        <v>44</v>
      </c>
      <c r="F38" s="93" t="s">
        <v>44</v>
      </c>
      <c r="G38" s="91" t="s">
        <v>44</v>
      </c>
      <c r="H38" s="92" t="s">
        <v>44</v>
      </c>
      <c r="I38" s="93" t="s">
        <v>44</v>
      </c>
      <c r="J38" s="94"/>
      <c r="K38" s="95"/>
      <c r="L38" s="199">
        <f t="shared" si="19"/>
        <v>0</v>
      </c>
      <c r="M38" s="96" t="s">
        <v>44</v>
      </c>
      <c r="N38" s="95" t="s">
        <v>44</v>
      </c>
      <c r="O38" s="93" t="s">
        <v>44</v>
      </c>
      <c r="P38" s="97"/>
    </row>
    <row r="39" spans="1:16" hidden="1" x14ac:dyDescent="0.25">
      <c r="A39" s="52">
        <v>21395</v>
      </c>
      <c r="B39" s="90" t="s">
        <v>59</v>
      </c>
      <c r="C39" s="536">
        <f t="shared" si="13"/>
        <v>0</v>
      </c>
      <c r="D39" s="91" t="s">
        <v>44</v>
      </c>
      <c r="E39" s="92" t="s">
        <v>44</v>
      </c>
      <c r="F39" s="93" t="s">
        <v>44</v>
      </c>
      <c r="G39" s="91" t="s">
        <v>44</v>
      </c>
      <c r="H39" s="92" t="s">
        <v>44</v>
      </c>
      <c r="I39" s="93" t="s">
        <v>44</v>
      </c>
      <c r="J39" s="94"/>
      <c r="K39" s="95"/>
      <c r="L39" s="199">
        <f t="shared" si="19"/>
        <v>0</v>
      </c>
      <c r="M39" s="96" t="s">
        <v>44</v>
      </c>
      <c r="N39" s="95" t="s">
        <v>44</v>
      </c>
      <c r="O39" s="93" t="s">
        <v>44</v>
      </c>
      <c r="P39" s="97"/>
    </row>
    <row r="40" spans="1:16" ht="24" hidden="1" x14ac:dyDescent="0.25">
      <c r="A40" s="107">
        <v>21399</v>
      </c>
      <c r="B40" s="108" t="s">
        <v>60</v>
      </c>
      <c r="C40" s="538">
        <f t="shared" si="13"/>
        <v>0</v>
      </c>
      <c r="D40" s="109" t="s">
        <v>44</v>
      </c>
      <c r="E40" s="110" t="s">
        <v>44</v>
      </c>
      <c r="F40" s="111" t="s">
        <v>44</v>
      </c>
      <c r="G40" s="109" t="s">
        <v>44</v>
      </c>
      <c r="H40" s="110" t="s">
        <v>44</v>
      </c>
      <c r="I40" s="111" t="s">
        <v>44</v>
      </c>
      <c r="J40" s="112"/>
      <c r="K40" s="113"/>
      <c r="L40" s="222">
        <f t="shared" si="19"/>
        <v>0</v>
      </c>
      <c r="M40" s="114" t="s">
        <v>44</v>
      </c>
      <c r="N40" s="113" t="s">
        <v>44</v>
      </c>
      <c r="O40" s="111" t="s">
        <v>44</v>
      </c>
      <c r="P40" s="115"/>
    </row>
    <row r="41" spans="1:16" s="29" customFormat="1" ht="26.25" hidden="1" customHeight="1" x14ac:dyDescent="0.25">
      <c r="A41" s="116">
        <v>21420</v>
      </c>
      <c r="B41" s="117" t="s">
        <v>61</v>
      </c>
      <c r="C41" s="539">
        <f>F41</f>
        <v>0</v>
      </c>
      <c r="D41" s="118">
        <f t="shared" ref="D41:E41" si="20">SUM(D42)</f>
        <v>0</v>
      </c>
      <c r="E41" s="119">
        <f t="shared" si="20"/>
        <v>0</v>
      </c>
      <c r="F41" s="120">
        <f>SUM(F42)</f>
        <v>0</v>
      </c>
      <c r="G41" s="118" t="s">
        <v>44</v>
      </c>
      <c r="H41" s="119" t="s">
        <v>44</v>
      </c>
      <c r="I41" s="121" t="s">
        <v>44</v>
      </c>
      <c r="J41" s="122" t="s">
        <v>44</v>
      </c>
      <c r="K41" s="123" t="s">
        <v>44</v>
      </c>
      <c r="L41" s="121" t="s">
        <v>44</v>
      </c>
      <c r="M41" s="124" t="s">
        <v>44</v>
      </c>
      <c r="N41" s="123" t="s">
        <v>44</v>
      </c>
      <c r="O41" s="121" t="s">
        <v>44</v>
      </c>
      <c r="P41" s="125"/>
    </row>
    <row r="42" spans="1:16" s="29" customFormat="1" ht="26.25" hidden="1" customHeight="1" x14ac:dyDescent="0.25">
      <c r="A42" s="107">
        <v>21429</v>
      </c>
      <c r="B42" s="108" t="s">
        <v>62</v>
      </c>
      <c r="C42" s="538">
        <f>F42</f>
        <v>0</v>
      </c>
      <c r="D42" s="126"/>
      <c r="E42" s="127"/>
      <c r="F42" s="128">
        <f>D42+E42</f>
        <v>0</v>
      </c>
      <c r="G42" s="129" t="s">
        <v>44</v>
      </c>
      <c r="H42" s="130" t="s">
        <v>44</v>
      </c>
      <c r="I42" s="111" t="s">
        <v>44</v>
      </c>
      <c r="J42" s="131" t="s">
        <v>44</v>
      </c>
      <c r="K42" s="110" t="s">
        <v>44</v>
      </c>
      <c r="L42" s="111" t="s">
        <v>44</v>
      </c>
      <c r="M42" s="109" t="s">
        <v>44</v>
      </c>
      <c r="N42" s="110" t="s">
        <v>44</v>
      </c>
      <c r="O42" s="111" t="s">
        <v>44</v>
      </c>
      <c r="P42" s="115"/>
    </row>
    <row r="43" spans="1:16" s="29" customFormat="1" ht="24" hidden="1" x14ac:dyDescent="0.25">
      <c r="A43" s="81">
        <v>21490</v>
      </c>
      <c r="B43" s="70" t="s">
        <v>63</v>
      </c>
      <c r="C43" s="540">
        <f>F43+I43+L43</f>
        <v>0</v>
      </c>
      <c r="D43" s="132">
        <f t="shared" ref="D43:E43" si="21">D44</f>
        <v>0</v>
      </c>
      <c r="E43" s="133">
        <f t="shared" si="21"/>
        <v>0</v>
      </c>
      <c r="F43" s="73">
        <f>F44</f>
        <v>0</v>
      </c>
      <c r="G43" s="132">
        <f t="shared" ref="G43:L43" si="22">G44</f>
        <v>0</v>
      </c>
      <c r="H43" s="133">
        <f t="shared" si="22"/>
        <v>0</v>
      </c>
      <c r="I43" s="73">
        <f t="shared" si="22"/>
        <v>0</v>
      </c>
      <c r="J43" s="134">
        <f t="shared" si="22"/>
        <v>0</v>
      </c>
      <c r="K43" s="133">
        <f t="shared" si="22"/>
        <v>0</v>
      </c>
      <c r="L43" s="73">
        <f t="shared" si="22"/>
        <v>0</v>
      </c>
      <c r="M43" s="79" t="s">
        <v>44</v>
      </c>
      <c r="N43" s="78" t="s">
        <v>44</v>
      </c>
      <c r="O43" s="76" t="s">
        <v>44</v>
      </c>
      <c r="P43" s="80"/>
    </row>
    <row r="44" spans="1:16" s="29" customFormat="1" ht="24" hidden="1" x14ac:dyDescent="0.25">
      <c r="A44" s="52">
        <v>21499</v>
      </c>
      <c r="B44" s="90" t="s">
        <v>64</v>
      </c>
      <c r="C44" s="541">
        <f>F44+I44+L44</f>
        <v>0</v>
      </c>
      <c r="D44" s="135"/>
      <c r="E44" s="136"/>
      <c r="F44" s="48">
        <f>D44+E44</f>
        <v>0</v>
      </c>
      <c r="G44" s="46"/>
      <c r="H44" s="47"/>
      <c r="I44" s="48">
        <f>G44+H44</f>
        <v>0</v>
      </c>
      <c r="J44" s="86"/>
      <c r="K44" s="87"/>
      <c r="L44" s="48">
        <f>J44+K44</f>
        <v>0</v>
      </c>
      <c r="M44" s="105" t="s">
        <v>44</v>
      </c>
      <c r="N44" s="104" t="s">
        <v>44</v>
      </c>
      <c r="O44" s="102" t="s">
        <v>44</v>
      </c>
      <c r="P44" s="106"/>
    </row>
    <row r="45" spans="1:16" ht="12.75" hidden="1" customHeight="1" x14ac:dyDescent="0.25">
      <c r="A45" s="137">
        <v>23000</v>
      </c>
      <c r="B45" s="138" t="s">
        <v>65</v>
      </c>
      <c r="C45" s="540">
        <f>O45</f>
        <v>0</v>
      </c>
      <c r="D45" s="139" t="s">
        <v>44</v>
      </c>
      <c r="E45" s="140" t="s">
        <v>44</v>
      </c>
      <c r="F45" s="111" t="s">
        <v>44</v>
      </c>
      <c r="G45" s="109" t="s">
        <v>44</v>
      </c>
      <c r="H45" s="110" t="s">
        <v>44</v>
      </c>
      <c r="I45" s="111" t="s">
        <v>44</v>
      </c>
      <c r="J45" s="131" t="s">
        <v>44</v>
      </c>
      <c r="K45" s="110" t="s">
        <v>44</v>
      </c>
      <c r="L45" s="111" t="s">
        <v>44</v>
      </c>
      <c r="M45" s="139">
        <f t="shared" ref="M45:O45" si="23">SUM(M46:M47)</f>
        <v>0</v>
      </c>
      <c r="N45" s="140">
        <f t="shared" si="23"/>
        <v>0</v>
      </c>
      <c r="O45" s="128">
        <f t="shared" si="23"/>
        <v>0</v>
      </c>
      <c r="P45" s="141"/>
    </row>
    <row r="46" spans="1:16" ht="24" hidden="1" x14ac:dyDescent="0.25">
      <c r="A46" s="142">
        <v>23410</v>
      </c>
      <c r="B46" s="143" t="s">
        <v>66</v>
      </c>
      <c r="C46" s="539">
        <f t="shared" ref="C46:C47" si="24">O46</f>
        <v>0</v>
      </c>
      <c r="D46" s="118" t="s">
        <v>44</v>
      </c>
      <c r="E46" s="119" t="s">
        <v>44</v>
      </c>
      <c r="F46" s="121" t="s">
        <v>44</v>
      </c>
      <c r="G46" s="124" t="s">
        <v>44</v>
      </c>
      <c r="H46" s="123" t="s">
        <v>44</v>
      </c>
      <c r="I46" s="121" t="s">
        <v>44</v>
      </c>
      <c r="J46" s="122" t="s">
        <v>44</v>
      </c>
      <c r="K46" s="123" t="s">
        <v>44</v>
      </c>
      <c r="L46" s="121" t="s">
        <v>44</v>
      </c>
      <c r="M46" s="144"/>
      <c r="N46" s="145"/>
      <c r="O46" s="120">
        <f t="shared" ref="O46:O47" si="25">M46+N46</f>
        <v>0</v>
      </c>
      <c r="P46" s="146"/>
    </row>
    <row r="47" spans="1:16" ht="24" hidden="1" x14ac:dyDescent="0.25">
      <c r="A47" s="142">
        <v>23510</v>
      </c>
      <c r="B47" s="143" t="s">
        <v>67</v>
      </c>
      <c r="C47" s="539">
        <f t="shared" si="24"/>
        <v>0</v>
      </c>
      <c r="D47" s="118" t="s">
        <v>44</v>
      </c>
      <c r="E47" s="119" t="s">
        <v>44</v>
      </c>
      <c r="F47" s="121" t="s">
        <v>44</v>
      </c>
      <c r="G47" s="124" t="s">
        <v>44</v>
      </c>
      <c r="H47" s="123" t="s">
        <v>44</v>
      </c>
      <c r="I47" s="121" t="s">
        <v>44</v>
      </c>
      <c r="J47" s="122" t="s">
        <v>44</v>
      </c>
      <c r="K47" s="123" t="s">
        <v>44</v>
      </c>
      <c r="L47" s="121" t="s">
        <v>44</v>
      </c>
      <c r="M47" s="144"/>
      <c r="N47" s="145"/>
      <c r="O47" s="120">
        <f t="shared" si="25"/>
        <v>0</v>
      </c>
      <c r="P47" s="146"/>
    </row>
    <row r="48" spans="1:16" hidden="1" x14ac:dyDescent="0.25">
      <c r="A48" s="147"/>
      <c r="B48" s="143"/>
      <c r="C48" s="542"/>
      <c r="D48" s="148"/>
      <c r="E48" s="149"/>
      <c r="F48" s="121"/>
      <c r="G48" s="124"/>
      <c r="H48" s="123"/>
      <c r="I48" s="121"/>
      <c r="J48" s="122"/>
      <c r="K48" s="123"/>
      <c r="L48" s="120"/>
      <c r="M48" s="118"/>
      <c r="N48" s="119"/>
      <c r="O48" s="120"/>
      <c r="P48" s="146"/>
    </row>
    <row r="49" spans="1:16" s="29" customFormat="1" hidden="1" x14ac:dyDescent="0.25">
      <c r="A49" s="150"/>
      <c r="B49" s="151" t="s">
        <v>68</v>
      </c>
      <c r="C49" s="543"/>
      <c r="D49" s="152"/>
      <c r="E49" s="153"/>
      <c r="F49" s="154"/>
      <c r="G49" s="152"/>
      <c r="H49" s="153"/>
      <c r="I49" s="154"/>
      <c r="J49" s="155"/>
      <c r="K49" s="153"/>
      <c r="L49" s="154"/>
      <c r="M49" s="152"/>
      <c r="N49" s="153"/>
      <c r="O49" s="154"/>
      <c r="P49" s="156"/>
    </row>
    <row r="50" spans="1:16" s="29" customFormat="1" ht="12.75" thickBot="1" x14ac:dyDescent="0.3">
      <c r="A50" s="157"/>
      <c r="B50" s="30" t="s">
        <v>69</v>
      </c>
      <c r="C50" s="544">
        <f t="shared" si="4"/>
        <v>2044080</v>
      </c>
      <c r="D50" s="158">
        <f t="shared" ref="D50:E50" si="26">SUM(D51,D269)</f>
        <v>2103507</v>
      </c>
      <c r="E50" s="159">
        <f t="shared" si="26"/>
        <v>-59427</v>
      </c>
      <c r="F50" s="160">
        <f>SUM(F51,F269)</f>
        <v>2044080</v>
      </c>
      <c r="G50" s="158">
        <f t="shared" ref="G50:O50" si="27">SUM(G51,G269)</f>
        <v>0</v>
      </c>
      <c r="H50" s="159">
        <f t="shared" si="27"/>
        <v>0</v>
      </c>
      <c r="I50" s="160">
        <f t="shared" si="27"/>
        <v>0</v>
      </c>
      <c r="J50" s="161">
        <f t="shared" si="27"/>
        <v>0</v>
      </c>
      <c r="K50" s="159">
        <f t="shared" si="27"/>
        <v>0</v>
      </c>
      <c r="L50" s="160">
        <f t="shared" si="27"/>
        <v>0</v>
      </c>
      <c r="M50" s="158">
        <f t="shared" si="27"/>
        <v>0</v>
      </c>
      <c r="N50" s="159">
        <f t="shared" si="27"/>
        <v>0</v>
      </c>
      <c r="O50" s="160">
        <f t="shared" si="27"/>
        <v>0</v>
      </c>
      <c r="P50" s="162"/>
    </row>
    <row r="51" spans="1:16" s="29" customFormat="1" ht="36.75" thickTop="1" x14ac:dyDescent="0.25">
      <c r="A51" s="163"/>
      <c r="B51" s="164" t="s">
        <v>70</v>
      </c>
      <c r="C51" s="545">
        <f t="shared" si="4"/>
        <v>2044080</v>
      </c>
      <c r="D51" s="165">
        <f t="shared" ref="D51:E51" si="28">SUM(D52,D181)</f>
        <v>2044080</v>
      </c>
      <c r="E51" s="166">
        <f t="shared" si="28"/>
        <v>0</v>
      </c>
      <c r="F51" s="167">
        <f>SUM(F52,F181)</f>
        <v>2044080</v>
      </c>
      <c r="G51" s="165">
        <f t="shared" ref="G51:H51" si="29">SUM(G52,G181)</f>
        <v>0</v>
      </c>
      <c r="H51" s="166">
        <f t="shared" si="29"/>
        <v>0</v>
      </c>
      <c r="I51" s="167">
        <f>SUM(I52,I181)</f>
        <v>0</v>
      </c>
      <c r="J51" s="168">
        <f t="shared" ref="J51:K51" si="30">SUM(J52,J181)</f>
        <v>0</v>
      </c>
      <c r="K51" s="166">
        <f t="shared" si="30"/>
        <v>0</v>
      </c>
      <c r="L51" s="167">
        <f>SUM(L52,L181)</f>
        <v>0</v>
      </c>
      <c r="M51" s="165">
        <f t="shared" ref="M51:O51" si="31">SUM(M52,M181)</f>
        <v>0</v>
      </c>
      <c r="N51" s="166">
        <f t="shared" si="31"/>
        <v>0</v>
      </c>
      <c r="O51" s="167">
        <f t="shared" si="31"/>
        <v>0</v>
      </c>
      <c r="P51" s="169"/>
    </row>
    <row r="52" spans="1:16" s="29" customFormat="1" ht="24" hidden="1" x14ac:dyDescent="0.25">
      <c r="A52" s="170"/>
      <c r="B52" s="20" t="s">
        <v>71</v>
      </c>
      <c r="C52" s="546">
        <f t="shared" si="4"/>
        <v>0</v>
      </c>
      <c r="D52" s="171">
        <f t="shared" ref="D52:E52" si="32">SUM(D53,D75,D160,D174)</f>
        <v>0</v>
      </c>
      <c r="E52" s="172">
        <f t="shared" si="32"/>
        <v>0</v>
      </c>
      <c r="F52" s="173">
        <f>SUM(F53,F75,F160,F174)</f>
        <v>0</v>
      </c>
      <c r="G52" s="171">
        <f t="shared" ref="G52:H52" si="33">SUM(G53,G75,G160,G174)</f>
        <v>0</v>
      </c>
      <c r="H52" s="172">
        <f t="shared" si="33"/>
        <v>0</v>
      </c>
      <c r="I52" s="173">
        <f>SUM(I53,I75,I160,I174)</f>
        <v>0</v>
      </c>
      <c r="J52" s="174">
        <f t="shared" ref="J52:K52" si="34">SUM(J53,J75,J160,J174)</f>
        <v>0</v>
      </c>
      <c r="K52" s="172">
        <f t="shared" si="34"/>
        <v>0</v>
      </c>
      <c r="L52" s="173">
        <f>SUM(L53,L75,L160,L174)</f>
        <v>0</v>
      </c>
      <c r="M52" s="171">
        <f t="shared" ref="M52:O52" si="35">SUM(M53,M75,M160,M174)</f>
        <v>0</v>
      </c>
      <c r="N52" s="172">
        <f t="shared" si="35"/>
        <v>0</v>
      </c>
      <c r="O52" s="173">
        <f t="shared" si="35"/>
        <v>0</v>
      </c>
      <c r="P52" s="175"/>
    </row>
    <row r="53" spans="1:16" s="29" customFormat="1" hidden="1" x14ac:dyDescent="0.25">
      <c r="A53" s="176">
        <v>1000</v>
      </c>
      <c r="B53" s="176" t="s">
        <v>72</v>
      </c>
      <c r="C53" s="547">
        <f t="shared" si="4"/>
        <v>0</v>
      </c>
      <c r="D53" s="177">
        <f t="shared" ref="D53:E53" si="36">SUM(D54,D67)</f>
        <v>0</v>
      </c>
      <c r="E53" s="178">
        <f t="shared" si="36"/>
        <v>0</v>
      </c>
      <c r="F53" s="179">
        <f>SUM(F54,F67)</f>
        <v>0</v>
      </c>
      <c r="G53" s="177">
        <f t="shared" ref="G53:H53" si="37">SUM(G54,G67)</f>
        <v>0</v>
      </c>
      <c r="H53" s="178">
        <f t="shared" si="37"/>
        <v>0</v>
      </c>
      <c r="I53" s="179">
        <f>SUM(I54,I67)</f>
        <v>0</v>
      </c>
      <c r="J53" s="180">
        <f t="shared" ref="J53:K53" si="38">SUM(J54,J67)</f>
        <v>0</v>
      </c>
      <c r="K53" s="178">
        <f t="shared" si="38"/>
        <v>0</v>
      </c>
      <c r="L53" s="179">
        <f>SUM(L54,L67)</f>
        <v>0</v>
      </c>
      <c r="M53" s="177">
        <f t="shared" ref="M53:O53" si="39">SUM(M54,M67)</f>
        <v>0</v>
      </c>
      <c r="N53" s="178">
        <f t="shared" si="39"/>
        <v>0</v>
      </c>
      <c r="O53" s="179">
        <f t="shared" si="39"/>
        <v>0</v>
      </c>
      <c r="P53" s="181"/>
    </row>
    <row r="54" spans="1:16" hidden="1" x14ac:dyDescent="0.25">
      <c r="A54" s="70">
        <v>1100</v>
      </c>
      <c r="B54" s="182" t="s">
        <v>73</v>
      </c>
      <c r="C54" s="534">
        <f t="shared" si="4"/>
        <v>0</v>
      </c>
      <c r="D54" s="183">
        <f t="shared" ref="D54:E54" si="40">SUM(D55,D58,D66)</f>
        <v>0</v>
      </c>
      <c r="E54" s="184">
        <f t="shared" si="40"/>
        <v>0</v>
      </c>
      <c r="F54" s="185">
        <f>SUM(F55,F58,F66)</f>
        <v>0</v>
      </c>
      <c r="G54" s="183">
        <f t="shared" ref="G54:H54" si="41">SUM(G55,G58,G66)</f>
        <v>0</v>
      </c>
      <c r="H54" s="184">
        <f t="shared" si="41"/>
        <v>0</v>
      </c>
      <c r="I54" s="185">
        <f>SUM(I55,I58,I66)</f>
        <v>0</v>
      </c>
      <c r="J54" s="186">
        <f t="shared" ref="J54:K54" si="42">SUM(J55,J58,J66)</f>
        <v>0</v>
      </c>
      <c r="K54" s="184">
        <f t="shared" si="42"/>
        <v>0</v>
      </c>
      <c r="L54" s="185">
        <f>SUM(L55,L58,L66)</f>
        <v>0</v>
      </c>
      <c r="M54" s="183">
        <f t="shared" ref="M54:O54" si="43">SUM(M55,M58,M66)</f>
        <v>0</v>
      </c>
      <c r="N54" s="184">
        <f t="shared" si="43"/>
        <v>0</v>
      </c>
      <c r="O54" s="185">
        <f t="shared" si="43"/>
        <v>0</v>
      </c>
      <c r="P54" s="187"/>
    </row>
    <row r="55" spans="1:16" hidden="1" x14ac:dyDescent="0.25">
      <c r="A55" s="188">
        <v>1110</v>
      </c>
      <c r="B55" s="143" t="s">
        <v>74</v>
      </c>
      <c r="C55" s="542">
        <f t="shared" si="4"/>
        <v>0</v>
      </c>
      <c r="D55" s="148">
        <f t="shared" ref="D55:E55" si="44">SUM(D56:D57)</f>
        <v>0</v>
      </c>
      <c r="E55" s="149">
        <f t="shared" si="44"/>
        <v>0</v>
      </c>
      <c r="F55" s="189">
        <f>SUM(F56:F57)</f>
        <v>0</v>
      </c>
      <c r="G55" s="148">
        <f t="shared" ref="G55:H55" si="45">SUM(G56:G57)</f>
        <v>0</v>
      </c>
      <c r="H55" s="149">
        <f t="shared" si="45"/>
        <v>0</v>
      </c>
      <c r="I55" s="189">
        <f>SUM(I56:I57)</f>
        <v>0</v>
      </c>
      <c r="J55" s="190">
        <f t="shared" ref="J55:K55" si="46">SUM(J56:J57)</f>
        <v>0</v>
      </c>
      <c r="K55" s="149">
        <f t="shared" si="46"/>
        <v>0</v>
      </c>
      <c r="L55" s="189">
        <f>SUM(L56:L57)</f>
        <v>0</v>
      </c>
      <c r="M55" s="148">
        <f t="shared" ref="M55:O55" si="47">SUM(M56:M57)</f>
        <v>0</v>
      </c>
      <c r="N55" s="149">
        <f t="shared" si="47"/>
        <v>0</v>
      </c>
      <c r="O55" s="189">
        <f t="shared" si="47"/>
        <v>0</v>
      </c>
      <c r="P55" s="191"/>
    </row>
    <row r="56" spans="1:16" hidden="1" x14ac:dyDescent="0.25">
      <c r="A56" s="45">
        <v>1111</v>
      </c>
      <c r="B56" s="82" t="s">
        <v>75</v>
      </c>
      <c r="C56" s="535">
        <f t="shared" si="4"/>
        <v>0</v>
      </c>
      <c r="D56" s="192"/>
      <c r="E56" s="193"/>
      <c r="F56" s="194">
        <f t="shared" ref="F56:F57" si="48">D56+E56</f>
        <v>0</v>
      </c>
      <c r="G56" s="192"/>
      <c r="H56" s="193"/>
      <c r="I56" s="194">
        <f t="shared" ref="I56:I57" si="49">G56+H56</f>
        <v>0</v>
      </c>
      <c r="J56" s="195"/>
      <c r="K56" s="193"/>
      <c r="L56" s="194">
        <f t="shared" ref="L56:L57" si="50">J56+K56</f>
        <v>0</v>
      </c>
      <c r="M56" s="192"/>
      <c r="N56" s="193"/>
      <c r="O56" s="194">
        <f t="shared" ref="O56:O57" si="51">M56+N56</f>
        <v>0</v>
      </c>
      <c r="P56" s="196"/>
    </row>
    <row r="57" spans="1:16" ht="24" hidden="1" customHeight="1" x14ac:dyDescent="0.25">
      <c r="A57" s="52">
        <v>1119</v>
      </c>
      <c r="B57" s="90" t="s">
        <v>76</v>
      </c>
      <c r="C57" s="536">
        <f t="shared" si="4"/>
        <v>0</v>
      </c>
      <c r="D57" s="197"/>
      <c r="E57" s="198"/>
      <c r="F57" s="199">
        <f t="shared" si="48"/>
        <v>0</v>
      </c>
      <c r="G57" s="197"/>
      <c r="H57" s="198"/>
      <c r="I57" s="199">
        <f t="shared" si="49"/>
        <v>0</v>
      </c>
      <c r="J57" s="200"/>
      <c r="K57" s="198"/>
      <c r="L57" s="199">
        <f t="shared" si="50"/>
        <v>0</v>
      </c>
      <c r="M57" s="197"/>
      <c r="N57" s="198"/>
      <c r="O57" s="199">
        <f t="shared" si="51"/>
        <v>0</v>
      </c>
      <c r="P57" s="201"/>
    </row>
    <row r="58" spans="1:16" hidden="1" x14ac:dyDescent="0.25">
      <c r="A58" s="202">
        <v>1140</v>
      </c>
      <c r="B58" s="90" t="s">
        <v>77</v>
      </c>
      <c r="C58" s="536">
        <f t="shared" si="4"/>
        <v>0</v>
      </c>
      <c r="D58" s="203">
        <f t="shared" ref="D58:E58" si="52">SUM(D59:D65)</f>
        <v>0</v>
      </c>
      <c r="E58" s="204">
        <f t="shared" si="52"/>
        <v>0</v>
      </c>
      <c r="F58" s="199">
        <f>SUM(F59:F65)</f>
        <v>0</v>
      </c>
      <c r="G58" s="203">
        <f t="shared" ref="G58:H58" si="53">SUM(G59:G65)</f>
        <v>0</v>
      </c>
      <c r="H58" s="204">
        <f t="shared" si="53"/>
        <v>0</v>
      </c>
      <c r="I58" s="199">
        <f>SUM(I59:I65)</f>
        <v>0</v>
      </c>
      <c r="J58" s="205">
        <f t="shared" ref="J58:K58" si="54">SUM(J59:J65)</f>
        <v>0</v>
      </c>
      <c r="K58" s="204">
        <f t="shared" si="54"/>
        <v>0</v>
      </c>
      <c r="L58" s="199">
        <f>SUM(L59:L65)</f>
        <v>0</v>
      </c>
      <c r="M58" s="203">
        <f t="shared" ref="M58:O58" si="55">SUM(M59:M65)</f>
        <v>0</v>
      </c>
      <c r="N58" s="204">
        <f t="shared" si="55"/>
        <v>0</v>
      </c>
      <c r="O58" s="199">
        <f t="shared" si="55"/>
        <v>0</v>
      </c>
      <c r="P58" s="201"/>
    </row>
    <row r="59" spans="1:16" hidden="1" x14ac:dyDescent="0.25">
      <c r="A59" s="52">
        <v>1141</v>
      </c>
      <c r="B59" s="90" t="s">
        <v>78</v>
      </c>
      <c r="C59" s="536">
        <f t="shared" si="4"/>
        <v>0</v>
      </c>
      <c r="D59" s="197"/>
      <c r="E59" s="198"/>
      <c r="F59" s="199">
        <f t="shared" ref="F59:F66" si="56">D59+E59</f>
        <v>0</v>
      </c>
      <c r="G59" s="197"/>
      <c r="H59" s="198"/>
      <c r="I59" s="199">
        <f t="shared" ref="I59:I66" si="57">G59+H59</f>
        <v>0</v>
      </c>
      <c r="J59" s="200"/>
      <c r="K59" s="198"/>
      <c r="L59" s="199">
        <f t="shared" ref="L59:L66" si="58">J59+K59</f>
        <v>0</v>
      </c>
      <c r="M59" s="197"/>
      <c r="N59" s="198"/>
      <c r="O59" s="199">
        <f t="shared" ref="O59:O66" si="59">M59+N59</f>
        <v>0</v>
      </c>
      <c r="P59" s="201"/>
    </row>
    <row r="60" spans="1:16" ht="24.75" hidden="1" customHeight="1" x14ac:dyDescent="0.25">
      <c r="A60" s="52">
        <v>1142</v>
      </c>
      <c r="B60" s="90" t="s">
        <v>79</v>
      </c>
      <c r="C60" s="536">
        <f t="shared" si="4"/>
        <v>0</v>
      </c>
      <c r="D60" s="197"/>
      <c r="E60" s="198"/>
      <c r="F60" s="199">
        <f t="shared" si="56"/>
        <v>0</v>
      </c>
      <c r="G60" s="197"/>
      <c r="H60" s="198"/>
      <c r="I60" s="199">
        <f t="shared" si="57"/>
        <v>0</v>
      </c>
      <c r="J60" s="200"/>
      <c r="K60" s="198"/>
      <c r="L60" s="199">
        <f t="shared" si="58"/>
        <v>0</v>
      </c>
      <c r="M60" s="197"/>
      <c r="N60" s="198"/>
      <c r="O60" s="199">
        <f t="shared" si="59"/>
        <v>0</v>
      </c>
      <c r="P60" s="201"/>
    </row>
    <row r="61" spans="1:16" ht="24" hidden="1" x14ac:dyDescent="0.25">
      <c r="A61" s="52">
        <v>1145</v>
      </c>
      <c r="B61" s="90" t="s">
        <v>80</v>
      </c>
      <c r="C61" s="536">
        <f t="shared" si="4"/>
        <v>0</v>
      </c>
      <c r="D61" s="197"/>
      <c r="E61" s="198"/>
      <c r="F61" s="199">
        <f t="shared" si="56"/>
        <v>0</v>
      </c>
      <c r="G61" s="197"/>
      <c r="H61" s="198"/>
      <c r="I61" s="199">
        <f t="shared" si="57"/>
        <v>0</v>
      </c>
      <c r="J61" s="200"/>
      <c r="K61" s="198"/>
      <c r="L61" s="199">
        <f t="shared" si="58"/>
        <v>0</v>
      </c>
      <c r="M61" s="197"/>
      <c r="N61" s="198"/>
      <c r="O61" s="199">
        <f t="shared" si="59"/>
        <v>0</v>
      </c>
      <c r="P61" s="201"/>
    </row>
    <row r="62" spans="1:16" ht="27.75" hidden="1" customHeight="1" x14ac:dyDescent="0.25">
      <c r="A62" s="52">
        <v>1146</v>
      </c>
      <c r="B62" s="90" t="s">
        <v>81</v>
      </c>
      <c r="C62" s="536">
        <f t="shared" si="4"/>
        <v>0</v>
      </c>
      <c r="D62" s="197"/>
      <c r="E62" s="198"/>
      <c r="F62" s="199">
        <f t="shared" si="56"/>
        <v>0</v>
      </c>
      <c r="G62" s="197"/>
      <c r="H62" s="198"/>
      <c r="I62" s="199">
        <f t="shared" si="57"/>
        <v>0</v>
      </c>
      <c r="J62" s="200"/>
      <c r="K62" s="198"/>
      <c r="L62" s="199">
        <f t="shared" si="58"/>
        <v>0</v>
      </c>
      <c r="M62" s="197"/>
      <c r="N62" s="198"/>
      <c r="O62" s="199">
        <f t="shared" si="59"/>
        <v>0</v>
      </c>
      <c r="P62" s="201"/>
    </row>
    <row r="63" spans="1:16" hidden="1" x14ac:dyDescent="0.25">
      <c r="A63" s="52">
        <v>1147</v>
      </c>
      <c r="B63" s="90" t="s">
        <v>82</v>
      </c>
      <c r="C63" s="536">
        <f t="shared" si="4"/>
        <v>0</v>
      </c>
      <c r="D63" s="197"/>
      <c r="E63" s="198"/>
      <c r="F63" s="199">
        <f t="shared" si="56"/>
        <v>0</v>
      </c>
      <c r="G63" s="197"/>
      <c r="H63" s="198"/>
      <c r="I63" s="199">
        <f t="shared" si="57"/>
        <v>0</v>
      </c>
      <c r="J63" s="200"/>
      <c r="K63" s="198"/>
      <c r="L63" s="199">
        <f t="shared" si="58"/>
        <v>0</v>
      </c>
      <c r="M63" s="197"/>
      <c r="N63" s="198"/>
      <c r="O63" s="199">
        <f t="shared" si="59"/>
        <v>0</v>
      </c>
      <c r="P63" s="201"/>
    </row>
    <row r="64" spans="1:16" hidden="1" x14ac:dyDescent="0.25">
      <c r="A64" s="52">
        <v>1148</v>
      </c>
      <c r="B64" s="90" t="s">
        <v>83</v>
      </c>
      <c r="C64" s="536">
        <f t="shared" si="4"/>
        <v>0</v>
      </c>
      <c r="D64" s="197"/>
      <c r="E64" s="198"/>
      <c r="F64" s="199">
        <f t="shared" si="56"/>
        <v>0</v>
      </c>
      <c r="G64" s="197"/>
      <c r="H64" s="198"/>
      <c r="I64" s="199">
        <f t="shared" si="57"/>
        <v>0</v>
      </c>
      <c r="J64" s="200"/>
      <c r="K64" s="198"/>
      <c r="L64" s="199">
        <f t="shared" si="58"/>
        <v>0</v>
      </c>
      <c r="M64" s="197"/>
      <c r="N64" s="198"/>
      <c r="O64" s="199">
        <f t="shared" si="59"/>
        <v>0</v>
      </c>
      <c r="P64" s="201"/>
    </row>
    <row r="65" spans="1:16" ht="24" hidden="1" customHeight="1" x14ac:dyDescent="0.25">
      <c r="A65" s="52">
        <v>1149</v>
      </c>
      <c r="B65" s="90" t="s">
        <v>84</v>
      </c>
      <c r="C65" s="536">
        <f t="shared" si="4"/>
        <v>0</v>
      </c>
      <c r="D65" s="197"/>
      <c r="E65" s="198"/>
      <c r="F65" s="199">
        <f t="shared" si="56"/>
        <v>0</v>
      </c>
      <c r="G65" s="197"/>
      <c r="H65" s="198"/>
      <c r="I65" s="199">
        <f t="shared" si="57"/>
        <v>0</v>
      </c>
      <c r="J65" s="200"/>
      <c r="K65" s="198"/>
      <c r="L65" s="199">
        <f t="shared" si="58"/>
        <v>0</v>
      </c>
      <c r="M65" s="197"/>
      <c r="N65" s="198"/>
      <c r="O65" s="199">
        <f t="shared" si="59"/>
        <v>0</v>
      </c>
      <c r="P65" s="201"/>
    </row>
    <row r="66" spans="1:16" ht="36" hidden="1" x14ac:dyDescent="0.25">
      <c r="A66" s="188">
        <v>1150</v>
      </c>
      <c r="B66" s="143" t="s">
        <v>85</v>
      </c>
      <c r="C66" s="542">
        <f t="shared" si="4"/>
        <v>0</v>
      </c>
      <c r="D66" s="206"/>
      <c r="E66" s="207"/>
      <c r="F66" s="189">
        <f t="shared" si="56"/>
        <v>0</v>
      </c>
      <c r="G66" s="206"/>
      <c r="H66" s="207"/>
      <c r="I66" s="189">
        <f t="shared" si="57"/>
        <v>0</v>
      </c>
      <c r="J66" s="208"/>
      <c r="K66" s="207"/>
      <c r="L66" s="189">
        <f t="shared" si="58"/>
        <v>0</v>
      </c>
      <c r="M66" s="206"/>
      <c r="N66" s="207"/>
      <c r="O66" s="189">
        <f t="shared" si="59"/>
        <v>0</v>
      </c>
      <c r="P66" s="191"/>
    </row>
    <row r="67" spans="1:16" ht="36" hidden="1" x14ac:dyDescent="0.25">
      <c r="A67" s="70">
        <v>1200</v>
      </c>
      <c r="B67" s="182" t="s">
        <v>86</v>
      </c>
      <c r="C67" s="534">
        <f t="shared" si="4"/>
        <v>0</v>
      </c>
      <c r="D67" s="183">
        <f t="shared" ref="D67:E67" si="60">SUM(D68:D69)</f>
        <v>0</v>
      </c>
      <c r="E67" s="184">
        <f t="shared" si="60"/>
        <v>0</v>
      </c>
      <c r="F67" s="185">
        <f>SUM(F68:F69)</f>
        <v>0</v>
      </c>
      <c r="G67" s="183">
        <f t="shared" ref="G67:H67" si="61">SUM(G68:G69)</f>
        <v>0</v>
      </c>
      <c r="H67" s="184">
        <f t="shared" si="61"/>
        <v>0</v>
      </c>
      <c r="I67" s="185">
        <f>SUM(I68:I69)</f>
        <v>0</v>
      </c>
      <c r="J67" s="186">
        <f t="shared" ref="J67:K67" si="62">SUM(J68:J69)</f>
        <v>0</v>
      </c>
      <c r="K67" s="184">
        <f t="shared" si="62"/>
        <v>0</v>
      </c>
      <c r="L67" s="185">
        <f>SUM(L68:L69)</f>
        <v>0</v>
      </c>
      <c r="M67" s="183">
        <f t="shared" ref="M67:O67" si="63">SUM(M68:M69)</f>
        <v>0</v>
      </c>
      <c r="N67" s="184">
        <f t="shared" si="63"/>
        <v>0</v>
      </c>
      <c r="O67" s="185">
        <f t="shared" si="63"/>
        <v>0</v>
      </c>
      <c r="P67" s="209"/>
    </row>
    <row r="68" spans="1:16" ht="24" hidden="1" x14ac:dyDescent="0.25">
      <c r="A68" s="875">
        <v>1210</v>
      </c>
      <c r="B68" s="82" t="s">
        <v>87</v>
      </c>
      <c r="C68" s="535">
        <f t="shared" si="4"/>
        <v>0</v>
      </c>
      <c r="D68" s="192"/>
      <c r="E68" s="193"/>
      <c r="F68" s="194">
        <f>D68+E68</f>
        <v>0</v>
      </c>
      <c r="G68" s="192"/>
      <c r="H68" s="193"/>
      <c r="I68" s="194">
        <f>G68+H68</f>
        <v>0</v>
      </c>
      <c r="J68" s="195"/>
      <c r="K68" s="193"/>
      <c r="L68" s="194">
        <f>J68+K68</f>
        <v>0</v>
      </c>
      <c r="M68" s="192"/>
      <c r="N68" s="193"/>
      <c r="O68" s="194">
        <f t="shared" ref="O68" si="64">M68+N68</f>
        <v>0</v>
      </c>
      <c r="P68" s="196"/>
    </row>
    <row r="69" spans="1:16" ht="24" hidden="1" x14ac:dyDescent="0.25">
      <c r="A69" s="202">
        <v>1220</v>
      </c>
      <c r="B69" s="90" t="s">
        <v>88</v>
      </c>
      <c r="C69" s="536">
        <f t="shared" si="4"/>
        <v>0</v>
      </c>
      <c r="D69" s="203">
        <f t="shared" ref="D69:E69" si="65">SUM(D70:D74)</f>
        <v>0</v>
      </c>
      <c r="E69" s="204">
        <f t="shared" si="65"/>
        <v>0</v>
      </c>
      <c r="F69" s="199">
        <f>SUM(F70:F74)</f>
        <v>0</v>
      </c>
      <c r="G69" s="203">
        <f t="shared" ref="G69:H69" si="66">SUM(G70:G74)</f>
        <v>0</v>
      </c>
      <c r="H69" s="204">
        <f t="shared" si="66"/>
        <v>0</v>
      </c>
      <c r="I69" s="199">
        <f>SUM(I70:I74)</f>
        <v>0</v>
      </c>
      <c r="J69" s="205">
        <f t="shared" ref="J69:K69" si="67">SUM(J70:J74)</f>
        <v>0</v>
      </c>
      <c r="K69" s="204">
        <f t="shared" si="67"/>
        <v>0</v>
      </c>
      <c r="L69" s="199">
        <f>SUM(L70:L74)</f>
        <v>0</v>
      </c>
      <c r="M69" s="203">
        <f t="shared" ref="M69:O69" si="68">SUM(M70:M74)</f>
        <v>0</v>
      </c>
      <c r="N69" s="204">
        <f t="shared" si="68"/>
        <v>0</v>
      </c>
      <c r="O69" s="199">
        <f t="shared" si="68"/>
        <v>0</v>
      </c>
      <c r="P69" s="201"/>
    </row>
    <row r="70" spans="1:16" ht="60" hidden="1" x14ac:dyDescent="0.25">
      <c r="A70" s="52">
        <v>1221</v>
      </c>
      <c r="B70" s="90" t="s">
        <v>89</v>
      </c>
      <c r="C70" s="536">
        <f t="shared" si="4"/>
        <v>0</v>
      </c>
      <c r="D70" s="197"/>
      <c r="E70" s="198"/>
      <c r="F70" s="199">
        <f t="shared" ref="F70:F74" si="69">D70+E70</f>
        <v>0</v>
      </c>
      <c r="G70" s="197"/>
      <c r="H70" s="198"/>
      <c r="I70" s="199">
        <f t="shared" ref="I70:I74" si="70">G70+H70</f>
        <v>0</v>
      </c>
      <c r="J70" s="200"/>
      <c r="K70" s="198"/>
      <c r="L70" s="199">
        <f t="shared" ref="L70:L74" si="71">J70+K70</f>
        <v>0</v>
      </c>
      <c r="M70" s="197"/>
      <c r="N70" s="198"/>
      <c r="O70" s="199">
        <f t="shared" ref="O70:O74" si="72">M70+N70</f>
        <v>0</v>
      </c>
      <c r="P70" s="201"/>
    </row>
    <row r="71" spans="1:16" hidden="1" x14ac:dyDescent="0.25">
      <c r="A71" s="52">
        <v>1223</v>
      </c>
      <c r="B71" s="90" t="s">
        <v>90</v>
      </c>
      <c r="C71" s="536">
        <f t="shared" si="4"/>
        <v>0</v>
      </c>
      <c r="D71" s="197"/>
      <c r="E71" s="198"/>
      <c r="F71" s="199">
        <f t="shared" si="69"/>
        <v>0</v>
      </c>
      <c r="G71" s="197"/>
      <c r="H71" s="198"/>
      <c r="I71" s="199">
        <f t="shared" si="70"/>
        <v>0</v>
      </c>
      <c r="J71" s="200"/>
      <c r="K71" s="198"/>
      <c r="L71" s="199">
        <f t="shared" si="71"/>
        <v>0</v>
      </c>
      <c r="M71" s="197"/>
      <c r="N71" s="198"/>
      <c r="O71" s="199">
        <f t="shared" si="72"/>
        <v>0</v>
      </c>
      <c r="P71" s="201"/>
    </row>
    <row r="72" spans="1:16" ht="24" hidden="1" x14ac:dyDescent="0.25">
      <c r="A72" s="52">
        <v>1225</v>
      </c>
      <c r="B72" s="90" t="s">
        <v>91</v>
      </c>
      <c r="C72" s="536">
        <f t="shared" si="4"/>
        <v>0</v>
      </c>
      <c r="D72" s="197"/>
      <c r="E72" s="198"/>
      <c r="F72" s="199">
        <f t="shared" si="69"/>
        <v>0</v>
      </c>
      <c r="G72" s="197"/>
      <c r="H72" s="198"/>
      <c r="I72" s="199">
        <f t="shared" si="70"/>
        <v>0</v>
      </c>
      <c r="J72" s="200"/>
      <c r="K72" s="198"/>
      <c r="L72" s="199">
        <f t="shared" si="71"/>
        <v>0</v>
      </c>
      <c r="M72" s="197"/>
      <c r="N72" s="198"/>
      <c r="O72" s="199">
        <f t="shared" si="72"/>
        <v>0</v>
      </c>
      <c r="P72" s="201"/>
    </row>
    <row r="73" spans="1:16" ht="36" hidden="1" x14ac:dyDescent="0.25">
      <c r="A73" s="52">
        <v>1227</v>
      </c>
      <c r="B73" s="90" t="s">
        <v>92</v>
      </c>
      <c r="C73" s="536">
        <f t="shared" si="4"/>
        <v>0</v>
      </c>
      <c r="D73" s="197"/>
      <c r="E73" s="198"/>
      <c r="F73" s="199">
        <f t="shared" si="69"/>
        <v>0</v>
      </c>
      <c r="G73" s="197"/>
      <c r="H73" s="198"/>
      <c r="I73" s="199">
        <f t="shared" si="70"/>
        <v>0</v>
      </c>
      <c r="J73" s="200"/>
      <c r="K73" s="198"/>
      <c r="L73" s="199">
        <f t="shared" si="71"/>
        <v>0</v>
      </c>
      <c r="M73" s="197"/>
      <c r="N73" s="198"/>
      <c r="O73" s="199">
        <f t="shared" si="72"/>
        <v>0</v>
      </c>
      <c r="P73" s="201"/>
    </row>
    <row r="74" spans="1:16" ht="60" hidden="1" x14ac:dyDescent="0.25">
      <c r="A74" s="52">
        <v>1228</v>
      </c>
      <c r="B74" s="90" t="s">
        <v>93</v>
      </c>
      <c r="C74" s="536">
        <f t="shared" si="4"/>
        <v>0</v>
      </c>
      <c r="D74" s="197"/>
      <c r="E74" s="198"/>
      <c r="F74" s="199">
        <f t="shared" si="69"/>
        <v>0</v>
      </c>
      <c r="G74" s="197"/>
      <c r="H74" s="198"/>
      <c r="I74" s="199">
        <f t="shared" si="70"/>
        <v>0</v>
      </c>
      <c r="J74" s="200"/>
      <c r="K74" s="198"/>
      <c r="L74" s="199">
        <f t="shared" si="71"/>
        <v>0</v>
      </c>
      <c r="M74" s="197"/>
      <c r="N74" s="198"/>
      <c r="O74" s="199">
        <f t="shared" si="72"/>
        <v>0</v>
      </c>
      <c r="P74" s="201"/>
    </row>
    <row r="75" spans="1:16" hidden="1" x14ac:dyDescent="0.25">
      <c r="A75" s="176">
        <v>2000</v>
      </c>
      <c r="B75" s="176" t="s">
        <v>94</v>
      </c>
      <c r="C75" s="547">
        <f t="shared" si="4"/>
        <v>0</v>
      </c>
      <c r="D75" s="177">
        <f t="shared" ref="D75:O75" si="73">SUM(D76,D83,D120,D151,D152)</f>
        <v>0</v>
      </c>
      <c r="E75" s="178">
        <f t="shared" si="73"/>
        <v>0</v>
      </c>
      <c r="F75" s="179">
        <f t="shared" si="73"/>
        <v>0</v>
      </c>
      <c r="G75" s="177">
        <f t="shared" si="73"/>
        <v>0</v>
      </c>
      <c r="H75" s="178">
        <f t="shared" si="73"/>
        <v>0</v>
      </c>
      <c r="I75" s="179">
        <f t="shared" si="73"/>
        <v>0</v>
      </c>
      <c r="J75" s="180">
        <f t="shared" si="73"/>
        <v>0</v>
      </c>
      <c r="K75" s="178">
        <f t="shared" si="73"/>
        <v>0</v>
      </c>
      <c r="L75" s="179">
        <f t="shared" si="73"/>
        <v>0</v>
      </c>
      <c r="M75" s="177">
        <f t="shared" si="73"/>
        <v>0</v>
      </c>
      <c r="N75" s="178">
        <f t="shared" si="73"/>
        <v>0</v>
      </c>
      <c r="O75" s="179">
        <f t="shared" si="73"/>
        <v>0</v>
      </c>
      <c r="P75" s="181"/>
    </row>
    <row r="76" spans="1:16" ht="24" hidden="1" x14ac:dyDescent="0.25">
      <c r="A76" s="70">
        <v>2100</v>
      </c>
      <c r="B76" s="182" t="s">
        <v>95</v>
      </c>
      <c r="C76" s="534">
        <f t="shared" si="4"/>
        <v>0</v>
      </c>
      <c r="D76" s="183">
        <f t="shared" ref="D76:E76" si="74">SUM(D77,D80)</f>
        <v>0</v>
      </c>
      <c r="E76" s="184">
        <f t="shared" si="74"/>
        <v>0</v>
      </c>
      <c r="F76" s="185">
        <f>SUM(F77,F80)</f>
        <v>0</v>
      </c>
      <c r="G76" s="183">
        <f t="shared" ref="G76:H76" si="75">SUM(G77,G80)</f>
        <v>0</v>
      </c>
      <c r="H76" s="184">
        <f t="shared" si="75"/>
        <v>0</v>
      </c>
      <c r="I76" s="185">
        <f>SUM(I77,I80)</f>
        <v>0</v>
      </c>
      <c r="J76" s="186">
        <f t="shared" ref="J76:K76" si="76">SUM(J77,J80)</f>
        <v>0</v>
      </c>
      <c r="K76" s="184">
        <f t="shared" si="76"/>
        <v>0</v>
      </c>
      <c r="L76" s="185">
        <f>SUM(L77,L80)</f>
        <v>0</v>
      </c>
      <c r="M76" s="183">
        <f t="shared" ref="M76:O76" si="77">SUM(M77,M80)</f>
        <v>0</v>
      </c>
      <c r="N76" s="184">
        <f t="shared" si="77"/>
        <v>0</v>
      </c>
      <c r="O76" s="185">
        <f t="shared" si="77"/>
        <v>0</v>
      </c>
      <c r="P76" s="209"/>
    </row>
    <row r="77" spans="1:16" ht="24" hidden="1" x14ac:dyDescent="0.25">
      <c r="A77" s="875">
        <v>2110</v>
      </c>
      <c r="B77" s="82" t="s">
        <v>96</v>
      </c>
      <c r="C77" s="535">
        <f t="shared" si="4"/>
        <v>0</v>
      </c>
      <c r="D77" s="212">
        <f t="shared" ref="D77:E77" si="78">SUM(D78:D79)</f>
        <v>0</v>
      </c>
      <c r="E77" s="213">
        <f t="shared" si="78"/>
        <v>0</v>
      </c>
      <c r="F77" s="194">
        <f>SUM(F78:F79)</f>
        <v>0</v>
      </c>
      <c r="G77" s="212">
        <f t="shared" ref="G77:H77" si="79">SUM(G78:G79)</f>
        <v>0</v>
      </c>
      <c r="H77" s="213">
        <f t="shared" si="79"/>
        <v>0</v>
      </c>
      <c r="I77" s="194">
        <f>SUM(I78:I79)</f>
        <v>0</v>
      </c>
      <c r="J77" s="214">
        <f t="shared" ref="J77:K77" si="80">SUM(J78:J79)</f>
        <v>0</v>
      </c>
      <c r="K77" s="213">
        <f t="shared" si="80"/>
        <v>0</v>
      </c>
      <c r="L77" s="194">
        <f>SUM(L78:L79)</f>
        <v>0</v>
      </c>
      <c r="M77" s="212">
        <f t="shared" ref="M77:O77" si="81">SUM(M78:M79)</f>
        <v>0</v>
      </c>
      <c r="N77" s="213">
        <f t="shared" si="81"/>
        <v>0</v>
      </c>
      <c r="O77" s="194">
        <f t="shared" si="81"/>
        <v>0</v>
      </c>
      <c r="P77" s="196"/>
    </row>
    <row r="78" spans="1:16" hidden="1" x14ac:dyDescent="0.25">
      <c r="A78" s="52">
        <v>2111</v>
      </c>
      <c r="B78" s="90" t="s">
        <v>97</v>
      </c>
      <c r="C78" s="536">
        <f t="shared" si="4"/>
        <v>0</v>
      </c>
      <c r="D78" s="197"/>
      <c r="E78" s="198"/>
      <c r="F78" s="199">
        <f t="shared" ref="F78:F79" si="82">D78+E78</f>
        <v>0</v>
      </c>
      <c r="G78" s="197"/>
      <c r="H78" s="198"/>
      <c r="I78" s="199">
        <f t="shared" ref="I78:I79" si="83">G78+H78</f>
        <v>0</v>
      </c>
      <c r="J78" s="200"/>
      <c r="K78" s="198"/>
      <c r="L78" s="199">
        <f t="shared" ref="L78:L79" si="84">J78+K78</f>
        <v>0</v>
      </c>
      <c r="M78" s="197"/>
      <c r="N78" s="198"/>
      <c r="O78" s="199">
        <f t="shared" ref="O78:O79" si="85">M78+N78</f>
        <v>0</v>
      </c>
      <c r="P78" s="201"/>
    </row>
    <row r="79" spans="1:16" ht="24" hidden="1" x14ac:dyDescent="0.25">
      <c r="A79" s="52">
        <v>2112</v>
      </c>
      <c r="B79" s="90" t="s">
        <v>98</v>
      </c>
      <c r="C79" s="536">
        <f t="shared" si="4"/>
        <v>0</v>
      </c>
      <c r="D79" s="197"/>
      <c r="E79" s="198"/>
      <c r="F79" s="199">
        <f t="shared" si="82"/>
        <v>0</v>
      </c>
      <c r="G79" s="197"/>
      <c r="H79" s="198"/>
      <c r="I79" s="199">
        <f t="shared" si="83"/>
        <v>0</v>
      </c>
      <c r="J79" s="200"/>
      <c r="K79" s="198"/>
      <c r="L79" s="199">
        <f t="shared" si="84"/>
        <v>0</v>
      </c>
      <c r="M79" s="197"/>
      <c r="N79" s="198"/>
      <c r="O79" s="199">
        <f t="shared" si="85"/>
        <v>0</v>
      </c>
      <c r="P79" s="201"/>
    </row>
    <row r="80" spans="1:16" ht="24" hidden="1" x14ac:dyDescent="0.25">
      <c r="A80" s="202">
        <v>2120</v>
      </c>
      <c r="B80" s="90" t="s">
        <v>99</v>
      </c>
      <c r="C80" s="536">
        <f t="shared" si="4"/>
        <v>0</v>
      </c>
      <c r="D80" s="203">
        <f t="shared" ref="D80:E80" si="86">SUM(D81:D82)</f>
        <v>0</v>
      </c>
      <c r="E80" s="204">
        <f t="shared" si="86"/>
        <v>0</v>
      </c>
      <c r="F80" s="199">
        <f>SUM(F81:F82)</f>
        <v>0</v>
      </c>
      <c r="G80" s="203">
        <f t="shared" ref="G80:H80" si="87">SUM(G81:G82)</f>
        <v>0</v>
      </c>
      <c r="H80" s="204">
        <f t="shared" si="87"/>
        <v>0</v>
      </c>
      <c r="I80" s="199">
        <f>SUM(I81:I82)</f>
        <v>0</v>
      </c>
      <c r="J80" s="205">
        <f t="shared" ref="J80:K80" si="88">SUM(J81:J82)</f>
        <v>0</v>
      </c>
      <c r="K80" s="204">
        <f t="shared" si="88"/>
        <v>0</v>
      </c>
      <c r="L80" s="199">
        <f>SUM(L81:L82)</f>
        <v>0</v>
      </c>
      <c r="M80" s="203">
        <f t="shared" ref="M80:O80" si="89">SUM(M81:M82)</f>
        <v>0</v>
      </c>
      <c r="N80" s="204">
        <f t="shared" si="89"/>
        <v>0</v>
      </c>
      <c r="O80" s="199">
        <f t="shared" si="89"/>
        <v>0</v>
      </c>
      <c r="P80" s="201"/>
    </row>
    <row r="81" spans="1:16" hidden="1" x14ac:dyDescent="0.25">
      <c r="A81" s="52">
        <v>2121</v>
      </c>
      <c r="B81" s="90" t="s">
        <v>97</v>
      </c>
      <c r="C81" s="536">
        <f t="shared" si="4"/>
        <v>0</v>
      </c>
      <c r="D81" s="197"/>
      <c r="E81" s="198"/>
      <c r="F81" s="199">
        <f t="shared" ref="F81:F82" si="90">D81+E81</f>
        <v>0</v>
      </c>
      <c r="G81" s="197"/>
      <c r="H81" s="198"/>
      <c r="I81" s="199">
        <f t="shared" ref="I81:I82" si="91">G81+H81</f>
        <v>0</v>
      </c>
      <c r="J81" s="200"/>
      <c r="K81" s="198"/>
      <c r="L81" s="199">
        <f t="shared" ref="L81:L82" si="92">J81+K81</f>
        <v>0</v>
      </c>
      <c r="M81" s="197"/>
      <c r="N81" s="198"/>
      <c r="O81" s="199">
        <f t="shared" ref="O81:O82" si="93">M81+N81</f>
        <v>0</v>
      </c>
      <c r="P81" s="201"/>
    </row>
    <row r="82" spans="1:16" ht="24" hidden="1" x14ac:dyDescent="0.25">
      <c r="A82" s="52">
        <v>2122</v>
      </c>
      <c r="B82" s="90" t="s">
        <v>98</v>
      </c>
      <c r="C82" s="536">
        <f t="shared" si="4"/>
        <v>0</v>
      </c>
      <c r="D82" s="197"/>
      <c r="E82" s="198"/>
      <c r="F82" s="199">
        <f t="shared" si="90"/>
        <v>0</v>
      </c>
      <c r="G82" s="197"/>
      <c r="H82" s="198"/>
      <c r="I82" s="199">
        <f t="shared" si="91"/>
        <v>0</v>
      </c>
      <c r="J82" s="200"/>
      <c r="K82" s="198"/>
      <c r="L82" s="199">
        <f t="shared" si="92"/>
        <v>0</v>
      </c>
      <c r="M82" s="197"/>
      <c r="N82" s="198"/>
      <c r="O82" s="199">
        <f t="shared" si="93"/>
        <v>0</v>
      </c>
      <c r="P82" s="201"/>
    </row>
    <row r="83" spans="1:16" hidden="1" x14ac:dyDescent="0.25">
      <c r="A83" s="70">
        <v>2200</v>
      </c>
      <c r="B83" s="182" t="s">
        <v>100</v>
      </c>
      <c r="C83" s="534">
        <f t="shared" si="4"/>
        <v>0</v>
      </c>
      <c r="D83" s="183">
        <f t="shared" ref="D83:E83" si="94">SUM(D84,D85,D91,D99,D107,D108,D114,D119)</f>
        <v>0</v>
      </c>
      <c r="E83" s="184">
        <f t="shared" si="94"/>
        <v>0</v>
      </c>
      <c r="F83" s="185">
        <f>SUM(F84,F85,F91,F99,F107,F108,F114,F119)</f>
        <v>0</v>
      </c>
      <c r="G83" s="183">
        <f t="shared" ref="G83:H83" si="95">SUM(G84,G85,G91,G99,G107,G108,G114,G119)</f>
        <v>0</v>
      </c>
      <c r="H83" s="184">
        <f t="shared" si="95"/>
        <v>0</v>
      </c>
      <c r="I83" s="185">
        <f>SUM(I84,I85,I91,I99,I107,I108,I114,I119)</f>
        <v>0</v>
      </c>
      <c r="J83" s="186">
        <f t="shared" ref="J83:K83" si="96">SUM(J84,J85,J91,J99,J107,J108,J114,J119)</f>
        <v>0</v>
      </c>
      <c r="K83" s="184">
        <f t="shared" si="96"/>
        <v>0</v>
      </c>
      <c r="L83" s="185">
        <f>SUM(L84,L85,L91,L99,L107,L108,L114,L119)</f>
        <v>0</v>
      </c>
      <c r="M83" s="183">
        <f t="shared" ref="M83:O83" si="97">SUM(M84,M85,M91,M99,M107,M108,M114,M119)</f>
        <v>0</v>
      </c>
      <c r="N83" s="184">
        <f t="shared" si="97"/>
        <v>0</v>
      </c>
      <c r="O83" s="185">
        <f t="shared" si="97"/>
        <v>0</v>
      </c>
      <c r="P83" s="215"/>
    </row>
    <row r="84" spans="1:16" hidden="1" x14ac:dyDescent="0.25">
      <c r="A84" s="188">
        <v>2210</v>
      </c>
      <c r="B84" s="143" t="s">
        <v>101</v>
      </c>
      <c r="C84" s="542">
        <f t="shared" si="4"/>
        <v>0</v>
      </c>
      <c r="D84" s="206"/>
      <c r="E84" s="207"/>
      <c r="F84" s="189">
        <f>D84+E84</f>
        <v>0</v>
      </c>
      <c r="G84" s="206"/>
      <c r="H84" s="207"/>
      <c r="I84" s="189">
        <f>G84+H84</f>
        <v>0</v>
      </c>
      <c r="J84" s="208"/>
      <c r="K84" s="207"/>
      <c r="L84" s="189">
        <f>J84+K84</f>
        <v>0</v>
      </c>
      <c r="M84" s="206"/>
      <c r="N84" s="207"/>
      <c r="O84" s="189">
        <f t="shared" ref="O84" si="98">M84+N84</f>
        <v>0</v>
      </c>
      <c r="P84" s="191"/>
    </row>
    <row r="85" spans="1:16" ht="24" hidden="1" x14ac:dyDescent="0.25">
      <c r="A85" s="202">
        <v>2220</v>
      </c>
      <c r="B85" s="90" t="s">
        <v>103</v>
      </c>
      <c r="C85" s="536">
        <f t="shared" ref="C85:C148" si="99">F85+I85+L85+O85</f>
        <v>0</v>
      </c>
      <c r="D85" s="203">
        <f t="shared" ref="D85:E85" si="100">SUM(D86:D90)</f>
        <v>0</v>
      </c>
      <c r="E85" s="204">
        <f t="shared" si="100"/>
        <v>0</v>
      </c>
      <c r="F85" s="199">
        <f>SUM(F86:F90)</f>
        <v>0</v>
      </c>
      <c r="G85" s="203">
        <f t="shared" ref="G85:H85" si="101">SUM(G86:G90)</f>
        <v>0</v>
      </c>
      <c r="H85" s="204">
        <f t="shared" si="101"/>
        <v>0</v>
      </c>
      <c r="I85" s="199">
        <f>SUM(I86:I90)</f>
        <v>0</v>
      </c>
      <c r="J85" s="205">
        <f t="shared" ref="J85:K85" si="102">SUM(J86:J90)</f>
        <v>0</v>
      </c>
      <c r="K85" s="204">
        <f t="shared" si="102"/>
        <v>0</v>
      </c>
      <c r="L85" s="199">
        <f>SUM(L86:L90)</f>
        <v>0</v>
      </c>
      <c r="M85" s="203">
        <f t="shared" ref="M85:O85" si="103">SUM(M86:M90)</f>
        <v>0</v>
      </c>
      <c r="N85" s="204">
        <f t="shared" si="103"/>
        <v>0</v>
      </c>
      <c r="O85" s="199">
        <f t="shared" si="103"/>
        <v>0</v>
      </c>
      <c r="P85" s="201"/>
    </row>
    <row r="86" spans="1:16" hidden="1" x14ac:dyDescent="0.25">
      <c r="A86" s="52">
        <v>2221</v>
      </c>
      <c r="B86" s="90" t="s">
        <v>104</v>
      </c>
      <c r="C86" s="536">
        <f t="shared" si="99"/>
        <v>0</v>
      </c>
      <c r="D86" s="197"/>
      <c r="E86" s="198"/>
      <c r="F86" s="199">
        <f t="shared" ref="F86:F90" si="104">D86+E86</f>
        <v>0</v>
      </c>
      <c r="G86" s="197"/>
      <c r="H86" s="198"/>
      <c r="I86" s="199">
        <f t="shared" ref="I86:I90" si="105">G86+H86</f>
        <v>0</v>
      </c>
      <c r="J86" s="200"/>
      <c r="K86" s="198"/>
      <c r="L86" s="199">
        <f t="shared" ref="L86:L90" si="106">J86+K86</f>
        <v>0</v>
      </c>
      <c r="M86" s="197"/>
      <c r="N86" s="198"/>
      <c r="O86" s="199">
        <f t="shared" ref="O86:O90" si="107">M86+N86</f>
        <v>0</v>
      </c>
      <c r="P86" s="201"/>
    </row>
    <row r="87" spans="1:16" ht="24" hidden="1" x14ac:dyDescent="0.25">
      <c r="A87" s="52">
        <v>2222</v>
      </c>
      <c r="B87" s="90" t="s">
        <v>105</v>
      </c>
      <c r="C87" s="536">
        <f t="shared" si="99"/>
        <v>0</v>
      </c>
      <c r="D87" s="197"/>
      <c r="E87" s="198"/>
      <c r="F87" s="199">
        <f t="shared" si="104"/>
        <v>0</v>
      </c>
      <c r="G87" s="197"/>
      <c r="H87" s="198"/>
      <c r="I87" s="199">
        <f t="shared" si="105"/>
        <v>0</v>
      </c>
      <c r="J87" s="200"/>
      <c r="K87" s="198"/>
      <c r="L87" s="199">
        <f t="shared" si="106"/>
        <v>0</v>
      </c>
      <c r="M87" s="197"/>
      <c r="N87" s="198"/>
      <c r="O87" s="199">
        <f t="shared" si="107"/>
        <v>0</v>
      </c>
      <c r="P87" s="201"/>
    </row>
    <row r="88" spans="1:16" hidden="1" x14ac:dyDescent="0.25">
      <c r="A88" s="52">
        <v>2223</v>
      </c>
      <c r="B88" s="90" t="s">
        <v>106</v>
      </c>
      <c r="C88" s="536">
        <f t="shared" si="99"/>
        <v>0</v>
      </c>
      <c r="D88" s="197"/>
      <c r="E88" s="198"/>
      <c r="F88" s="199">
        <f t="shared" si="104"/>
        <v>0</v>
      </c>
      <c r="G88" s="197"/>
      <c r="H88" s="198"/>
      <c r="I88" s="199">
        <f t="shared" si="105"/>
        <v>0</v>
      </c>
      <c r="J88" s="200"/>
      <c r="K88" s="198"/>
      <c r="L88" s="199">
        <f t="shared" si="106"/>
        <v>0</v>
      </c>
      <c r="M88" s="197"/>
      <c r="N88" s="198"/>
      <c r="O88" s="199">
        <f t="shared" si="107"/>
        <v>0</v>
      </c>
      <c r="P88" s="201"/>
    </row>
    <row r="89" spans="1:16" ht="48" hidden="1" x14ac:dyDescent="0.25">
      <c r="A89" s="52">
        <v>2224</v>
      </c>
      <c r="B89" s="90" t="s">
        <v>107</v>
      </c>
      <c r="C89" s="536">
        <f t="shared" si="99"/>
        <v>0</v>
      </c>
      <c r="D89" s="197"/>
      <c r="E89" s="198"/>
      <c r="F89" s="199">
        <f t="shared" si="104"/>
        <v>0</v>
      </c>
      <c r="G89" s="197"/>
      <c r="H89" s="198"/>
      <c r="I89" s="199">
        <f t="shared" si="105"/>
        <v>0</v>
      </c>
      <c r="J89" s="200"/>
      <c r="K89" s="198"/>
      <c r="L89" s="199">
        <f t="shared" si="106"/>
        <v>0</v>
      </c>
      <c r="M89" s="197"/>
      <c r="N89" s="198"/>
      <c r="O89" s="199">
        <f t="shared" si="107"/>
        <v>0</v>
      </c>
      <c r="P89" s="201"/>
    </row>
    <row r="90" spans="1:16" ht="24" hidden="1" x14ac:dyDescent="0.25">
      <c r="A90" s="52">
        <v>2229</v>
      </c>
      <c r="B90" s="90" t="s">
        <v>108</v>
      </c>
      <c r="C90" s="536">
        <f t="shared" si="99"/>
        <v>0</v>
      </c>
      <c r="D90" s="197"/>
      <c r="E90" s="198"/>
      <c r="F90" s="199">
        <f t="shared" si="104"/>
        <v>0</v>
      </c>
      <c r="G90" s="197"/>
      <c r="H90" s="198"/>
      <c r="I90" s="199">
        <f t="shared" si="105"/>
        <v>0</v>
      </c>
      <c r="J90" s="200"/>
      <c r="K90" s="198"/>
      <c r="L90" s="199">
        <f t="shared" si="106"/>
        <v>0</v>
      </c>
      <c r="M90" s="197"/>
      <c r="N90" s="198"/>
      <c r="O90" s="199">
        <f t="shared" si="107"/>
        <v>0</v>
      </c>
      <c r="P90" s="201"/>
    </row>
    <row r="91" spans="1:16" hidden="1" x14ac:dyDescent="0.25">
      <c r="A91" s="202">
        <v>2230</v>
      </c>
      <c r="B91" s="90" t="s">
        <v>109</v>
      </c>
      <c r="C91" s="536">
        <f t="shared" si="99"/>
        <v>0</v>
      </c>
      <c r="D91" s="203">
        <f t="shared" ref="D91:E91" si="108">SUM(D92:D98)</f>
        <v>0</v>
      </c>
      <c r="E91" s="204">
        <f t="shared" si="108"/>
        <v>0</v>
      </c>
      <c r="F91" s="199">
        <f>SUM(F92:F98)</f>
        <v>0</v>
      </c>
      <c r="G91" s="203">
        <f t="shared" ref="G91:H91" si="109">SUM(G92:G98)</f>
        <v>0</v>
      </c>
      <c r="H91" s="204">
        <f t="shared" si="109"/>
        <v>0</v>
      </c>
      <c r="I91" s="199">
        <f>SUM(I92:I98)</f>
        <v>0</v>
      </c>
      <c r="J91" s="205">
        <f t="shared" ref="J91:K91" si="110">SUM(J92:J98)</f>
        <v>0</v>
      </c>
      <c r="K91" s="204">
        <f t="shared" si="110"/>
        <v>0</v>
      </c>
      <c r="L91" s="199">
        <f>SUM(L92:L98)</f>
        <v>0</v>
      </c>
      <c r="M91" s="203">
        <f t="shared" ref="M91:O91" si="111">SUM(M92:M98)</f>
        <v>0</v>
      </c>
      <c r="N91" s="204">
        <f t="shared" si="111"/>
        <v>0</v>
      </c>
      <c r="O91" s="199">
        <f t="shared" si="111"/>
        <v>0</v>
      </c>
      <c r="P91" s="201"/>
    </row>
    <row r="92" spans="1:16" ht="24" hidden="1" x14ac:dyDescent="0.25">
      <c r="A92" s="52">
        <v>2231</v>
      </c>
      <c r="B92" s="90" t="s">
        <v>110</v>
      </c>
      <c r="C92" s="536">
        <f t="shared" si="99"/>
        <v>0</v>
      </c>
      <c r="D92" s="197"/>
      <c r="E92" s="198"/>
      <c r="F92" s="199">
        <f t="shared" ref="F92:F98" si="112">D92+E92</f>
        <v>0</v>
      </c>
      <c r="G92" s="197"/>
      <c r="H92" s="198"/>
      <c r="I92" s="199">
        <f t="shared" ref="I92:I98" si="113">G92+H92</f>
        <v>0</v>
      </c>
      <c r="J92" s="200"/>
      <c r="K92" s="198"/>
      <c r="L92" s="199">
        <f t="shared" ref="L92:L98" si="114">J92+K92</f>
        <v>0</v>
      </c>
      <c r="M92" s="197"/>
      <c r="N92" s="198"/>
      <c r="O92" s="199">
        <f t="shared" ref="O92:O98" si="115">M92+N92</f>
        <v>0</v>
      </c>
      <c r="P92" s="201"/>
    </row>
    <row r="93" spans="1:16" ht="24.75" hidden="1" customHeight="1" x14ac:dyDescent="0.25">
      <c r="A93" s="52">
        <v>2232</v>
      </c>
      <c r="B93" s="90" t="s">
        <v>111</v>
      </c>
      <c r="C93" s="536">
        <f t="shared" si="99"/>
        <v>0</v>
      </c>
      <c r="D93" s="197"/>
      <c r="E93" s="198"/>
      <c r="F93" s="199">
        <f t="shared" si="112"/>
        <v>0</v>
      </c>
      <c r="G93" s="197"/>
      <c r="H93" s="198"/>
      <c r="I93" s="199">
        <f t="shared" si="113"/>
        <v>0</v>
      </c>
      <c r="J93" s="200"/>
      <c r="K93" s="198"/>
      <c r="L93" s="199">
        <f t="shared" si="114"/>
        <v>0</v>
      </c>
      <c r="M93" s="197"/>
      <c r="N93" s="198"/>
      <c r="O93" s="199">
        <f t="shared" si="115"/>
        <v>0</v>
      </c>
      <c r="P93" s="201"/>
    </row>
    <row r="94" spans="1:16" ht="24" hidden="1" x14ac:dyDescent="0.25">
      <c r="A94" s="45">
        <v>2233</v>
      </c>
      <c r="B94" s="82" t="s">
        <v>112</v>
      </c>
      <c r="C94" s="535">
        <f t="shared" si="99"/>
        <v>0</v>
      </c>
      <c r="D94" s="192"/>
      <c r="E94" s="193"/>
      <c r="F94" s="194">
        <f t="shared" si="112"/>
        <v>0</v>
      </c>
      <c r="G94" s="192"/>
      <c r="H94" s="193"/>
      <c r="I94" s="194">
        <f t="shared" si="113"/>
        <v>0</v>
      </c>
      <c r="J94" s="195"/>
      <c r="K94" s="193"/>
      <c r="L94" s="194">
        <f t="shared" si="114"/>
        <v>0</v>
      </c>
      <c r="M94" s="192"/>
      <c r="N94" s="193"/>
      <c r="O94" s="194">
        <f t="shared" si="115"/>
        <v>0</v>
      </c>
      <c r="P94" s="196"/>
    </row>
    <row r="95" spans="1:16" ht="36" hidden="1" x14ac:dyDescent="0.25">
      <c r="A95" s="52">
        <v>2234</v>
      </c>
      <c r="B95" s="90" t="s">
        <v>113</v>
      </c>
      <c r="C95" s="536">
        <f t="shared" si="99"/>
        <v>0</v>
      </c>
      <c r="D95" s="197"/>
      <c r="E95" s="198"/>
      <c r="F95" s="199">
        <f t="shared" si="112"/>
        <v>0</v>
      </c>
      <c r="G95" s="197"/>
      <c r="H95" s="198"/>
      <c r="I95" s="199">
        <f t="shared" si="113"/>
        <v>0</v>
      </c>
      <c r="J95" s="200"/>
      <c r="K95" s="198"/>
      <c r="L95" s="199">
        <f t="shared" si="114"/>
        <v>0</v>
      </c>
      <c r="M95" s="197"/>
      <c r="N95" s="198"/>
      <c r="O95" s="199">
        <f t="shared" si="115"/>
        <v>0</v>
      </c>
      <c r="P95" s="201"/>
    </row>
    <row r="96" spans="1:16" ht="24" hidden="1" x14ac:dyDescent="0.25">
      <c r="A96" s="52">
        <v>2235</v>
      </c>
      <c r="B96" s="90" t="s">
        <v>114</v>
      </c>
      <c r="C96" s="536">
        <f t="shared" si="99"/>
        <v>0</v>
      </c>
      <c r="D96" s="197"/>
      <c r="E96" s="198"/>
      <c r="F96" s="199">
        <f t="shared" si="112"/>
        <v>0</v>
      </c>
      <c r="G96" s="197"/>
      <c r="H96" s="198"/>
      <c r="I96" s="199">
        <f t="shared" si="113"/>
        <v>0</v>
      </c>
      <c r="J96" s="200"/>
      <c r="K96" s="198"/>
      <c r="L96" s="199">
        <f t="shared" si="114"/>
        <v>0</v>
      </c>
      <c r="M96" s="197"/>
      <c r="N96" s="198"/>
      <c r="O96" s="199">
        <f t="shared" si="115"/>
        <v>0</v>
      </c>
      <c r="P96" s="201"/>
    </row>
    <row r="97" spans="1:16" hidden="1" x14ac:dyDescent="0.25">
      <c r="A97" s="52">
        <v>2236</v>
      </c>
      <c r="B97" s="90" t="s">
        <v>115</v>
      </c>
      <c r="C97" s="536">
        <f t="shared" si="99"/>
        <v>0</v>
      </c>
      <c r="D97" s="197"/>
      <c r="E97" s="198"/>
      <c r="F97" s="199">
        <f t="shared" si="112"/>
        <v>0</v>
      </c>
      <c r="G97" s="197"/>
      <c r="H97" s="198"/>
      <c r="I97" s="199">
        <f t="shared" si="113"/>
        <v>0</v>
      </c>
      <c r="J97" s="200"/>
      <c r="K97" s="198"/>
      <c r="L97" s="199">
        <f t="shared" si="114"/>
        <v>0</v>
      </c>
      <c r="M97" s="197"/>
      <c r="N97" s="198"/>
      <c r="O97" s="199">
        <f t="shared" si="115"/>
        <v>0</v>
      </c>
      <c r="P97" s="201"/>
    </row>
    <row r="98" spans="1:16" hidden="1" x14ac:dyDescent="0.25">
      <c r="A98" s="52">
        <v>2239</v>
      </c>
      <c r="B98" s="90" t="s">
        <v>116</v>
      </c>
      <c r="C98" s="536">
        <f t="shared" si="99"/>
        <v>0</v>
      </c>
      <c r="D98" s="197"/>
      <c r="E98" s="198"/>
      <c r="F98" s="199">
        <f t="shared" si="112"/>
        <v>0</v>
      </c>
      <c r="G98" s="197"/>
      <c r="H98" s="198"/>
      <c r="I98" s="199">
        <f t="shared" si="113"/>
        <v>0</v>
      </c>
      <c r="J98" s="200"/>
      <c r="K98" s="198"/>
      <c r="L98" s="199">
        <f t="shared" si="114"/>
        <v>0</v>
      </c>
      <c r="M98" s="197"/>
      <c r="N98" s="198"/>
      <c r="O98" s="199">
        <f t="shared" si="115"/>
        <v>0</v>
      </c>
      <c r="P98" s="201"/>
    </row>
    <row r="99" spans="1:16" ht="36" hidden="1" x14ac:dyDescent="0.25">
      <c r="A99" s="202">
        <v>2240</v>
      </c>
      <c r="B99" s="90" t="s">
        <v>117</v>
      </c>
      <c r="C99" s="536">
        <f t="shared" si="99"/>
        <v>0</v>
      </c>
      <c r="D99" s="203">
        <f t="shared" ref="D99:E99" si="116">SUM(D100:D106)</f>
        <v>0</v>
      </c>
      <c r="E99" s="204">
        <f t="shared" si="116"/>
        <v>0</v>
      </c>
      <c r="F99" s="199">
        <f>SUM(F100:F106)</f>
        <v>0</v>
      </c>
      <c r="G99" s="203">
        <f t="shared" ref="G99:H99" si="117">SUM(G100:G106)</f>
        <v>0</v>
      </c>
      <c r="H99" s="204">
        <f t="shared" si="117"/>
        <v>0</v>
      </c>
      <c r="I99" s="199">
        <f>SUM(I100:I106)</f>
        <v>0</v>
      </c>
      <c r="J99" s="205">
        <f t="shared" ref="J99:K99" si="118">SUM(J100:J106)</f>
        <v>0</v>
      </c>
      <c r="K99" s="204">
        <f t="shared" si="118"/>
        <v>0</v>
      </c>
      <c r="L99" s="199">
        <f>SUM(L100:L106)</f>
        <v>0</v>
      </c>
      <c r="M99" s="203">
        <f t="shared" ref="M99:O99" si="119">SUM(M100:M106)</f>
        <v>0</v>
      </c>
      <c r="N99" s="204">
        <f t="shared" si="119"/>
        <v>0</v>
      </c>
      <c r="O99" s="199">
        <f t="shared" si="119"/>
        <v>0</v>
      </c>
      <c r="P99" s="201"/>
    </row>
    <row r="100" spans="1:16" hidden="1" x14ac:dyDescent="0.25">
      <c r="A100" s="52">
        <v>2241</v>
      </c>
      <c r="B100" s="90" t="s">
        <v>118</v>
      </c>
      <c r="C100" s="536">
        <f t="shared" si="99"/>
        <v>0</v>
      </c>
      <c r="D100" s="197"/>
      <c r="E100" s="198"/>
      <c r="F100" s="199">
        <f t="shared" ref="F100:F107" si="120">D100+E100</f>
        <v>0</v>
      </c>
      <c r="G100" s="197"/>
      <c r="H100" s="198"/>
      <c r="I100" s="199">
        <f t="shared" ref="I100:I107" si="121">G100+H100</f>
        <v>0</v>
      </c>
      <c r="J100" s="200"/>
      <c r="K100" s="198"/>
      <c r="L100" s="199">
        <f t="shared" ref="L100:L107" si="122">J100+K100</f>
        <v>0</v>
      </c>
      <c r="M100" s="197"/>
      <c r="N100" s="198"/>
      <c r="O100" s="199">
        <f t="shared" ref="O100:O107" si="123">M100+N100</f>
        <v>0</v>
      </c>
      <c r="P100" s="201"/>
    </row>
    <row r="101" spans="1:16" ht="24" hidden="1" x14ac:dyDescent="0.25">
      <c r="A101" s="52">
        <v>2242</v>
      </c>
      <c r="B101" s="90" t="s">
        <v>119</v>
      </c>
      <c r="C101" s="536">
        <f t="shared" si="99"/>
        <v>0</v>
      </c>
      <c r="D101" s="197"/>
      <c r="E101" s="198"/>
      <c r="F101" s="199">
        <f t="shared" si="120"/>
        <v>0</v>
      </c>
      <c r="G101" s="197"/>
      <c r="H101" s="198"/>
      <c r="I101" s="199">
        <f t="shared" si="121"/>
        <v>0</v>
      </c>
      <c r="J101" s="200"/>
      <c r="K101" s="198"/>
      <c r="L101" s="199">
        <f t="shared" si="122"/>
        <v>0</v>
      </c>
      <c r="M101" s="197"/>
      <c r="N101" s="198"/>
      <c r="O101" s="199">
        <f t="shared" si="123"/>
        <v>0</v>
      </c>
      <c r="P101" s="201"/>
    </row>
    <row r="102" spans="1:16" ht="24" hidden="1" x14ac:dyDescent="0.25">
      <c r="A102" s="52">
        <v>2243</v>
      </c>
      <c r="B102" s="90" t="s">
        <v>120</v>
      </c>
      <c r="C102" s="536">
        <f t="shared" si="99"/>
        <v>0</v>
      </c>
      <c r="D102" s="197"/>
      <c r="E102" s="198"/>
      <c r="F102" s="199">
        <f t="shared" si="120"/>
        <v>0</v>
      </c>
      <c r="G102" s="197"/>
      <c r="H102" s="198"/>
      <c r="I102" s="199">
        <f t="shared" si="121"/>
        <v>0</v>
      </c>
      <c r="J102" s="200"/>
      <c r="K102" s="198"/>
      <c r="L102" s="199">
        <f t="shared" si="122"/>
        <v>0</v>
      </c>
      <c r="M102" s="197"/>
      <c r="N102" s="198"/>
      <c r="O102" s="199">
        <f t="shared" si="123"/>
        <v>0</v>
      </c>
      <c r="P102" s="201"/>
    </row>
    <row r="103" spans="1:16" hidden="1" x14ac:dyDescent="0.25">
      <c r="A103" s="52">
        <v>2244</v>
      </c>
      <c r="B103" s="90" t="s">
        <v>121</v>
      </c>
      <c r="C103" s="536">
        <f t="shared" si="99"/>
        <v>0</v>
      </c>
      <c r="D103" s="197"/>
      <c r="E103" s="198"/>
      <c r="F103" s="199">
        <f t="shared" si="120"/>
        <v>0</v>
      </c>
      <c r="G103" s="197"/>
      <c r="H103" s="198"/>
      <c r="I103" s="199">
        <f t="shared" si="121"/>
        <v>0</v>
      </c>
      <c r="J103" s="200"/>
      <c r="K103" s="198"/>
      <c r="L103" s="199">
        <f t="shared" si="122"/>
        <v>0</v>
      </c>
      <c r="M103" s="197"/>
      <c r="N103" s="198"/>
      <c r="O103" s="199">
        <f t="shared" si="123"/>
        <v>0</v>
      </c>
      <c r="P103" s="201"/>
    </row>
    <row r="104" spans="1:16" ht="24" hidden="1" x14ac:dyDescent="0.25">
      <c r="A104" s="52">
        <v>2246</v>
      </c>
      <c r="B104" s="90" t="s">
        <v>122</v>
      </c>
      <c r="C104" s="536">
        <f t="shared" si="99"/>
        <v>0</v>
      </c>
      <c r="D104" s="197"/>
      <c r="E104" s="198"/>
      <c r="F104" s="199">
        <f t="shared" si="120"/>
        <v>0</v>
      </c>
      <c r="G104" s="197"/>
      <c r="H104" s="198"/>
      <c r="I104" s="199">
        <f t="shared" si="121"/>
        <v>0</v>
      </c>
      <c r="J104" s="200"/>
      <c r="K104" s="198"/>
      <c r="L104" s="199">
        <f t="shared" si="122"/>
        <v>0</v>
      </c>
      <c r="M104" s="197"/>
      <c r="N104" s="198"/>
      <c r="O104" s="199">
        <f t="shared" si="123"/>
        <v>0</v>
      </c>
      <c r="P104" s="201"/>
    </row>
    <row r="105" spans="1:16" hidden="1" x14ac:dyDescent="0.25">
      <c r="A105" s="52">
        <v>2247</v>
      </c>
      <c r="B105" s="90" t="s">
        <v>123</v>
      </c>
      <c r="C105" s="536">
        <f t="shared" si="99"/>
        <v>0</v>
      </c>
      <c r="D105" s="197"/>
      <c r="E105" s="198"/>
      <c r="F105" s="199">
        <f t="shared" si="120"/>
        <v>0</v>
      </c>
      <c r="G105" s="197"/>
      <c r="H105" s="198"/>
      <c r="I105" s="199">
        <f t="shared" si="121"/>
        <v>0</v>
      </c>
      <c r="J105" s="200"/>
      <c r="K105" s="198"/>
      <c r="L105" s="199">
        <f t="shared" si="122"/>
        <v>0</v>
      </c>
      <c r="M105" s="197"/>
      <c r="N105" s="198"/>
      <c r="O105" s="199">
        <f t="shared" si="123"/>
        <v>0</v>
      </c>
      <c r="P105" s="201"/>
    </row>
    <row r="106" spans="1:16" ht="24" hidden="1" x14ac:dyDescent="0.25">
      <c r="A106" s="52">
        <v>2249</v>
      </c>
      <c r="B106" s="90" t="s">
        <v>124</v>
      </c>
      <c r="C106" s="536">
        <f t="shared" si="99"/>
        <v>0</v>
      </c>
      <c r="D106" s="197"/>
      <c r="E106" s="198"/>
      <c r="F106" s="199">
        <f t="shared" si="120"/>
        <v>0</v>
      </c>
      <c r="G106" s="197"/>
      <c r="H106" s="198"/>
      <c r="I106" s="199">
        <f t="shared" si="121"/>
        <v>0</v>
      </c>
      <c r="J106" s="200"/>
      <c r="K106" s="198"/>
      <c r="L106" s="199">
        <f t="shared" si="122"/>
        <v>0</v>
      </c>
      <c r="M106" s="197"/>
      <c r="N106" s="198"/>
      <c r="O106" s="199">
        <f t="shared" si="123"/>
        <v>0</v>
      </c>
      <c r="P106" s="201"/>
    </row>
    <row r="107" spans="1:16" hidden="1" x14ac:dyDescent="0.25">
      <c r="A107" s="202">
        <v>2250</v>
      </c>
      <c r="B107" s="90" t="s">
        <v>125</v>
      </c>
      <c r="C107" s="536">
        <f t="shared" si="99"/>
        <v>0</v>
      </c>
      <c r="D107" s="197"/>
      <c r="E107" s="198"/>
      <c r="F107" s="199">
        <f t="shared" si="120"/>
        <v>0</v>
      </c>
      <c r="G107" s="197"/>
      <c r="H107" s="198"/>
      <c r="I107" s="199">
        <f t="shared" si="121"/>
        <v>0</v>
      </c>
      <c r="J107" s="200"/>
      <c r="K107" s="198"/>
      <c r="L107" s="199">
        <f t="shared" si="122"/>
        <v>0</v>
      </c>
      <c r="M107" s="197"/>
      <c r="N107" s="198"/>
      <c r="O107" s="199">
        <f t="shared" si="123"/>
        <v>0</v>
      </c>
      <c r="P107" s="201"/>
    </row>
    <row r="108" spans="1:16" hidden="1" x14ac:dyDescent="0.25">
      <c r="A108" s="202">
        <v>2260</v>
      </c>
      <c r="B108" s="90" t="s">
        <v>126</v>
      </c>
      <c r="C108" s="536">
        <f t="shared" si="99"/>
        <v>0</v>
      </c>
      <c r="D108" s="203">
        <f t="shared" ref="D108:E108" si="124">SUM(D109:D113)</f>
        <v>0</v>
      </c>
      <c r="E108" s="204">
        <f t="shared" si="124"/>
        <v>0</v>
      </c>
      <c r="F108" s="199">
        <f>SUM(F109:F113)</f>
        <v>0</v>
      </c>
      <c r="G108" s="203">
        <f t="shared" ref="G108:H108" si="125">SUM(G109:G113)</f>
        <v>0</v>
      </c>
      <c r="H108" s="204">
        <f t="shared" si="125"/>
        <v>0</v>
      </c>
      <c r="I108" s="199">
        <f>SUM(I109:I113)</f>
        <v>0</v>
      </c>
      <c r="J108" s="205">
        <f t="shared" ref="J108:K108" si="126">SUM(J109:J113)</f>
        <v>0</v>
      </c>
      <c r="K108" s="204">
        <f t="shared" si="126"/>
        <v>0</v>
      </c>
      <c r="L108" s="199">
        <f>SUM(L109:L113)</f>
        <v>0</v>
      </c>
      <c r="M108" s="203">
        <f t="shared" ref="M108:O108" si="127">SUM(M109:M113)</f>
        <v>0</v>
      </c>
      <c r="N108" s="204">
        <f t="shared" si="127"/>
        <v>0</v>
      </c>
      <c r="O108" s="199">
        <f t="shared" si="127"/>
        <v>0</v>
      </c>
      <c r="P108" s="201"/>
    </row>
    <row r="109" spans="1:16" hidden="1" x14ac:dyDescent="0.25">
      <c r="A109" s="52">
        <v>2261</v>
      </c>
      <c r="B109" s="90" t="s">
        <v>127</v>
      </c>
      <c r="C109" s="536">
        <f t="shared" si="99"/>
        <v>0</v>
      </c>
      <c r="D109" s="197"/>
      <c r="E109" s="198"/>
      <c r="F109" s="199">
        <f t="shared" ref="F109:F113" si="128">D109+E109</f>
        <v>0</v>
      </c>
      <c r="G109" s="197"/>
      <c r="H109" s="198"/>
      <c r="I109" s="199">
        <f t="shared" ref="I109:I113" si="129">G109+H109</f>
        <v>0</v>
      </c>
      <c r="J109" s="200"/>
      <c r="K109" s="198"/>
      <c r="L109" s="199">
        <f t="shared" ref="L109:L113" si="130">J109+K109</f>
        <v>0</v>
      </c>
      <c r="M109" s="197"/>
      <c r="N109" s="198"/>
      <c r="O109" s="199">
        <f t="shared" ref="O109:O113" si="131">M109+N109</f>
        <v>0</v>
      </c>
      <c r="P109" s="201"/>
    </row>
    <row r="110" spans="1:16" hidden="1" x14ac:dyDescent="0.25">
      <c r="A110" s="52">
        <v>2262</v>
      </c>
      <c r="B110" s="90" t="s">
        <v>128</v>
      </c>
      <c r="C110" s="536">
        <f t="shared" si="99"/>
        <v>0</v>
      </c>
      <c r="D110" s="197"/>
      <c r="E110" s="198"/>
      <c r="F110" s="199">
        <f t="shared" si="128"/>
        <v>0</v>
      </c>
      <c r="G110" s="197"/>
      <c r="H110" s="198"/>
      <c r="I110" s="199">
        <f t="shared" si="129"/>
        <v>0</v>
      </c>
      <c r="J110" s="200"/>
      <c r="K110" s="198"/>
      <c r="L110" s="199">
        <f t="shared" si="130"/>
        <v>0</v>
      </c>
      <c r="M110" s="197"/>
      <c r="N110" s="198"/>
      <c r="O110" s="199">
        <f t="shared" si="131"/>
        <v>0</v>
      </c>
      <c r="P110" s="201"/>
    </row>
    <row r="111" spans="1:16" hidden="1" x14ac:dyDescent="0.25">
      <c r="A111" s="52">
        <v>2263</v>
      </c>
      <c r="B111" s="90" t="s">
        <v>129</v>
      </c>
      <c r="C111" s="536">
        <f t="shared" si="99"/>
        <v>0</v>
      </c>
      <c r="D111" s="197"/>
      <c r="E111" s="198"/>
      <c r="F111" s="199">
        <f t="shared" si="128"/>
        <v>0</v>
      </c>
      <c r="G111" s="197"/>
      <c r="H111" s="198"/>
      <c r="I111" s="199">
        <f t="shared" si="129"/>
        <v>0</v>
      </c>
      <c r="J111" s="200"/>
      <c r="K111" s="198"/>
      <c r="L111" s="199">
        <f t="shared" si="130"/>
        <v>0</v>
      </c>
      <c r="M111" s="197"/>
      <c r="N111" s="198"/>
      <c r="O111" s="199">
        <f t="shared" si="131"/>
        <v>0</v>
      </c>
      <c r="P111" s="201"/>
    </row>
    <row r="112" spans="1:16" ht="24" hidden="1" x14ac:dyDescent="0.25">
      <c r="A112" s="52">
        <v>2264</v>
      </c>
      <c r="B112" s="90" t="s">
        <v>130</v>
      </c>
      <c r="C112" s="536">
        <f t="shared" si="99"/>
        <v>0</v>
      </c>
      <c r="D112" s="197"/>
      <c r="E112" s="198"/>
      <c r="F112" s="199">
        <f t="shared" si="128"/>
        <v>0</v>
      </c>
      <c r="G112" s="197"/>
      <c r="H112" s="198"/>
      <c r="I112" s="199">
        <f t="shared" si="129"/>
        <v>0</v>
      </c>
      <c r="J112" s="200"/>
      <c r="K112" s="198"/>
      <c r="L112" s="199">
        <f t="shared" si="130"/>
        <v>0</v>
      </c>
      <c r="M112" s="197"/>
      <c r="N112" s="198"/>
      <c r="O112" s="199">
        <f t="shared" si="131"/>
        <v>0</v>
      </c>
      <c r="P112" s="201"/>
    </row>
    <row r="113" spans="1:16" hidden="1" x14ac:dyDescent="0.25">
      <c r="A113" s="52">
        <v>2269</v>
      </c>
      <c r="B113" s="90" t="s">
        <v>131</v>
      </c>
      <c r="C113" s="536">
        <f t="shared" si="99"/>
        <v>0</v>
      </c>
      <c r="D113" s="197"/>
      <c r="E113" s="198"/>
      <c r="F113" s="199">
        <f t="shared" si="128"/>
        <v>0</v>
      </c>
      <c r="G113" s="197"/>
      <c r="H113" s="198"/>
      <c r="I113" s="199">
        <f t="shared" si="129"/>
        <v>0</v>
      </c>
      <c r="J113" s="200"/>
      <c r="K113" s="198"/>
      <c r="L113" s="199">
        <f t="shared" si="130"/>
        <v>0</v>
      </c>
      <c r="M113" s="197"/>
      <c r="N113" s="198"/>
      <c r="O113" s="199">
        <f t="shared" si="131"/>
        <v>0</v>
      </c>
      <c r="P113" s="201"/>
    </row>
    <row r="114" spans="1:16" hidden="1" x14ac:dyDescent="0.25">
      <c r="A114" s="202">
        <v>2270</v>
      </c>
      <c r="B114" s="90" t="s">
        <v>132</v>
      </c>
      <c r="C114" s="536">
        <f t="shared" si="99"/>
        <v>0</v>
      </c>
      <c r="D114" s="203">
        <f t="shared" ref="D114:E114" si="132">SUM(D115:D118)</f>
        <v>0</v>
      </c>
      <c r="E114" s="204">
        <f t="shared" si="132"/>
        <v>0</v>
      </c>
      <c r="F114" s="199">
        <f>SUM(F115:F118)</f>
        <v>0</v>
      </c>
      <c r="G114" s="203">
        <f t="shared" ref="G114:H114" si="133">SUM(G115:G118)</f>
        <v>0</v>
      </c>
      <c r="H114" s="204">
        <f t="shared" si="133"/>
        <v>0</v>
      </c>
      <c r="I114" s="199">
        <f>SUM(I115:I118)</f>
        <v>0</v>
      </c>
      <c r="J114" s="205">
        <f t="shared" ref="J114:K114" si="134">SUM(J115:J118)</f>
        <v>0</v>
      </c>
      <c r="K114" s="204">
        <f t="shared" si="134"/>
        <v>0</v>
      </c>
      <c r="L114" s="199">
        <f>SUM(L115:L118)</f>
        <v>0</v>
      </c>
      <c r="M114" s="203">
        <f t="shared" ref="M114:O114" si="135">SUM(M115:M118)</f>
        <v>0</v>
      </c>
      <c r="N114" s="204">
        <f t="shared" si="135"/>
        <v>0</v>
      </c>
      <c r="O114" s="199">
        <f t="shared" si="135"/>
        <v>0</v>
      </c>
      <c r="P114" s="201"/>
    </row>
    <row r="115" spans="1:16" hidden="1" x14ac:dyDescent="0.25">
      <c r="A115" s="52">
        <v>2272</v>
      </c>
      <c r="B115" s="218" t="s">
        <v>133</v>
      </c>
      <c r="C115" s="536">
        <f t="shared" si="99"/>
        <v>0</v>
      </c>
      <c r="D115" s="197"/>
      <c r="E115" s="198"/>
      <c r="F115" s="199">
        <f t="shared" ref="F115:F119" si="136">D115+E115</f>
        <v>0</v>
      </c>
      <c r="G115" s="197"/>
      <c r="H115" s="198"/>
      <c r="I115" s="199">
        <f t="shared" ref="I115:I119" si="137">G115+H115</f>
        <v>0</v>
      </c>
      <c r="J115" s="200"/>
      <c r="K115" s="198"/>
      <c r="L115" s="199">
        <f t="shared" ref="L115:L119" si="138">J115+K115</f>
        <v>0</v>
      </c>
      <c r="M115" s="197"/>
      <c r="N115" s="198"/>
      <c r="O115" s="199">
        <f t="shared" ref="O115:O119" si="139">M115+N115</f>
        <v>0</v>
      </c>
      <c r="P115" s="201"/>
    </row>
    <row r="116" spans="1:16" ht="24" hidden="1" x14ac:dyDescent="0.25">
      <c r="A116" s="52">
        <v>2274</v>
      </c>
      <c r="B116" s="219" t="s">
        <v>134</v>
      </c>
      <c r="C116" s="536">
        <f t="shared" si="99"/>
        <v>0</v>
      </c>
      <c r="D116" s="197"/>
      <c r="E116" s="198"/>
      <c r="F116" s="199">
        <f t="shared" si="136"/>
        <v>0</v>
      </c>
      <c r="G116" s="197"/>
      <c r="H116" s="198"/>
      <c r="I116" s="199">
        <f t="shared" si="137"/>
        <v>0</v>
      </c>
      <c r="J116" s="200"/>
      <c r="K116" s="198"/>
      <c r="L116" s="199">
        <f t="shared" si="138"/>
        <v>0</v>
      </c>
      <c r="M116" s="197"/>
      <c r="N116" s="198"/>
      <c r="O116" s="199">
        <f t="shared" si="139"/>
        <v>0</v>
      </c>
      <c r="P116" s="201"/>
    </row>
    <row r="117" spans="1:16" ht="24" hidden="1" x14ac:dyDescent="0.25">
      <c r="A117" s="52">
        <v>2275</v>
      </c>
      <c r="B117" s="90" t="s">
        <v>135</v>
      </c>
      <c r="C117" s="536">
        <f t="shared" si="99"/>
        <v>0</v>
      </c>
      <c r="D117" s="197"/>
      <c r="E117" s="198"/>
      <c r="F117" s="199">
        <f t="shared" si="136"/>
        <v>0</v>
      </c>
      <c r="G117" s="197"/>
      <c r="H117" s="198"/>
      <c r="I117" s="199">
        <f t="shared" si="137"/>
        <v>0</v>
      </c>
      <c r="J117" s="200"/>
      <c r="K117" s="198"/>
      <c r="L117" s="199">
        <f t="shared" si="138"/>
        <v>0</v>
      </c>
      <c r="M117" s="197"/>
      <c r="N117" s="198"/>
      <c r="O117" s="199">
        <f t="shared" si="139"/>
        <v>0</v>
      </c>
      <c r="P117" s="201"/>
    </row>
    <row r="118" spans="1:16" ht="36" hidden="1" x14ac:dyDescent="0.25">
      <c r="A118" s="52">
        <v>2276</v>
      </c>
      <c r="B118" s="90" t="s">
        <v>136</v>
      </c>
      <c r="C118" s="536">
        <f t="shared" si="99"/>
        <v>0</v>
      </c>
      <c r="D118" s="197"/>
      <c r="E118" s="198"/>
      <c r="F118" s="199">
        <f t="shared" si="136"/>
        <v>0</v>
      </c>
      <c r="G118" s="197"/>
      <c r="H118" s="198"/>
      <c r="I118" s="199">
        <f t="shared" si="137"/>
        <v>0</v>
      </c>
      <c r="J118" s="200"/>
      <c r="K118" s="198"/>
      <c r="L118" s="199">
        <f t="shared" si="138"/>
        <v>0</v>
      </c>
      <c r="M118" s="197"/>
      <c r="N118" s="198"/>
      <c r="O118" s="199">
        <f t="shared" si="139"/>
        <v>0</v>
      </c>
      <c r="P118" s="201"/>
    </row>
    <row r="119" spans="1:16" ht="48" hidden="1" x14ac:dyDescent="0.25">
      <c r="A119" s="202">
        <v>2280</v>
      </c>
      <c r="B119" s="90" t="s">
        <v>137</v>
      </c>
      <c r="C119" s="536">
        <f t="shared" si="99"/>
        <v>0</v>
      </c>
      <c r="D119" s="197"/>
      <c r="E119" s="198"/>
      <c r="F119" s="199">
        <f t="shared" si="136"/>
        <v>0</v>
      </c>
      <c r="G119" s="197"/>
      <c r="H119" s="198"/>
      <c r="I119" s="199">
        <f t="shared" si="137"/>
        <v>0</v>
      </c>
      <c r="J119" s="200"/>
      <c r="K119" s="198"/>
      <c r="L119" s="199">
        <f t="shared" si="138"/>
        <v>0</v>
      </c>
      <c r="M119" s="197"/>
      <c r="N119" s="198"/>
      <c r="O119" s="199">
        <f t="shared" si="139"/>
        <v>0</v>
      </c>
      <c r="P119" s="201"/>
    </row>
    <row r="120" spans="1:16" ht="38.25" hidden="1" customHeight="1" x14ac:dyDescent="0.25">
      <c r="A120" s="138">
        <v>2300</v>
      </c>
      <c r="B120" s="108" t="s">
        <v>138</v>
      </c>
      <c r="C120" s="538">
        <f t="shared" si="99"/>
        <v>0</v>
      </c>
      <c r="D120" s="220">
        <f t="shared" ref="D120:E120" si="140">SUM(D121,D126,D130,D131,D134,D138,D146,D147,D150)</f>
        <v>0</v>
      </c>
      <c r="E120" s="221">
        <f t="shared" si="140"/>
        <v>0</v>
      </c>
      <c r="F120" s="222">
        <f>SUM(F121,F126,F130,F131,F134,F138,F146,F147,F150)</f>
        <v>0</v>
      </c>
      <c r="G120" s="220">
        <f t="shared" ref="G120:H120" si="141">SUM(G121,G126,G130,G131,G134,G138,G146,G147,G150)</f>
        <v>0</v>
      </c>
      <c r="H120" s="221">
        <f t="shared" si="141"/>
        <v>0</v>
      </c>
      <c r="I120" s="222">
        <f>SUM(I121,I126,I130,I131,I134,I138,I146,I147,I150)</f>
        <v>0</v>
      </c>
      <c r="J120" s="223">
        <f t="shared" ref="J120:K120" si="142">SUM(J121,J126,J130,J131,J134,J138,J146,J147,J150)</f>
        <v>0</v>
      </c>
      <c r="K120" s="221">
        <f t="shared" si="142"/>
        <v>0</v>
      </c>
      <c r="L120" s="222">
        <f>SUM(L121,L126,L130,L131,L134,L138,L146,L147,L150)</f>
        <v>0</v>
      </c>
      <c r="M120" s="220">
        <f t="shared" ref="M120:O120" si="143">SUM(M121,M126,M130,M131,M134,M138,M146,M147,M150)</f>
        <v>0</v>
      </c>
      <c r="N120" s="221">
        <f t="shared" si="143"/>
        <v>0</v>
      </c>
      <c r="O120" s="222">
        <f t="shared" si="143"/>
        <v>0</v>
      </c>
      <c r="P120" s="215"/>
    </row>
    <row r="121" spans="1:16" ht="24" hidden="1" x14ac:dyDescent="0.25">
      <c r="A121" s="875">
        <v>2310</v>
      </c>
      <c r="B121" s="82" t="s">
        <v>139</v>
      </c>
      <c r="C121" s="535">
        <f t="shared" si="99"/>
        <v>0</v>
      </c>
      <c r="D121" s="212">
        <f t="shared" ref="D121:O121" si="144">SUM(D122:D125)</f>
        <v>0</v>
      </c>
      <c r="E121" s="213">
        <f t="shared" si="144"/>
        <v>0</v>
      </c>
      <c r="F121" s="194">
        <f t="shared" si="144"/>
        <v>0</v>
      </c>
      <c r="G121" s="212">
        <f t="shared" si="144"/>
        <v>0</v>
      </c>
      <c r="H121" s="213">
        <f t="shared" si="144"/>
        <v>0</v>
      </c>
      <c r="I121" s="194">
        <f t="shared" si="144"/>
        <v>0</v>
      </c>
      <c r="J121" s="214">
        <f t="shared" si="144"/>
        <v>0</v>
      </c>
      <c r="K121" s="213">
        <f t="shared" si="144"/>
        <v>0</v>
      </c>
      <c r="L121" s="194">
        <f t="shared" si="144"/>
        <v>0</v>
      </c>
      <c r="M121" s="212">
        <f t="shared" si="144"/>
        <v>0</v>
      </c>
      <c r="N121" s="213">
        <f t="shared" si="144"/>
        <v>0</v>
      </c>
      <c r="O121" s="194">
        <f t="shared" si="144"/>
        <v>0</v>
      </c>
      <c r="P121" s="196"/>
    </row>
    <row r="122" spans="1:16" hidden="1" x14ac:dyDescent="0.25">
      <c r="A122" s="52">
        <v>2311</v>
      </c>
      <c r="B122" s="90" t="s">
        <v>140</v>
      </c>
      <c r="C122" s="536">
        <f t="shared" si="99"/>
        <v>0</v>
      </c>
      <c r="D122" s="197"/>
      <c r="E122" s="198"/>
      <c r="F122" s="199">
        <f t="shared" ref="F122:F125" si="145">D122+E122</f>
        <v>0</v>
      </c>
      <c r="G122" s="197"/>
      <c r="H122" s="198"/>
      <c r="I122" s="199">
        <f t="shared" ref="I122:I125" si="146">G122+H122</f>
        <v>0</v>
      </c>
      <c r="J122" s="200"/>
      <c r="K122" s="198"/>
      <c r="L122" s="199">
        <f t="shared" ref="L122:L125" si="147">J122+K122</f>
        <v>0</v>
      </c>
      <c r="M122" s="197"/>
      <c r="N122" s="198"/>
      <c r="O122" s="199">
        <f t="shared" ref="O122:O125" si="148">M122+N122</f>
        <v>0</v>
      </c>
      <c r="P122" s="201"/>
    </row>
    <row r="123" spans="1:16" hidden="1" x14ac:dyDescent="0.25">
      <c r="A123" s="52">
        <v>2312</v>
      </c>
      <c r="B123" s="90" t="s">
        <v>141</v>
      </c>
      <c r="C123" s="536">
        <f t="shared" si="99"/>
        <v>0</v>
      </c>
      <c r="D123" s="197"/>
      <c r="E123" s="198"/>
      <c r="F123" s="199">
        <f t="shared" si="145"/>
        <v>0</v>
      </c>
      <c r="G123" s="197"/>
      <c r="H123" s="198"/>
      <c r="I123" s="199">
        <f t="shared" si="146"/>
        <v>0</v>
      </c>
      <c r="J123" s="200"/>
      <c r="K123" s="198"/>
      <c r="L123" s="199">
        <f t="shared" si="147"/>
        <v>0</v>
      </c>
      <c r="M123" s="197"/>
      <c r="N123" s="198"/>
      <c r="O123" s="199">
        <f t="shared" si="148"/>
        <v>0</v>
      </c>
      <c r="P123" s="201"/>
    </row>
    <row r="124" spans="1:16" hidden="1" x14ac:dyDescent="0.25">
      <c r="A124" s="52">
        <v>2313</v>
      </c>
      <c r="B124" s="90" t="s">
        <v>142</v>
      </c>
      <c r="C124" s="536">
        <f t="shared" si="99"/>
        <v>0</v>
      </c>
      <c r="D124" s="197"/>
      <c r="E124" s="198"/>
      <c r="F124" s="199">
        <f t="shared" si="145"/>
        <v>0</v>
      </c>
      <c r="G124" s="197"/>
      <c r="H124" s="198"/>
      <c r="I124" s="199">
        <f t="shared" si="146"/>
        <v>0</v>
      </c>
      <c r="J124" s="200"/>
      <c r="K124" s="198"/>
      <c r="L124" s="199">
        <f t="shared" si="147"/>
        <v>0</v>
      </c>
      <c r="M124" s="197"/>
      <c r="N124" s="198"/>
      <c r="O124" s="199">
        <f t="shared" si="148"/>
        <v>0</v>
      </c>
      <c r="P124" s="201"/>
    </row>
    <row r="125" spans="1:16" ht="36" hidden="1" customHeight="1" x14ac:dyDescent="0.25">
      <c r="A125" s="52">
        <v>2314</v>
      </c>
      <c r="B125" s="90" t="s">
        <v>143</v>
      </c>
      <c r="C125" s="536">
        <f t="shared" si="99"/>
        <v>0</v>
      </c>
      <c r="D125" s="197"/>
      <c r="E125" s="198"/>
      <c r="F125" s="199">
        <f t="shared" si="145"/>
        <v>0</v>
      </c>
      <c r="G125" s="197"/>
      <c r="H125" s="198"/>
      <c r="I125" s="199">
        <f t="shared" si="146"/>
        <v>0</v>
      </c>
      <c r="J125" s="200"/>
      <c r="K125" s="198"/>
      <c r="L125" s="199">
        <f t="shared" si="147"/>
        <v>0</v>
      </c>
      <c r="M125" s="197"/>
      <c r="N125" s="198"/>
      <c r="O125" s="199">
        <f t="shared" si="148"/>
        <v>0</v>
      </c>
      <c r="P125" s="201"/>
    </row>
    <row r="126" spans="1:16" hidden="1" x14ac:dyDescent="0.25">
      <c r="A126" s="202">
        <v>2320</v>
      </c>
      <c r="B126" s="90" t="s">
        <v>144</v>
      </c>
      <c r="C126" s="536">
        <f t="shared" si="99"/>
        <v>0</v>
      </c>
      <c r="D126" s="203">
        <f t="shared" ref="D126:E126" si="149">SUM(D127:D129)</f>
        <v>0</v>
      </c>
      <c r="E126" s="204">
        <f t="shared" si="149"/>
        <v>0</v>
      </c>
      <c r="F126" s="199">
        <f>SUM(F127:F129)</f>
        <v>0</v>
      </c>
      <c r="G126" s="203">
        <f t="shared" ref="G126:H126" si="150">SUM(G127:G129)</f>
        <v>0</v>
      </c>
      <c r="H126" s="204">
        <f t="shared" si="150"/>
        <v>0</v>
      </c>
      <c r="I126" s="199">
        <f>SUM(I127:I129)</f>
        <v>0</v>
      </c>
      <c r="J126" s="205">
        <f t="shared" ref="J126:K126" si="151">SUM(J127:J129)</f>
        <v>0</v>
      </c>
      <c r="K126" s="204">
        <f t="shared" si="151"/>
        <v>0</v>
      </c>
      <c r="L126" s="199">
        <f>SUM(L127:L129)</f>
        <v>0</v>
      </c>
      <c r="M126" s="203">
        <f t="shared" ref="M126:O126" si="152">SUM(M127:M129)</f>
        <v>0</v>
      </c>
      <c r="N126" s="204">
        <f t="shared" si="152"/>
        <v>0</v>
      </c>
      <c r="O126" s="199">
        <f t="shared" si="152"/>
        <v>0</v>
      </c>
      <c r="P126" s="201"/>
    </row>
    <row r="127" spans="1:16" hidden="1" x14ac:dyDescent="0.25">
      <c r="A127" s="52">
        <v>2321</v>
      </c>
      <c r="B127" s="90" t="s">
        <v>145</v>
      </c>
      <c r="C127" s="536">
        <f t="shared" si="99"/>
        <v>0</v>
      </c>
      <c r="D127" s="197"/>
      <c r="E127" s="198"/>
      <c r="F127" s="199">
        <f t="shared" ref="F127:F130" si="153">D127+E127</f>
        <v>0</v>
      </c>
      <c r="G127" s="197"/>
      <c r="H127" s="198"/>
      <c r="I127" s="199">
        <f t="shared" ref="I127:I130" si="154">G127+H127</f>
        <v>0</v>
      </c>
      <c r="J127" s="200"/>
      <c r="K127" s="198"/>
      <c r="L127" s="199">
        <f t="shared" ref="L127:L130" si="155">J127+K127</f>
        <v>0</v>
      </c>
      <c r="M127" s="197"/>
      <c r="N127" s="198"/>
      <c r="O127" s="199">
        <f t="shared" ref="O127:O130" si="156">M127+N127</f>
        <v>0</v>
      </c>
      <c r="P127" s="201"/>
    </row>
    <row r="128" spans="1:16" hidden="1" x14ac:dyDescent="0.25">
      <c r="A128" s="52">
        <v>2322</v>
      </c>
      <c r="B128" s="90" t="s">
        <v>146</v>
      </c>
      <c r="C128" s="536">
        <f t="shared" si="99"/>
        <v>0</v>
      </c>
      <c r="D128" s="197"/>
      <c r="E128" s="198"/>
      <c r="F128" s="199">
        <f t="shared" si="153"/>
        <v>0</v>
      </c>
      <c r="G128" s="197"/>
      <c r="H128" s="198"/>
      <c r="I128" s="199">
        <f t="shared" si="154"/>
        <v>0</v>
      </c>
      <c r="J128" s="200"/>
      <c r="K128" s="198"/>
      <c r="L128" s="199">
        <f t="shared" si="155"/>
        <v>0</v>
      </c>
      <c r="M128" s="197"/>
      <c r="N128" s="198"/>
      <c r="O128" s="199">
        <f t="shared" si="156"/>
        <v>0</v>
      </c>
      <c r="P128" s="201"/>
    </row>
    <row r="129" spans="1:16" ht="10.5" hidden="1" customHeight="1" x14ac:dyDescent="0.25">
      <c r="A129" s="52">
        <v>2329</v>
      </c>
      <c r="B129" s="90" t="s">
        <v>147</v>
      </c>
      <c r="C129" s="536">
        <f t="shared" si="99"/>
        <v>0</v>
      </c>
      <c r="D129" s="197"/>
      <c r="E129" s="198"/>
      <c r="F129" s="199">
        <f t="shared" si="153"/>
        <v>0</v>
      </c>
      <c r="G129" s="197"/>
      <c r="H129" s="198"/>
      <c r="I129" s="199">
        <f t="shared" si="154"/>
        <v>0</v>
      </c>
      <c r="J129" s="200"/>
      <c r="K129" s="198"/>
      <c r="L129" s="199">
        <f t="shared" si="155"/>
        <v>0</v>
      </c>
      <c r="M129" s="197"/>
      <c r="N129" s="198"/>
      <c r="O129" s="199">
        <f t="shared" si="156"/>
        <v>0</v>
      </c>
      <c r="P129" s="201"/>
    </row>
    <row r="130" spans="1:16" hidden="1" x14ac:dyDescent="0.25">
      <c r="A130" s="202">
        <v>2330</v>
      </c>
      <c r="B130" s="90" t="s">
        <v>148</v>
      </c>
      <c r="C130" s="536">
        <f t="shared" si="99"/>
        <v>0</v>
      </c>
      <c r="D130" s="197"/>
      <c r="E130" s="198"/>
      <c r="F130" s="199">
        <f t="shared" si="153"/>
        <v>0</v>
      </c>
      <c r="G130" s="197"/>
      <c r="H130" s="198"/>
      <c r="I130" s="199">
        <f t="shared" si="154"/>
        <v>0</v>
      </c>
      <c r="J130" s="200"/>
      <c r="K130" s="198"/>
      <c r="L130" s="199">
        <f t="shared" si="155"/>
        <v>0</v>
      </c>
      <c r="M130" s="197"/>
      <c r="N130" s="198"/>
      <c r="O130" s="199">
        <f t="shared" si="156"/>
        <v>0</v>
      </c>
      <c r="P130" s="201"/>
    </row>
    <row r="131" spans="1:16" ht="36" hidden="1" x14ac:dyDescent="0.25">
      <c r="A131" s="202">
        <v>2340</v>
      </c>
      <c r="B131" s="90" t="s">
        <v>149</v>
      </c>
      <c r="C131" s="536">
        <f t="shared" si="99"/>
        <v>0</v>
      </c>
      <c r="D131" s="203">
        <f t="shared" ref="D131:E131" si="157">SUM(D132:D133)</f>
        <v>0</v>
      </c>
      <c r="E131" s="204">
        <f t="shared" si="157"/>
        <v>0</v>
      </c>
      <c r="F131" s="199">
        <f>SUM(F132:F133)</f>
        <v>0</v>
      </c>
      <c r="G131" s="203">
        <f t="shared" ref="G131:H131" si="158">SUM(G132:G133)</f>
        <v>0</v>
      </c>
      <c r="H131" s="204">
        <f t="shared" si="158"/>
        <v>0</v>
      </c>
      <c r="I131" s="199">
        <f>SUM(I132:I133)</f>
        <v>0</v>
      </c>
      <c r="J131" s="205">
        <f t="shared" ref="J131:K131" si="159">SUM(J132:J133)</f>
        <v>0</v>
      </c>
      <c r="K131" s="204">
        <f t="shared" si="159"/>
        <v>0</v>
      </c>
      <c r="L131" s="199">
        <f>SUM(L132:L133)</f>
        <v>0</v>
      </c>
      <c r="M131" s="203">
        <f t="shared" ref="M131:O131" si="160">SUM(M132:M133)</f>
        <v>0</v>
      </c>
      <c r="N131" s="204">
        <f t="shared" si="160"/>
        <v>0</v>
      </c>
      <c r="O131" s="199">
        <f t="shared" si="160"/>
        <v>0</v>
      </c>
      <c r="P131" s="201"/>
    </row>
    <row r="132" spans="1:16" hidden="1" x14ac:dyDescent="0.25">
      <c r="A132" s="52">
        <v>2341</v>
      </c>
      <c r="B132" s="90" t="s">
        <v>150</v>
      </c>
      <c r="C132" s="536">
        <f t="shared" si="99"/>
        <v>0</v>
      </c>
      <c r="D132" s="197"/>
      <c r="E132" s="198"/>
      <c r="F132" s="199">
        <f t="shared" ref="F132:F133" si="161">D132+E132</f>
        <v>0</v>
      </c>
      <c r="G132" s="197"/>
      <c r="H132" s="198"/>
      <c r="I132" s="199">
        <f t="shared" ref="I132:I133" si="162">G132+H132</f>
        <v>0</v>
      </c>
      <c r="J132" s="200"/>
      <c r="K132" s="198"/>
      <c r="L132" s="199">
        <f t="shared" ref="L132:L133" si="163">J132+K132</f>
        <v>0</v>
      </c>
      <c r="M132" s="197"/>
      <c r="N132" s="198"/>
      <c r="O132" s="199">
        <f t="shared" ref="O132:O133" si="164">M132+N132</f>
        <v>0</v>
      </c>
      <c r="P132" s="201"/>
    </row>
    <row r="133" spans="1:16" ht="24" hidden="1" x14ac:dyDescent="0.25">
      <c r="A133" s="52">
        <v>2344</v>
      </c>
      <c r="B133" s="90" t="s">
        <v>151</v>
      </c>
      <c r="C133" s="536">
        <f t="shared" si="99"/>
        <v>0</v>
      </c>
      <c r="D133" s="197"/>
      <c r="E133" s="198"/>
      <c r="F133" s="199">
        <f t="shared" si="161"/>
        <v>0</v>
      </c>
      <c r="G133" s="197"/>
      <c r="H133" s="198"/>
      <c r="I133" s="199">
        <f t="shared" si="162"/>
        <v>0</v>
      </c>
      <c r="J133" s="200"/>
      <c r="K133" s="198"/>
      <c r="L133" s="199">
        <f t="shared" si="163"/>
        <v>0</v>
      </c>
      <c r="M133" s="197"/>
      <c r="N133" s="198"/>
      <c r="O133" s="199">
        <f t="shared" si="164"/>
        <v>0</v>
      </c>
      <c r="P133" s="201"/>
    </row>
    <row r="134" spans="1:16" ht="24" hidden="1" x14ac:dyDescent="0.25">
      <c r="A134" s="188">
        <v>2350</v>
      </c>
      <c r="B134" s="143" t="s">
        <v>152</v>
      </c>
      <c r="C134" s="542">
        <f t="shared" si="99"/>
        <v>0</v>
      </c>
      <c r="D134" s="148">
        <f t="shared" ref="D134:E134" si="165">SUM(D135:D137)</f>
        <v>0</v>
      </c>
      <c r="E134" s="149">
        <f t="shared" si="165"/>
        <v>0</v>
      </c>
      <c r="F134" s="189">
        <f>SUM(F135:F137)</f>
        <v>0</v>
      </c>
      <c r="G134" s="148">
        <f t="shared" ref="G134:H134" si="166">SUM(G135:G137)</f>
        <v>0</v>
      </c>
      <c r="H134" s="149">
        <f t="shared" si="166"/>
        <v>0</v>
      </c>
      <c r="I134" s="189">
        <f>SUM(I135:I137)</f>
        <v>0</v>
      </c>
      <c r="J134" s="190">
        <f t="shared" ref="J134:K134" si="167">SUM(J135:J137)</f>
        <v>0</v>
      </c>
      <c r="K134" s="149">
        <f t="shared" si="167"/>
        <v>0</v>
      </c>
      <c r="L134" s="189">
        <f>SUM(L135:L137)</f>
        <v>0</v>
      </c>
      <c r="M134" s="148">
        <f t="shared" ref="M134:O134" si="168">SUM(M135:M137)</f>
        <v>0</v>
      </c>
      <c r="N134" s="149">
        <f t="shared" si="168"/>
        <v>0</v>
      </c>
      <c r="O134" s="189">
        <f t="shared" si="168"/>
        <v>0</v>
      </c>
      <c r="P134" s="191"/>
    </row>
    <row r="135" spans="1:16" hidden="1" x14ac:dyDescent="0.25">
      <c r="A135" s="45">
        <v>2351</v>
      </c>
      <c r="B135" s="82" t="s">
        <v>153</v>
      </c>
      <c r="C135" s="535">
        <f t="shared" si="99"/>
        <v>0</v>
      </c>
      <c r="D135" s="192"/>
      <c r="E135" s="193"/>
      <c r="F135" s="194">
        <f t="shared" ref="F135:F137" si="169">D135+E135</f>
        <v>0</v>
      </c>
      <c r="G135" s="192"/>
      <c r="H135" s="193"/>
      <c r="I135" s="194">
        <f t="shared" ref="I135:I137" si="170">G135+H135</f>
        <v>0</v>
      </c>
      <c r="J135" s="195"/>
      <c r="K135" s="193"/>
      <c r="L135" s="194">
        <f t="shared" ref="L135:L137" si="171">J135+K135</f>
        <v>0</v>
      </c>
      <c r="M135" s="192"/>
      <c r="N135" s="193"/>
      <c r="O135" s="194">
        <f t="shared" ref="O135:O137" si="172">M135+N135</f>
        <v>0</v>
      </c>
      <c r="P135" s="196"/>
    </row>
    <row r="136" spans="1:16" ht="24" hidden="1" x14ac:dyDescent="0.25">
      <c r="A136" s="52">
        <v>2352</v>
      </c>
      <c r="B136" s="90" t="s">
        <v>154</v>
      </c>
      <c r="C136" s="536">
        <f t="shared" si="99"/>
        <v>0</v>
      </c>
      <c r="D136" s="197"/>
      <c r="E136" s="198"/>
      <c r="F136" s="199">
        <f t="shared" si="169"/>
        <v>0</v>
      </c>
      <c r="G136" s="197"/>
      <c r="H136" s="198"/>
      <c r="I136" s="199">
        <f t="shared" si="170"/>
        <v>0</v>
      </c>
      <c r="J136" s="200"/>
      <c r="K136" s="198"/>
      <c r="L136" s="199">
        <f t="shared" si="171"/>
        <v>0</v>
      </c>
      <c r="M136" s="197"/>
      <c r="N136" s="198"/>
      <c r="O136" s="199">
        <f t="shared" si="172"/>
        <v>0</v>
      </c>
      <c r="P136" s="201"/>
    </row>
    <row r="137" spans="1:16" ht="24" hidden="1" x14ac:dyDescent="0.25">
      <c r="A137" s="52">
        <v>2353</v>
      </c>
      <c r="B137" s="90" t="s">
        <v>155</v>
      </c>
      <c r="C137" s="536">
        <f t="shared" si="99"/>
        <v>0</v>
      </c>
      <c r="D137" s="197"/>
      <c r="E137" s="198"/>
      <c r="F137" s="199">
        <f t="shared" si="169"/>
        <v>0</v>
      </c>
      <c r="G137" s="197"/>
      <c r="H137" s="198"/>
      <c r="I137" s="199">
        <f t="shared" si="170"/>
        <v>0</v>
      </c>
      <c r="J137" s="200"/>
      <c r="K137" s="198"/>
      <c r="L137" s="199">
        <f t="shared" si="171"/>
        <v>0</v>
      </c>
      <c r="M137" s="197"/>
      <c r="N137" s="198"/>
      <c r="O137" s="199">
        <f t="shared" si="172"/>
        <v>0</v>
      </c>
      <c r="P137" s="201"/>
    </row>
    <row r="138" spans="1:16" ht="36" hidden="1" x14ac:dyDescent="0.25">
      <c r="A138" s="202">
        <v>2360</v>
      </c>
      <c r="B138" s="90" t="s">
        <v>156</v>
      </c>
      <c r="C138" s="536">
        <f t="shared" si="99"/>
        <v>0</v>
      </c>
      <c r="D138" s="203">
        <f t="shared" ref="D138:E138" si="173">SUM(D139:D145)</f>
        <v>0</v>
      </c>
      <c r="E138" s="204">
        <f t="shared" si="173"/>
        <v>0</v>
      </c>
      <c r="F138" s="199">
        <f>SUM(F139:F145)</f>
        <v>0</v>
      </c>
      <c r="G138" s="203">
        <f t="shared" ref="G138:H138" si="174">SUM(G139:G145)</f>
        <v>0</v>
      </c>
      <c r="H138" s="204">
        <f t="shared" si="174"/>
        <v>0</v>
      </c>
      <c r="I138" s="199">
        <f>SUM(I139:I145)</f>
        <v>0</v>
      </c>
      <c r="J138" s="205">
        <f t="shared" ref="J138:K138" si="175">SUM(J139:J145)</f>
        <v>0</v>
      </c>
      <c r="K138" s="204">
        <f t="shared" si="175"/>
        <v>0</v>
      </c>
      <c r="L138" s="199">
        <f>SUM(L139:L145)</f>
        <v>0</v>
      </c>
      <c r="M138" s="203">
        <f t="shared" ref="M138:O138" si="176">SUM(M139:M145)</f>
        <v>0</v>
      </c>
      <c r="N138" s="204">
        <f t="shared" si="176"/>
        <v>0</v>
      </c>
      <c r="O138" s="199">
        <f t="shared" si="176"/>
        <v>0</v>
      </c>
      <c r="P138" s="201"/>
    </row>
    <row r="139" spans="1:16" hidden="1" x14ac:dyDescent="0.25">
      <c r="A139" s="51">
        <v>2361</v>
      </c>
      <c r="B139" s="90" t="s">
        <v>157</v>
      </c>
      <c r="C139" s="536">
        <f t="shared" si="99"/>
        <v>0</v>
      </c>
      <c r="D139" s="197"/>
      <c r="E139" s="198"/>
      <c r="F139" s="199">
        <f t="shared" ref="F139:F146" si="177">D139+E139</f>
        <v>0</v>
      </c>
      <c r="G139" s="197"/>
      <c r="H139" s="198"/>
      <c r="I139" s="199">
        <f t="shared" ref="I139:I146" si="178">G139+H139</f>
        <v>0</v>
      </c>
      <c r="J139" s="200"/>
      <c r="K139" s="198"/>
      <c r="L139" s="199">
        <f t="shared" ref="L139:L146" si="179">J139+K139</f>
        <v>0</v>
      </c>
      <c r="M139" s="197"/>
      <c r="N139" s="198"/>
      <c r="O139" s="199">
        <f t="shared" ref="O139:O146" si="180">M139+N139</f>
        <v>0</v>
      </c>
      <c r="P139" s="201"/>
    </row>
    <row r="140" spans="1:16" ht="24" hidden="1" x14ac:dyDescent="0.25">
      <c r="A140" s="51">
        <v>2362</v>
      </c>
      <c r="B140" s="90" t="s">
        <v>158</v>
      </c>
      <c r="C140" s="536">
        <f t="shared" si="99"/>
        <v>0</v>
      </c>
      <c r="D140" s="197"/>
      <c r="E140" s="198"/>
      <c r="F140" s="199">
        <f t="shared" si="177"/>
        <v>0</v>
      </c>
      <c r="G140" s="197"/>
      <c r="H140" s="198"/>
      <c r="I140" s="199">
        <f t="shared" si="178"/>
        <v>0</v>
      </c>
      <c r="J140" s="200"/>
      <c r="K140" s="198"/>
      <c r="L140" s="199">
        <f t="shared" si="179"/>
        <v>0</v>
      </c>
      <c r="M140" s="197"/>
      <c r="N140" s="198"/>
      <c r="O140" s="199">
        <f t="shared" si="180"/>
        <v>0</v>
      </c>
      <c r="P140" s="201"/>
    </row>
    <row r="141" spans="1:16" hidden="1" x14ac:dyDescent="0.25">
      <c r="A141" s="51">
        <v>2363</v>
      </c>
      <c r="B141" s="90" t="s">
        <v>159</v>
      </c>
      <c r="C141" s="536">
        <f t="shared" si="99"/>
        <v>0</v>
      </c>
      <c r="D141" s="197"/>
      <c r="E141" s="198"/>
      <c r="F141" s="199">
        <f t="shared" si="177"/>
        <v>0</v>
      </c>
      <c r="G141" s="197"/>
      <c r="H141" s="198"/>
      <c r="I141" s="199">
        <f t="shared" si="178"/>
        <v>0</v>
      </c>
      <c r="J141" s="200"/>
      <c r="K141" s="198"/>
      <c r="L141" s="199">
        <f t="shared" si="179"/>
        <v>0</v>
      </c>
      <c r="M141" s="197"/>
      <c r="N141" s="198"/>
      <c r="O141" s="199">
        <f t="shared" si="180"/>
        <v>0</v>
      </c>
      <c r="P141" s="201"/>
    </row>
    <row r="142" spans="1:16" hidden="1" x14ac:dyDescent="0.25">
      <c r="A142" s="51">
        <v>2364</v>
      </c>
      <c r="B142" s="90" t="s">
        <v>160</v>
      </c>
      <c r="C142" s="536">
        <f t="shared" si="99"/>
        <v>0</v>
      </c>
      <c r="D142" s="197"/>
      <c r="E142" s="198"/>
      <c r="F142" s="199">
        <f t="shared" si="177"/>
        <v>0</v>
      </c>
      <c r="G142" s="197"/>
      <c r="H142" s="198"/>
      <c r="I142" s="199">
        <f t="shared" si="178"/>
        <v>0</v>
      </c>
      <c r="J142" s="200"/>
      <c r="K142" s="198"/>
      <c r="L142" s="199">
        <f t="shared" si="179"/>
        <v>0</v>
      </c>
      <c r="M142" s="197"/>
      <c r="N142" s="198"/>
      <c r="O142" s="199">
        <f t="shared" si="180"/>
        <v>0</v>
      </c>
      <c r="P142" s="201"/>
    </row>
    <row r="143" spans="1:16" ht="12.75" hidden="1" customHeight="1" x14ac:dyDescent="0.25">
      <c r="A143" s="51">
        <v>2365</v>
      </c>
      <c r="B143" s="90" t="s">
        <v>161</v>
      </c>
      <c r="C143" s="536">
        <f t="shared" si="99"/>
        <v>0</v>
      </c>
      <c r="D143" s="197"/>
      <c r="E143" s="198"/>
      <c r="F143" s="199">
        <f t="shared" si="177"/>
        <v>0</v>
      </c>
      <c r="G143" s="197"/>
      <c r="H143" s="198"/>
      <c r="I143" s="199">
        <f t="shared" si="178"/>
        <v>0</v>
      </c>
      <c r="J143" s="200"/>
      <c r="K143" s="198"/>
      <c r="L143" s="199">
        <f t="shared" si="179"/>
        <v>0</v>
      </c>
      <c r="M143" s="197"/>
      <c r="N143" s="198"/>
      <c r="O143" s="199">
        <f t="shared" si="180"/>
        <v>0</v>
      </c>
      <c r="P143" s="201"/>
    </row>
    <row r="144" spans="1:16" ht="36" hidden="1" x14ac:dyDescent="0.25">
      <c r="A144" s="51">
        <v>2366</v>
      </c>
      <c r="B144" s="90" t="s">
        <v>162</v>
      </c>
      <c r="C144" s="536">
        <f t="shared" si="99"/>
        <v>0</v>
      </c>
      <c r="D144" s="197"/>
      <c r="E144" s="198"/>
      <c r="F144" s="199">
        <f t="shared" si="177"/>
        <v>0</v>
      </c>
      <c r="G144" s="197"/>
      <c r="H144" s="198"/>
      <c r="I144" s="199">
        <f t="shared" si="178"/>
        <v>0</v>
      </c>
      <c r="J144" s="200"/>
      <c r="K144" s="198"/>
      <c r="L144" s="199">
        <f t="shared" si="179"/>
        <v>0</v>
      </c>
      <c r="M144" s="197"/>
      <c r="N144" s="198"/>
      <c r="O144" s="199">
        <f t="shared" si="180"/>
        <v>0</v>
      </c>
      <c r="P144" s="201"/>
    </row>
    <row r="145" spans="1:16" ht="60" hidden="1" x14ac:dyDescent="0.25">
      <c r="A145" s="51">
        <v>2369</v>
      </c>
      <c r="B145" s="90" t="s">
        <v>163</v>
      </c>
      <c r="C145" s="536">
        <f t="shared" si="99"/>
        <v>0</v>
      </c>
      <c r="D145" s="197"/>
      <c r="E145" s="198"/>
      <c r="F145" s="199">
        <f t="shared" si="177"/>
        <v>0</v>
      </c>
      <c r="G145" s="197"/>
      <c r="H145" s="198"/>
      <c r="I145" s="199">
        <f t="shared" si="178"/>
        <v>0</v>
      </c>
      <c r="J145" s="200"/>
      <c r="K145" s="198"/>
      <c r="L145" s="199">
        <f t="shared" si="179"/>
        <v>0</v>
      </c>
      <c r="M145" s="197"/>
      <c r="N145" s="198"/>
      <c r="O145" s="199">
        <f t="shared" si="180"/>
        <v>0</v>
      </c>
      <c r="P145" s="201"/>
    </row>
    <row r="146" spans="1:16" hidden="1" x14ac:dyDescent="0.25">
      <c r="A146" s="188">
        <v>2370</v>
      </c>
      <c r="B146" s="143" t="s">
        <v>164</v>
      </c>
      <c r="C146" s="542">
        <f t="shared" si="99"/>
        <v>0</v>
      </c>
      <c r="D146" s="206"/>
      <c r="E146" s="207"/>
      <c r="F146" s="189">
        <f t="shared" si="177"/>
        <v>0</v>
      </c>
      <c r="G146" s="206"/>
      <c r="H146" s="207"/>
      <c r="I146" s="189">
        <f t="shared" si="178"/>
        <v>0</v>
      </c>
      <c r="J146" s="208"/>
      <c r="K146" s="207"/>
      <c r="L146" s="189">
        <f t="shared" si="179"/>
        <v>0</v>
      </c>
      <c r="M146" s="206"/>
      <c r="N146" s="207"/>
      <c r="O146" s="189">
        <f t="shared" si="180"/>
        <v>0</v>
      </c>
      <c r="P146" s="191"/>
    </row>
    <row r="147" spans="1:16" hidden="1" x14ac:dyDescent="0.25">
      <c r="A147" s="188">
        <v>2380</v>
      </c>
      <c r="B147" s="143" t="s">
        <v>165</v>
      </c>
      <c r="C147" s="542">
        <f t="shared" si="99"/>
        <v>0</v>
      </c>
      <c r="D147" s="148">
        <f t="shared" ref="D147:E147" si="181">SUM(D148:D149)</f>
        <v>0</v>
      </c>
      <c r="E147" s="149">
        <f t="shared" si="181"/>
        <v>0</v>
      </c>
      <c r="F147" s="189">
        <f>SUM(F148:F149)</f>
        <v>0</v>
      </c>
      <c r="G147" s="148">
        <f t="shared" ref="G147:H147" si="182">SUM(G148:G149)</f>
        <v>0</v>
      </c>
      <c r="H147" s="149">
        <f t="shared" si="182"/>
        <v>0</v>
      </c>
      <c r="I147" s="189">
        <f>SUM(I148:I149)</f>
        <v>0</v>
      </c>
      <c r="J147" s="190">
        <f t="shared" ref="J147:K147" si="183">SUM(J148:J149)</f>
        <v>0</v>
      </c>
      <c r="K147" s="149">
        <f t="shared" si="183"/>
        <v>0</v>
      </c>
      <c r="L147" s="189">
        <f>SUM(L148:L149)</f>
        <v>0</v>
      </c>
      <c r="M147" s="148">
        <f t="shared" ref="M147:O147" si="184">SUM(M148:M149)</f>
        <v>0</v>
      </c>
      <c r="N147" s="149">
        <f t="shared" si="184"/>
        <v>0</v>
      </c>
      <c r="O147" s="189">
        <f t="shared" si="184"/>
        <v>0</v>
      </c>
      <c r="P147" s="191"/>
    </row>
    <row r="148" spans="1:16" hidden="1" x14ac:dyDescent="0.25">
      <c r="A148" s="44">
        <v>2381</v>
      </c>
      <c r="B148" s="82" t="s">
        <v>166</v>
      </c>
      <c r="C148" s="535">
        <f t="shared" si="99"/>
        <v>0</v>
      </c>
      <c r="D148" s="192"/>
      <c r="E148" s="193"/>
      <c r="F148" s="194">
        <f t="shared" ref="F148:F151" si="185">D148+E148</f>
        <v>0</v>
      </c>
      <c r="G148" s="192"/>
      <c r="H148" s="193"/>
      <c r="I148" s="194">
        <f t="shared" ref="I148:I151" si="186">G148+H148</f>
        <v>0</v>
      </c>
      <c r="J148" s="195"/>
      <c r="K148" s="193"/>
      <c r="L148" s="194">
        <f t="shared" ref="L148:L151" si="187">J148+K148</f>
        <v>0</v>
      </c>
      <c r="M148" s="192"/>
      <c r="N148" s="193"/>
      <c r="O148" s="194">
        <f t="shared" ref="O148:O151" si="188">M148+N148</f>
        <v>0</v>
      </c>
      <c r="P148" s="196"/>
    </row>
    <row r="149" spans="1:16" ht="24" hidden="1" x14ac:dyDescent="0.25">
      <c r="A149" s="51">
        <v>2389</v>
      </c>
      <c r="B149" s="90" t="s">
        <v>167</v>
      </c>
      <c r="C149" s="536">
        <f t="shared" ref="C149:C212" si="189">F149+I149+L149+O149</f>
        <v>0</v>
      </c>
      <c r="D149" s="197"/>
      <c r="E149" s="198"/>
      <c r="F149" s="199">
        <f t="shared" si="185"/>
        <v>0</v>
      </c>
      <c r="G149" s="197"/>
      <c r="H149" s="198"/>
      <c r="I149" s="199">
        <f t="shared" si="186"/>
        <v>0</v>
      </c>
      <c r="J149" s="200"/>
      <c r="K149" s="198"/>
      <c r="L149" s="199">
        <f t="shared" si="187"/>
        <v>0</v>
      </c>
      <c r="M149" s="197"/>
      <c r="N149" s="198"/>
      <c r="O149" s="199">
        <f t="shared" si="188"/>
        <v>0</v>
      </c>
      <c r="P149" s="201"/>
    </row>
    <row r="150" spans="1:16" hidden="1" x14ac:dyDescent="0.25">
      <c r="A150" s="188">
        <v>2390</v>
      </c>
      <c r="B150" s="143" t="s">
        <v>168</v>
      </c>
      <c r="C150" s="542">
        <f t="shared" si="189"/>
        <v>0</v>
      </c>
      <c r="D150" s="206"/>
      <c r="E150" s="207"/>
      <c r="F150" s="189">
        <f t="shared" si="185"/>
        <v>0</v>
      </c>
      <c r="G150" s="206"/>
      <c r="H150" s="207"/>
      <c r="I150" s="189">
        <f t="shared" si="186"/>
        <v>0</v>
      </c>
      <c r="J150" s="208"/>
      <c r="K150" s="207"/>
      <c r="L150" s="189">
        <f t="shared" si="187"/>
        <v>0</v>
      </c>
      <c r="M150" s="206"/>
      <c r="N150" s="207"/>
      <c r="O150" s="189">
        <f t="shared" si="188"/>
        <v>0</v>
      </c>
      <c r="P150" s="191"/>
    </row>
    <row r="151" spans="1:16" hidden="1" x14ac:dyDescent="0.25">
      <c r="A151" s="70">
        <v>2400</v>
      </c>
      <c r="B151" s="182" t="s">
        <v>169</v>
      </c>
      <c r="C151" s="534">
        <f t="shared" si="189"/>
        <v>0</v>
      </c>
      <c r="D151" s="224"/>
      <c r="E151" s="225"/>
      <c r="F151" s="185">
        <f t="shared" si="185"/>
        <v>0</v>
      </c>
      <c r="G151" s="224"/>
      <c r="H151" s="225"/>
      <c r="I151" s="185">
        <f t="shared" si="186"/>
        <v>0</v>
      </c>
      <c r="J151" s="226"/>
      <c r="K151" s="225"/>
      <c r="L151" s="185">
        <f t="shared" si="187"/>
        <v>0</v>
      </c>
      <c r="M151" s="224"/>
      <c r="N151" s="225"/>
      <c r="O151" s="185">
        <f t="shared" si="188"/>
        <v>0</v>
      </c>
      <c r="P151" s="209"/>
    </row>
    <row r="152" spans="1:16" ht="24" hidden="1" x14ac:dyDescent="0.25">
      <c r="A152" s="70">
        <v>2500</v>
      </c>
      <c r="B152" s="182" t="s">
        <v>170</v>
      </c>
      <c r="C152" s="534">
        <f t="shared" si="189"/>
        <v>0</v>
      </c>
      <c r="D152" s="183">
        <f t="shared" ref="D152:E152" si="190">SUM(D153,D159)</f>
        <v>0</v>
      </c>
      <c r="E152" s="184">
        <f t="shared" si="190"/>
        <v>0</v>
      </c>
      <c r="F152" s="185">
        <f>SUM(F153,F159)</f>
        <v>0</v>
      </c>
      <c r="G152" s="183">
        <f t="shared" ref="G152:O152" si="191">SUM(G153,G159)</f>
        <v>0</v>
      </c>
      <c r="H152" s="184">
        <f t="shared" si="191"/>
        <v>0</v>
      </c>
      <c r="I152" s="185">
        <f t="shared" si="191"/>
        <v>0</v>
      </c>
      <c r="J152" s="186">
        <f t="shared" si="191"/>
        <v>0</v>
      </c>
      <c r="K152" s="184">
        <f t="shared" si="191"/>
        <v>0</v>
      </c>
      <c r="L152" s="185">
        <f t="shared" si="191"/>
        <v>0</v>
      </c>
      <c r="M152" s="183">
        <f t="shared" si="191"/>
        <v>0</v>
      </c>
      <c r="N152" s="184">
        <f t="shared" si="191"/>
        <v>0</v>
      </c>
      <c r="O152" s="185">
        <f t="shared" si="191"/>
        <v>0</v>
      </c>
      <c r="P152" s="187"/>
    </row>
    <row r="153" spans="1:16" ht="24" hidden="1" x14ac:dyDescent="0.25">
      <c r="A153" s="875">
        <v>2510</v>
      </c>
      <c r="B153" s="82" t="s">
        <v>171</v>
      </c>
      <c r="C153" s="535">
        <f t="shared" si="189"/>
        <v>0</v>
      </c>
      <c r="D153" s="212">
        <f t="shared" ref="D153:E153" si="192">SUM(D154:D158)</f>
        <v>0</v>
      </c>
      <c r="E153" s="213">
        <f t="shared" si="192"/>
        <v>0</v>
      </c>
      <c r="F153" s="194">
        <f>SUM(F154:F158)</f>
        <v>0</v>
      </c>
      <c r="G153" s="212">
        <f t="shared" ref="G153:O153" si="193">SUM(G154:G158)</f>
        <v>0</v>
      </c>
      <c r="H153" s="213">
        <f t="shared" si="193"/>
        <v>0</v>
      </c>
      <c r="I153" s="194">
        <f t="shared" si="193"/>
        <v>0</v>
      </c>
      <c r="J153" s="214">
        <f t="shared" si="193"/>
        <v>0</v>
      </c>
      <c r="K153" s="213">
        <f t="shared" si="193"/>
        <v>0</v>
      </c>
      <c r="L153" s="194">
        <f t="shared" si="193"/>
        <v>0</v>
      </c>
      <c r="M153" s="212">
        <f t="shared" si="193"/>
        <v>0</v>
      </c>
      <c r="N153" s="213">
        <f t="shared" si="193"/>
        <v>0</v>
      </c>
      <c r="O153" s="194">
        <f t="shared" si="193"/>
        <v>0</v>
      </c>
      <c r="P153" s="227"/>
    </row>
    <row r="154" spans="1:16" ht="24" hidden="1" x14ac:dyDescent="0.25">
      <c r="A154" s="52">
        <v>2512</v>
      </c>
      <c r="B154" s="90" t="s">
        <v>172</v>
      </c>
      <c r="C154" s="536">
        <f t="shared" si="189"/>
        <v>0</v>
      </c>
      <c r="D154" s="197"/>
      <c r="E154" s="198"/>
      <c r="F154" s="199">
        <f t="shared" ref="F154:F159" si="194">D154+E154</f>
        <v>0</v>
      </c>
      <c r="G154" s="197"/>
      <c r="H154" s="198"/>
      <c r="I154" s="199">
        <f t="shared" ref="I154:I159" si="195">G154+H154</f>
        <v>0</v>
      </c>
      <c r="J154" s="200"/>
      <c r="K154" s="198"/>
      <c r="L154" s="199">
        <f t="shared" ref="L154:L159" si="196">J154+K154</f>
        <v>0</v>
      </c>
      <c r="M154" s="197"/>
      <c r="N154" s="198"/>
      <c r="O154" s="199">
        <f t="shared" ref="O154:O159" si="197">M154+N154</f>
        <v>0</v>
      </c>
      <c r="P154" s="201"/>
    </row>
    <row r="155" spans="1:16" ht="24" hidden="1" x14ac:dyDescent="0.25">
      <c r="A155" s="52">
        <v>2513</v>
      </c>
      <c r="B155" s="90" t="s">
        <v>173</v>
      </c>
      <c r="C155" s="536">
        <f t="shared" si="189"/>
        <v>0</v>
      </c>
      <c r="D155" s="197"/>
      <c r="E155" s="198"/>
      <c r="F155" s="199">
        <f t="shared" si="194"/>
        <v>0</v>
      </c>
      <c r="G155" s="197"/>
      <c r="H155" s="198"/>
      <c r="I155" s="199">
        <f t="shared" si="195"/>
        <v>0</v>
      </c>
      <c r="J155" s="200"/>
      <c r="K155" s="198"/>
      <c r="L155" s="199">
        <f t="shared" si="196"/>
        <v>0</v>
      </c>
      <c r="M155" s="197"/>
      <c r="N155" s="198"/>
      <c r="O155" s="199">
        <f t="shared" si="197"/>
        <v>0</v>
      </c>
      <c r="P155" s="201"/>
    </row>
    <row r="156" spans="1:16" ht="36" hidden="1" x14ac:dyDescent="0.25">
      <c r="A156" s="52">
        <v>2514</v>
      </c>
      <c r="B156" s="90" t="s">
        <v>174</v>
      </c>
      <c r="C156" s="536">
        <f t="shared" si="189"/>
        <v>0</v>
      </c>
      <c r="D156" s="197"/>
      <c r="E156" s="198"/>
      <c r="F156" s="199">
        <f t="shared" si="194"/>
        <v>0</v>
      </c>
      <c r="G156" s="197"/>
      <c r="H156" s="198"/>
      <c r="I156" s="199">
        <f t="shared" si="195"/>
        <v>0</v>
      </c>
      <c r="J156" s="200"/>
      <c r="K156" s="198"/>
      <c r="L156" s="199">
        <f t="shared" si="196"/>
        <v>0</v>
      </c>
      <c r="M156" s="197"/>
      <c r="N156" s="198"/>
      <c r="O156" s="199">
        <f t="shared" si="197"/>
        <v>0</v>
      </c>
      <c r="P156" s="201"/>
    </row>
    <row r="157" spans="1:16" ht="24" hidden="1" x14ac:dyDescent="0.25">
      <c r="A157" s="52">
        <v>2515</v>
      </c>
      <c r="B157" s="90" t="s">
        <v>175</v>
      </c>
      <c r="C157" s="536">
        <f t="shared" si="189"/>
        <v>0</v>
      </c>
      <c r="D157" s="197"/>
      <c r="E157" s="198"/>
      <c r="F157" s="199">
        <f t="shared" si="194"/>
        <v>0</v>
      </c>
      <c r="G157" s="197"/>
      <c r="H157" s="198"/>
      <c r="I157" s="199">
        <f t="shared" si="195"/>
        <v>0</v>
      </c>
      <c r="J157" s="200"/>
      <c r="K157" s="198"/>
      <c r="L157" s="199">
        <f t="shared" si="196"/>
        <v>0</v>
      </c>
      <c r="M157" s="197"/>
      <c r="N157" s="198"/>
      <c r="O157" s="199">
        <f t="shared" si="197"/>
        <v>0</v>
      </c>
      <c r="P157" s="201"/>
    </row>
    <row r="158" spans="1:16" ht="24" hidden="1" x14ac:dyDescent="0.25">
      <c r="A158" s="52">
        <v>2519</v>
      </c>
      <c r="B158" s="90" t="s">
        <v>176</v>
      </c>
      <c r="C158" s="536">
        <f t="shared" si="189"/>
        <v>0</v>
      </c>
      <c r="D158" s="197"/>
      <c r="E158" s="198"/>
      <c r="F158" s="199">
        <f t="shared" si="194"/>
        <v>0</v>
      </c>
      <c r="G158" s="197"/>
      <c r="H158" s="198"/>
      <c r="I158" s="199">
        <f t="shared" si="195"/>
        <v>0</v>
      </c>
      <c r="J158" s="200"/>
      <c r="K158" s="198"/>
      <c r="L158" s="199">
        <f t="shared" si="196"/>
        <v>0</v>
      </c>
      <c r="M158" s="197"/>
      <c r="N158" s="198"/>
      <c r="O158" s="199">
        <f t="shared" si="197"/>
        <v>0</v>
      </c>
      <c r="P158" s="201"/>
    </row>
    <row r="159" spans="1:16" ht="24" hidden="1" x14ac:dyDescent="0.25">
      <c r="A159" s="202">
        <v>2520</v>
      </c>
      <c r="B159" s="90" t="s">
        <v>177</v>
      </c>
      <c r="C159" s="536">
        <f t="shared" si="189"/>
        <v>0</v>
      </c>
      <c r="D159" s="197"/>
      <c r="E159" s="198"/>
      <c r="F159" s="199">
        <f t="shared" si="194"/>
        <v>0</v>
      </c>
      <c r="G159" s="197"/>
      <c r="H159" s="198"/>
      <c r="I159" s="199">
        <f t="shared" si="195"/>
        <v>0</v>
      </c>
      <c r="J159" s="200"/>
      <c r="K159" s="198"/>
      <c r="L159" s="199">
        <f t="shared" si="196"/>
        <v>0</v>
      </c>
      <c r="M159" s="197"/>
      <c r="N159" s="198"/>
      <c r="O159" s="199">
        <f t="shared" si="197"/>
        <v>0</v>
      </c>
      <c r="P159" s="201"/>
    </row>
    <row r="160" spans="1:16" hidden="1" x14ac:dyDescent="0.25">
      <c r="A160" s="176">
        <v>3000</v>
      </c>
      <c r="B160" s="176" t="s">
        <v>178</v>
      </c>
      <c r="C160" s="547">
        <f t="shared" si="189"/>
        <v>0</v>
      </c>
      <c r="D160" s="177">
        <f t="shared" ref="D160:E160" si="198">SUM(D161,D171)</f>
        <v>0</v>
      </c>
      <c r="E160" s="178">
        <f t="shared" si="198"/>
        <v>0</v>
      </c>
      <c r="F160" s="179">
        <f>SUM(F161,F171)</f>
        <v>0</v>
      </c>
      <c r="G160" s="177">
        <f t="shared" ref="G160:H160" si="199">SUM(G161,G171)</f>
        <v>0</v>
      </c>
      <c r="H160" s="178">
        <f t="shared" si="199"/>
        <v>0</v>
      </c>
      <c r="I160" s="179">
        <f>SUM(I161,I171)</f>
        <v>0</v>
      </c>
      <c r="J160" s="180">
        <f t="shared" ref="J160:K160" si="200">SUM(J161,J171)</f>
        <v>0</v>
      </c>
      <c r="K160" s="178">
        <f t="shared" si="200"/>
        <v>0</v>
      </c>
      <c r="L160" s="179">
        <f>SUM(L161,L171)</f>
        <v>0</v>
      </c>
      <c r="M160" s="177">
        <f t="shared" ref="M160:O160" si="201">SUM(M161,M171)</f>
        <v>0</v>
      </c>
      <c r="N160" s="178">
        <f t="shared" si="201"/>
        <v>0</v>
      </c>
      <c r="O160" s="179">
        <f t="shared" si="201"/>
        <v>0</v>
      </c>
      <c r="P160" s="181"/>
    </row>
    <row r="161" spans="1:16" ht="24" hidden="1" x14ac:dyDescent="0.25">
      <c r="A161" s="70">
        <v>3200</v>
      </c>
      <c r="B161" s="228" t="s">
        <v>179</v>
      </c>
      <c r="C161" s="534">
        <f t="shared" si="189"/>
        <v>0</v>
      </c>
      <c r="D161" s="183">
        <f t="shared" ref="D161:E161" si="202">SUM(D162,D166)</f>
        <v>0</v>
      </c>
      <c r="E161" s="184">
        <f t="shared" si="202"/>
        <v>0</v>
      </c>
      <c r="F161" s="185">
        <f>SUM(F162,F166)</f>
        <v>0</v>
      </c>
      <c r="G161" s="183">
        <f t="shared" ref="G161:O161" si="203">SUM(G162,G166)</f>
        <v>0</v>
      </c>
      <c r="H161" s="184">
        <f t="shared" si="203"/>
        <v>0</v>
      </c>
      <c r="I161" s="185">
        <f t="shared" si="203"/>
        <v>0</v>
      </c>
      <c r="J161" s="186">
        <f t="shared" si="203"/>
        <v>0</v>
      </c>
      <c r="K161" s="184">
        <f t="shared" si="203"/>
        <v>0</v>
      </c>
      <c r="L161" s="185">
        <f t="shared" si="203"/>
        <v>0</v>
      </c>
      <c r="M161" s="183">
        <f t="shared" si="203"/>
        <v>0</v>
      </c>
      <c r="N161" s="184">
        <f t="shared" si="203"/>
        <v>0</v>
      </c>
      <c r="O161" s="185">
        <f t="shared" si="203"/>
        <v>0</v>
      </c>
      <c r="P161" s="187"/>
    </row>
    <row r="162" spans="1:16" ht="36" hidden="1" x14ac:dyDescent="0.25">
      <c r="A162" s="875">
        <v>3260</v>
      </c>
      <c r="B162" s="82" t="s">
        <v>180</v>
      </c>
      <c r="C162" s="535">
        <f t="shared" si="189"/>
        <v>0</v>
      </c>
      <c r="D162" s="212">
        <f t="shared" ref="D162:E162" si="204">SUM(D163:D165)</f>
        <v>0</v>
      </c>
      <c r="E162" s="213">
        <f t="shared" si="204"/>
        <v>0</v>
      </c>
      <c r="F162" s="194">
        <f>SUM(F163:F165)</f>
        <v>0</v>
      </c>
      <c r="G162" s="212">
        <f t="shared" ref="G162:H162" si="205">SUM(G163:G165)</f>
        <v>0</v>
      </c>
      <c r="H162" s="213">
        <f t="shared" si="205"/>
        <v>0</v>
      </c>
      <c r="I162" s="194">
        <f>SUM(I163:I165)</f>
        <v>0</v>
      </c>
      <c r="J162" s="214">
        <f t="shared" ref="J162:K162" si="206">SUM(J163:J165)</f>
        <v>0</v>
      </c>
      <c r="K162" s="213">
        <f t="shared" si="206"/>
        <v>0</v>
      </c>
      <c r="L162" s="194">
        <f>SUM(L163:L165)</f>
        <v>0</v>
      </c>
      <c r="M162" s="212">
        <f t="shared" ref="M162:O162" si="207">SUM(M163:M165)</f>
        <v>0</v>
      </c>
      <c r="N162" s="213">
        <f t="shared" si="207"/>
        <v>0</v>
      </c>
      <c r="O162" s="194">
        <f t="shared" si="207"/>
        <v>0</v>
      </c>
      <c r="P162" s="196"/>
    </row>
    <row r="163" spans="1:16" ht="24" hidden="1" x14ac:dyDescent="0.25">
      <c r="A163" s="52">
        <v>3261</v>
      </c>
      <c r="B163" s="90" t="s">
        <v>181</v>
      </c>
      <c r="C163" s="536">
        <f t="shared" si="189"/>
        <v>0</v>
      </c>
      <c r="D163" s="197"/>
      <c r="E163" s="198"/>
      <c r="F163" s="199">
        <f t="shared" ref="F163:F165" si="208">D163+E163</f>
        <v>0</v>
      </c>
      <c r="G163" s="197"/>
      <c r="H163" s="198"/>
      <c r="I163" s="199">
        <f t="shared" ref="I163:I165" si="209">G163+H163</f>
        <v>0</v>
      </c>
      <c r="J163" s="200"/>
      <c r="K163" s="198"/>
      <c r="L163" s="199">
        <f t="shared" ref="L163:L165" si="210">J163+K163</f>
        <v>0</v>
      </c>
      <c r="M163" s="197"/>
      <c r="N163" s="198"/>
      <c r="O163" s="199">
        <f t="shared" ref="O163:O165" si="211">M163+N163</f>
        <v>0</v>
      </c>
      <c r="P163" s="201"/>
    </row>
    <row r="164" spans="1:16" ht="36" hidden="1" x14ac:dyDescent="0.25">
      <c r="A164" s="52">
        <v>3262</v>
      </c>
      <c r="B164" s="90" t="s">
        <v>182</v>
      </c>
      <c r="C164" s="536">
        <f t="shared" si="189"/>
        <v>0</v>
      </c>
      <c r="D164" s="197"/>
      <c r="E164" s="198"/>
      <c r="F164" s="199">
        <f t="shared" si="208"/>
        <v>0</v>
      </c>
      <c r="G164" s="197"/>
      <c r="H164" s="198"/>
      <c r="I164" s="199">
        <f t="shared" si="209"/>
        <v>0</v>
      </c>
      <c r="J164" s="200"/>
      <c r="K164" s="198"/>
      <c r="L164" s="199">
        <f t="shared" si="210"/>
        <v>0</v>
      </c>
      <c r="M164" s="197"/>
      <c r="N164" s="198"/>
      <c r="O164" s="199">
        <f t="shared" si="211"/>
        <v>0</v>
      </c>
      <c r="P164" s="201"/>
    </row>
    <row r="165" spans="1:16" ht="24" hidden="1" x14ac:dyDescent="0.25">
      <c r="A165" s="52">
        <v>3263</v>
      </c>
      <c r="B165" s="90" t="s">
        <v>183</v>
      </c>
      <c r="C165" s="536">
        <f t="shared" si="189"/>
        <v>0</v>
      </c>
      <c r="D165" s="197"/>
      <c r="E165" s="198"/>
      <c r="F165" s="199">
        <f t="shared" si="208"/>
        <v>0</v>
      </c>
      <c r="G165" s="197"/>
      <c r="H165" s="198"/>
      <c r="I165" s="199">
        <f t="shared" si="209"/>
        <v>0</v>
      </c>
      <c r="J165" s="200"/>
      <c r="K165" s="198"/>
      <c r="L165" s="199">
        <f t="shared" si="210"/>
        <v>0</v>
      </c>
      <c r="M165" s="197"/>
      <c r="N165" s="198"/>
      <c r="O165" s="199">
        <f t="shared" si="211"/>
        <v>0</v>
      </c>
      <c r="P165" s="201"/>
    </row>
    <row r="166" spans="1:16" ht="84" hidden="1" x14ac:dyDescent="0.25">
      <c r="A166" s="875">
        <v>3290</v>
      </c>
      <c r="B166" s="82" t="s">
        <v>184</v>
      </c>
      <c r="C166" s="548">
        <f t="shared" si="189"/>
        <v>0</v>
      </c>
      <c r="D166" s="212">
        <f t="shared" ref="D166:E166" si="212">SUM(D167:D170)</f>
        <v>0</v>
      </c>
      <c r="E166" s="213">
        <f t="shared" si="212"/>
        <v>0</v>
      </c>
      <c r="F166" s="194">
        <f>SUM(F167:F170)</f>
        <v>0</v>
      </c>
      <c r="G166" s="212">
        <f t="shared" ref="G166:O166" si="213">SUM(G167:G170)</f>
        <v>0</v>
      </c>
      <c r="H166" s="213">
        <f t="shared" si="213"/>
        <v>0</v>
      </c>
      <c r="I166" s="194">
        <f t="shared" si="213"/>
        <v>0</v>
      </c>
      <c r="J166" s="214">
        <f t="shared" si="213"/>
        <v>0</v>
      </c>
      <c r="K166" s="213">
        <f t="shared" si="213"/>
        <v>0</v>
      </c>
      <c r="L166" s="194">
        <f t="shared" si="213"/>
        <v>0</v>
      </c>
      <c r="M166" s="212">
        <f t="shared" si="213"/>
        <v>0</v>
      </c>
      <c r="N166" s="213">
        <f t="shared" si="213"/>
        <v>0</v>
      </c>
      <c r="O166" s="194">
        <f t="shared" si="213"/>
        <v>0</v>
      </c>
      <c r="P166" s="229"/>
    </row>
    <row r="167" spans="1:16" ht="72" hidden="1" x14ac:dyDescent="0.25">
      <c r="A167" s="52">
        <v>3291</v>
      </c>
      <c r="B167" s="90" t="s">
        <v>185</v>
      </c>
      <c r="C167" s="536">
        <f t="shared" si="189"/>
        <v>0</v>
      </c>
      <c r="D167" s="197"/>
      <c r="E167" s="198"/>
      <c r="F167" s="199">
        <f t="shared" ref="F167:F170" si="214">D167+E167</f>
        <v>0</v>
      </c>
      <c r="G167" s="197"/>
      <c r="H167" s="198"/>
      <c r="I167" s="199">
        <f t="shared" ref="I167:I170" si="215">G167+H167</f>
        <v>0</v>
      </c>
      <c r="J167" s="200"/>
      <c r="K167" s="198"/>
      <c r="L167" s="199">
        <f t="shared" ref="L167:L170" si="216">J167+K167</f>
        <v>0</v>
      </c>
      <c r="M167" s="197"/>
      <c r="N167" s="198"/>
      <c r="O167" s="199">
        <f t="shared" ref="O167:O170" si="217">M167+N167</f>
        <v>0</v>
      </c>
      <c r="P167" s="201"/>
    </row>
    <row r="168" spans="1:16" ht="72" hidden="1" x14ac:dyDescent="0.25">
      <c r="A168" s="52">
        <v>3292</v>
      </c>
      <c r="B168" s="90" t="s">
        <v>186</v>
      </c>
      <c r="C168" s="536">
        <f t="shared" si="189"/>
        <v>0</v>
      </c>
      <c r="D168" s="197"/>
      <c r="E168" s="198"/>
      <c r="F168" s="199">
        <f t="shared" si="214"/>
        <v>0</v>
      </c>
      <c r="G168" s="197"/>
      <c r="H168" s="198"/>
      <c r="I168" s="199">
        <f t="shared" si="215"/>
        <v>0</v>
      </c>
      <c r="J168" s="200"/>
      <c r="K168" s="198"/>
      <c r="L168" s="199">
        <f t="shared" si="216"/>
        <v>0</v>
      </c>
      <c r="M168" s="197"/>
      <c r="N168" s="198"/>
      <c r="O168" s="199">
        <f t="shared" si="217"/>
        <v>0</v>
      </c>
      <c r="P168" s="201"/>
    </row>
    <row r="169" spans="1:16" ht="72" hidden="1" x14ac:dyDescent="0.25">
      <c r="A169" s="52">
        <v>3293</v>
      </c>
      <c r="B169" s="90" t="s">
        <v>187</v>
      </c>
      <c r="C169" s="536">
        <f t="shared" si="189"/>
        <v>0</v>
      </c>
      <c r="D169" s="197"/>
      <c r="E169" s="198"/>
      <c r="F169" s="199">
        <f t="shared" si="214"/>
        <v>0</v>
      </c>
      <c r="G169" s="197"/>
      <c r="H169" s="198"/>
      <c r="I169" s="199">
        <f t="shared" si="215"/>
        <v>0</v>
      </c>
      <c r="J169" s="200"/>
      <c r="K169" s="198"/>
      <c r="L169" s="199">
        <f t="shared" si="216"/>
        <v>0</v>
      </c>
      <c r="M169" s="197"/>
      <c r="N169" s="198"/>
      <c r="O169" s="199">
        <f t="shared" si="217"/>
        <v>0</v>
      </c>
      <c r="P169" s="201"/>
    </row>
    <row r="170" spans="1:16" ht="60" hidden="1" x14ac:dyDescent="0.25">
      <c r="A170" s="230">
        <v>3294</v>
      </c>
      <c r="B170" s="90" t="s">
        <v>188</v>
      </c>
      <c r="C170" s="548">
        <f t="shared" si="189"/>
        <v>0</v>
      </c>
      <c r="D170" s="231"/>
      <c r="E170" s="232"/>
      <c r="F170" s="233">
        <f t="shared" si="214"/>
        <v>0</v>
      </c>
      <c r="G170" s="231"/>
      <c r="H170" s="232"/>
      <c r="I170" s="233">
        <f t="shared" si="215"/>
        <v>0</v>
      </c>
      <c r="J170" s="234"/>
      <c r="K170" s="232"/>
      <c r="L170" s="233">
        <f t="shared" si="216"/>
        <v>0</v>
      </c>
      <c r="M170" s="231"/>
      <c r="N170" s="232"/>
      <c r="O170" s="233">
        <f t="shared" si="217"/>
        <v>0</v>
      </c>
      <c r="P170" s="229"/>
    </row>
    <row r="171" spans="1:16" ht="48" hidden="1" x14ac:dyDescent="0.25">
      <c r="A171" s="235">
        <v>3300</v>
      </c>
      <c r="B171" s="228" t="s">
        <v>189</v>
      </c>
      <c r="C171" s="549">
        <f t="shared" si="189"/>
        <v>0</v>
      </c>
      <c r="D171" s="236">
        <f t="shared" ref="D171:E171" si="218">SUM(D172:D173)</f>
        <v>0</v>
      </c>
      <c r="E171" s="237">
        <f t="shared" si="218"/>
        <v>0</v>
      </c>
      <c r="F171" s="238">
        <f>SUM(F172:F173)</f>
        <v>0</v>
      </c>
      <c r="G171" s="236">
        <f t="shared" ref="G171:O171" si="219">SUM(G172:G173)</f>
        <v>0</v>
      </c>
      <c r="H171" s="237">
        <f t="shared" si="219"/>
        <v>0</v>
      </c>
      <c r="I171" s="238">
        <f t="shared" si="219"/>
        <v>0</v>
      </c>
      <c r="J171" s="239">
        <f t="shared" si="219"/>
        <v>0</v>
      </c>
      <c r="K171" s="237">
        <f t="shared" si="219"/>
        <v>0</v>
      </c>
      <c r="L171" s="238">
        <f t="shared" si="219"/>
        <v>0</v>
      </c>
      <c r="M171" s="236">
        <f t="shared" si="219"/>
        <v>0</v>
      </c>
      <c r="N171" s="237">
        <f t="shared" si="219"/>
        <v>0</v>
      </c>
      <c r="O171" s="238">
        <f t="shared" si="219"/>
        <v>0</v>
      </c>
      <c r="P171" s="187"/>
    </row>
    <row r="172" spans="1:16" ht="48" hidden="1" x14ac:dyDescent="0.25">
      <c r="A172" s="142">
        <v>3310</v>
      </c>
      <c r="B172" s="143" t="s">
        <v>190</v>
      </c>
      <c r="C172" s="542">
        <f t="shared" si="189"/>
        <v>0</v>
      </c>
      <c r="D172" s="206"/>
      <c r="E172" s="207"/>
      <c r="F172" s="189">
        <f t="shared" ref="F172:F173" si="220">D172+E172</f>
        <v>0</v>
      </c>
      <c r="G172" s="206"/>
      <c r="H172" s="207"/>
      <c r="I172" s="189">
        <f t="shared" ref="I172:I173" si="221">G172+H172</f>
        <v>0</v>
      </c>
      <c r="J172" s="208"/>
      <c r="K172" s="207"/>
      <c r="L172" s="189">
        <f t="shared" ref="L172:L173" si="222">J172+K172</f>
        <v>0</v>
      </c>
      <c r="M172" s="206"/>
      <c r="N172" s="207"/>
      <c r="O172" s="189">
        <f t="shared" ref="O172:O173" si="223">M172+N172</f>
        <v>0</v>
      </c>
      <c r="P172" s="191"/>
    </row>
    <row r="173" spans="1:16" ht="48.75" hidden="1" customHeight="1" x14ac:dyDescent="0.25">
      <c r="A173" s="45">
        <v>3320</v>
      </c>
      <c r="B173" s="82" t="s">
        <v>191</v>
      </c>
      <c r="C173" s="535">
        <f t="shared" si="189"/>
        <v>0</v>
      </c>
      <c r="D173" s="192"/>
      <c r="E173" s="193"/>
      <c r="F173" s="194">
        <f t="shared" si="220"/>
        <v>0</v>
      </c>
      <c r="G173" s="192"/>
      <c r="H173" s="193"/>
      <c r="I173" s="194">
        <f t="shared" si="221"/>
        <v>0</v>
      </c>
      <c r="J173" s="195"/>
      <c r="K173" s="193"/>
      <c r="L173" s="194">
        <f t="shared" si="222"/>
        <v>0</v>
      </c>
      <c r="M173" s="192"/>
      <c r="N173" s="193"/>
      <c r="O173" s="194">
        <f t="shared" si="223"/>
        <v>0</v>
      </c>
      <c r="P173" s="196"/>
    </row>
    <row r="174" spans="1:16" hidden="1" x14ac:dyDescent="0.25">
      <c r="A174" s="240">
        <v>4000</v>
      </c>
      <c r="B174" s="176" t="s">
        <v>192</v>
      </c>
      <c r="C174" s="547">
        <f t="shared" si="189"/>
        <v>0</v>
      </c>
      <c r="D174" s="177">
        <f t="shared" ref="D174:E174" si="224">SUM(D175,D178)</f>
        <v>0</v>
      </c>
      <c r="E174" s="178">
        <f t="shared" si="224"/>
        <v>0</v>
      </c>
      <c r="F174" s="179">
        <f>SUM(F175,F178)</f>
        <v>0</v>
      </c>
      <c r="G174" s="177">
        <f t="shared" ref="G174:H174" si="225">SUM(G175,G178)</f>
        <v>0</v>
      </c>
      <c r="H174" s="178">
        <f t="shared" si="225"/>
        <v>0</v>
      </c>
      <c r="I174" s="179">
        <f>SUM(I175,I178)</f>
        <v>0</v>
      </c>
      <c r="J174" s="180">
        <f t="shared" ref="J174:K174" si="226">SUM(J175,J178)</f>
        <v>0</v>
      </c>
      <c r="K174" s="178">
        <f t="shared" si="226"/>
        <v>0</v>
      </c>
      <c r="L174" s="179">
        <f>SUM(L175,L178)</f>
        <v>0</v>
      </c>
      <c r="M174" s="177">
        <f t="shared" ref="M174:O174" si="227">SUM(M175,M178)</f>
        <v>0</v>
      </c>
      <c r="N174" s="178">
        <f t="shared" si="227"/>
        <v>0</v>
      </c>
      <c r="O174" s="179">
        <f t="shared" si="227"/>
        <v>0</v>
      </c>
      <c r="P174" s="181"/>
    </row>
    <row r="175" spans="1:16" ht="24" hidden="1" x14ac:dyDescent="0.25">
      <c r="A175" s="241">
        <v>4200</v>
      </c>
      <c r="B175" s="182" t="s">
        <v>193</v>
      </c>
      <c r="C175" s="534">
        <f t="shared" si="189"/>
        <v>0</v>
      </c>
      <c r="D175" s="183">
        <f t="shared" ref="D175:E175" si="228">SUM(D176,D177)</f>
        <v>0</v>
      </c>
      <c r="E175" s="184">
        <f t="shared" si="228"/>
        <v>0</v>
      </c>
      <c r="F175" s="185">
        <f>SUM(F176,F177)</f>
        <v>0</v>
      </c>
      <c r="G175" s="183">
        <f t="shared" ref="G175:H175" si="229">SUM(G176,G177)</f>
        <v>0</v>
      </c>
      <c r="H175" s="184">
        <f t="shared" si="229"/>
        <v>0</v>
      </c>
      <c r="I175" s="185">
        <f>SUM(I176,I177)</f>
        <v>0</v>
      </c>
      <c r="J175" s="186">
        <f t="shared" ref="J175:K175" si="230">SUM(J176,J177)</f>
        <v>0</v>
      </c>
      <c r="K175" s="184">
        <f t="shared" si="230"/>
        <v>0</v>
      </c>
      <c r="L175" s="185">
        <f>SUM(L176,L177)</f>
        <v>0</v>
      </c>
      <c r="M175" s="183">
        <f t="shared" ref="M175:O175" si="231">SUM(M176,M177)</f>
        <v>0</v>
      </c>
      <c r="N175" s="184">
        <f t="shared" si="231"/>
        <v>0</v>
      </c>
      <c r="O175" s="185">
        <f t="shared" si="231"/>
        <v>0</v>
      </c>
      <c r="P175" s="209"/>
    </row>
    <row r="176" spans="1:16" ht="36" hidden="1" x14ac:dyDescent="0.25">
      <c r="A176" s="875">
        <v>4240</v>
      </c>
      <c r="B176" s="82" t="s">
        <v>194</v>
      </c>
      <c r="C176" s="535">
        <f t="shared" si="189"/>
        <v>0</v>
      </c>
      <c r="D176" s="192"/>
      <c r="E176" s="193"/>
      <c r="F176" s="194">
        <f t="shared" ref="F176:F177" si="232">D176+E176</f>
        <v>0</v>
      </c>
      <c r="G176" s="192"/>
      <c r="H176" s="193"/>
      <c r="I176" s="194">
        <f t="shared" ref="I176:I177" si="233">G176+H176</f>
        <v>0</v>
      </c>
      <c r="J176" s="195"/>
      <c r="K176" s="193"/>
      <c r="L176" s="194">
        <f t="shared" ref="L176:L177" si="234">J176+K176</f>
        <v>0</v>
      </c>
      <c r="M176" s="192"/>
      <c r="N176" s="193"/>
      <c r="O176" s="194">
        <f t="shared" ref="O176:O177" si="235">M176+N176</f>
        <v>0</v>
      </c>
      <c r="P176" s="196"/>
    </row>
    <row r="177" spans="1:16" ht="24" hidden="1" x14ac:dyDescent="0.25">
      <c r="A177" s="202">
        <v>4250</v>
      </c>
      <c r="B177" s="90" t="s">
        <v>195</v>
      </c>
      <c r="C177" s="536">
        <f t="shared" si="189"/>
        <v>0</v>
      </c>
      <c r="D177" s="197"/>
      <c r="E177" s="198"/>
      <c r="F177" s="199">
        <f t="shared" si="232"/>
        <v>0</v>
      </c>
      <c r="G177" s="197"/>
      <c r="H177" s="198"/>
      <c r="I177" s="199">
        <f t="shared" si="233"/>
        <v>0</v>
      </c>
      <c r="J177" s="200"/>
      <c r="K177" s="198"/>
      <c r="L177" s="199">
        <f t="shared" si="234"/>
        <v>0</v>
      </c>
      <c r="M177" s="197"/>
      <c r="N177" s="198"/>
      <c r="O177" s="199">
        <f t="shared" si="235"/>
        <v>0</v>
      </c>
      <c r="P177" s="201"/>
    </row>
    <row r="178" spans="1:16" hidden="1" x14ac:dyDescent="0.25">
      <c r="A178" s="70">
        <v>4300</v>
      </c>
      <c r="B178" s="182" t="s">
        <v>196</v>
      </c>
      <c r="C178" s="534">
        <f t="shared" si="189"/>
        <v>0</v>
      </c>
      <c r="D178" s="183">
        <f t="shared" ref="D178:E178" si="236">SUM(D179)</f>
        <v>0</v>
      </c>
      <c r="E178" s="184">
        <f t="shared" si="236"/>
        <v>0</v>
      </c>
      <c r="F178" s="185">
        <f>SUM(F179)</f>
        <v>0</v>
      </c>
      <c r="G178" s="183">
        <f t="shared" ref="G178:H178" si="237">SUM(G179)</f>
        <v>0</v>
      </c>
      <c r="H178" s="184">
        <f t="shared" si="237"/>
        <v>0</v>
      </c>
      <c r="I178" s="185">
        <f>SUM(I179)</f>
        <v>0</v>
      </c>
      <c r="J178" s="186">
        <f t="shared" ref="J178:K178" si="238">SUM(J179)</f>
        <v>0</v>
      </c>
      <c r="K178" s="184">
        <f t="shared" si="238"/>
        <v>0</v>
      </c>
      <c r="L178" s="185">
        <f>SUM(L179)</f>
        <v>0</v>
      </c>
      <c r="M178" s="183">
        <f t="shared" ref="M178:O178" si="239">SUM(M179)</f>
        <v>0</v>
      </c>
      <c r="N178" s="184">
        <f t="shared" si="239"/>
        <v>0</v>
      </c>
      <c r="O178" s="185">
        <f t="shared" si="239"/>
        <v>0</v>
      </c>
      <c r="P178" s="209"/>
    </row>
    <row r="179" spans="1:16" ht="24" hidden="1" x14ac:dyDescent="0.25">
      <c r="A179" s="875">
        <v>4310</v>
      </c>
      <c r="B179" s="82" t="s">
        <v>197</v>
      </c>
      <c r="C179" s="535">
        <f t="shared" si="189"/>
        <v>0</v>
      </c>
      <c r="D179" s="212">
        <f t="shared" ref="D179:E179" si="240">SUM(D180:D180)</f>
        <v>0</v>
      </c>
      <c r="E179" s="213">
        <f t="shared" si="240"/>
        <v>0</v>
      </c>
      <c r="F179" s="194">
        <f>SUM(F180:F180)</f>
        <v>0</v>
      </c>
      <c r="G179" s="212">
        <f t="shared" ref="G179:H179" si="241">SUM(G180:G180)</f>
        <v>0</v>
      </c>
      <c r="H179" s="213">
        <f t="shared" si="241"/>
        <v>0</v>
      </c>
      <c r="I179" s="194">
        <f>SUM(I180:I180)</f>
        <v>0</v>
      </c>
      <c r="J179" s="214">
        <f t="shared" ref="J179:K179" si="242">SUM(J180:J180)</f>
        <v>0</v>
      </c>
      <c r="K179" s="213">
        <f t="shared" si="242"/>
        <v>0</v>
      </c>
      <c r="L179" s="194">
        <f>SUM(L180:L180)</f>
        <v>0</v>
      </c>
      <c r="M179" s="212">
        <f t="shared" ref="M179:O179" si="243">SUM(M180:M180)</f>
        <v>0</v>
      </c>
      <c r="N179" s="213">
        <f t="shared" si="243"/>
        <v>0</v>
      </c>
      <c r="O179" s="194">
        <f t="shared" si="243"/>
        <v>0</v>
      </c>
      <c r="P179" s="196"/>
    </row>
    <row r="180" spans="1:16" ht="36" hidden="1" x14ac:dyDescent="0.25">
      <c r="A180" s="52">
        <v>4311</v>
      </c>
      <c r="B180" s="90" t="s">
        <v>198</v>
      </c>
      <c r="C180" s="536">
        <f t="shared" si="189"/>
        <v>0</v>
      </c>
      <c r="D180" s="197"/>
      <c r="E180" s="198"/>
      <c r="F180" s="199">
        <f>D180+E180</f>
        <v>0</v>
      </c>
      <c r="G180" s="197"/>
      <c r="H180" s="198"/>
      <c r="I180" s="199">
        <f>G180+H180</f>
        <v>0</v>
      </c>
      <c r="J180" s="200"/>
      <c r="K180" s="198"/>
      <c r="L180" s="199">
        <f>J180+K180</f>
        <v>0</v>
      </c>
      <c r="M180" s="197"/>
      <c r="N180" s="198"/>
      <c r="O180" s="199">
        <f t="shared" ref="O180" si="244">M180+N180</f>
        <v>0</v>
      </c>
      <c r="P180" s="201"/>
    </row>
    <row r="181" spans="1:16" s="29" customFormat="1" ht="24" x14ac:dyDescent="0.25">
      <c r="A181" s="242"/>
      <c r="B181" s="21" t="s">
        <v>199</v>
      </c>
      <c r="C181" s="546">
        <f t="shared" si="189"/>
        <v>2044080</v>
      </c>
      <c r="D181" s="171">
        <f t="shared" ref="D181:O181" si="245">SUM(D182,D211,D252,D265)</f>
        <v>2044080</v>
      </c>
      <c r="E181" s="172">
        <f t="shared" si="245"/>
        <v>0</v>
      </c>
      <c r="F181" s="173">
        <f t="shared" si="245"/>
        <v>2044080</v>
      </c>
      <c r="G181" s="171">
        <f t="shared" si="245"/>
        <v>0</v>
      </c>
      <c r="H181" s="172">
        <f t="shared" si="245"/>
        <v>0</v>
      </c>
      <c r="I181" s="173">
        <f t="shared" si="245"/>
        <v>0</v>
      </c>
      <c r="J181" s="174">
        <f t="shared" si="245"/>
        <v>0</v>
      </c>
      <c r="K181" s="172">
        <f t="shared" si="245"/>
        <v>0</v>
      </c>
      <c r="L181" s="173">
        <f t="shared" si="245"/>
        <v>0</v>
      </c>
      <c r="M181" s="171">
        <f t="shared" si="245"/>
        <v>0</v>
      </c>
      <c r="N181" s="172">
        <f t="shared" si="245"/>
        <v>0</v>
      </c>
      <c r="O181" s="173">
        <f t="shared" si="245"/>
        <v>0</v>
      </c>
      <c r="P181" s="243"/>
    </row>
    <row r="182" spans="1:16" x14ac:dyDescent="0.25">
      <c r="A182" s="176">
        <v>5000</v>
      </c>
      <c r="B182" s="176" t="s">
        <v>200</v>
      </c>
      <c r="C182" s="547">
        <f t="shared" si="189"/>
        <v>2044080</v>
      </c>
      <c r="D182" s="177">
        <f t="shared" ref="D182:E182" si="246">D183+D187</f>
        <v>2044080</v>
      </c>
      <c r="E182" s="178">
        <f t="shared" si="246"/>
        <v>0</v>
      </c>
      <c r="F182" s="179">
        <f>F183+F187</f>
        <v>2044080</v>
      </c>
      <c r="G182" s="177">
        <f t="shared" ref="G182:H182" si="247">G183+G187</f>
        <v>0</v>
      </c>
      <c r="H182" s="178">
        <f t="shared" si="247"/>
        <v>0</v>
      </c>
      <c r="I182" s="179">
        <f>I183+I187</f>
        <v>0</v>
      </c>
      <c r="J182" s="180">
        <f t="shared" ref="J182:K182" si="248">J183+J187</f>
        <v>0</v>
      </c>
      <c r="K182" s="178">
        <f t="shared" si="248"/>
        <v>0</v>
      </c>
      <c r="L182" s="179">
        <f>L183+L187</f>
        <v>0</v>
      </c>
      <c r="M182" s="177">
        <f t="shared" ref="M182:O182" si="249">M183+M187</f>
        <v>0</v>
      </c>
      <c r="N182" s="178">
        <f t="shared" si="249"/>
        <v>0</v>
      </c>
      <c r="O182" s="179">
        <f t="shared" si="249"/>
        <v>0</v>
      </c>
      <c r="P182" s="181"/>
    </row>
    <row r="183" spans="1:16" hidden="1" x14ac:dyDescent="0.25">
      <c r="A183" s="70">
        <v>5100</v>
      </c>
      <c r="B183" s="182" t="s">
        <v>201</v>
      </c>
      <c r="C183" s="534">
        <f t="shared" si="189"/>
        <v>0</v>
      </c>
      <c r="D183" s="183">
        <f t="shared" ref="D183:E183" si="250">SUM(D184:D186)</f>
        <v>0</v>
      </c>
      <c r="E183" s="184">
        <f t="shared" si="250"/>
        <v>0</v>
      </c>
      <c r="F183" s="185">
        <f>SUM(F184:F186)</f>
        <v>0</v>
      </c>
      <c r="G183" s="183">
        <f t="shared" ref="G183:H183" si="251">SUM(G184:G186)</f>
        <v>0</v>
      </c>
      <c r="H183" s="184">
        <f t="shared" si="251"/>
        <v>0</v>
      </c>
      <c r="I183" s="185">
        <f>SUM(I184:I186)</f>
        <v>0</v>
      </c>
      <c r="J183" s="186">
        <f t="shared" ref="J183:K183" si="252">SUM(J184:J186)</f>
        <v>0</v>
      </c>
      <c r="K183" s="184">
        <f t="shared" si="252"/>
        <v>0</v>
      </c>
      <c r="L183" s="185">
        <f>SUM(L184:L186)</f>
        <v>0</v>
      </c>
      <c r="M183" s="183">
        <f t="shared" ref="M183:O183" si="253">SUM(M184:M186)</f>
        <v>0</v>
      </c>
      <c r="N183" s="184">
        <f t="shared" si="253"/>
        <v>0</v>
      </c>
      <c r="O183" s="185">
        <f t="shared" si="253"/>
        <v>0</v>
      </c>
      <c r="P183" s="209"/>
    </row>
    <row r="184" spans="1:16" hidden="1" x14ac:dyDescent="0.25">
      <c r="A184" s="875">
        <v>5110</v>
      </c>
      <c r="B184" s="82" t="s">
        <v>202</v>
      </c>
      <c r="C184" s="535">
        <f t="shared" si="189"/>
        <v>0</v>
      </c>
      <c r="D184" s="192"/>
      <c r="E184" s="193"/>
      <c r="F184" s="194">
        <f t="shared" ref="F184:F186" si="254">D184+E184</f>
        <v>0</v>
      </c>
      <c r="G184" s="192"/>
      <c r="H184" s="193"/>
      <c r="I184" s="194">
        <f t="shared" ref="I184:I186" si="255">G184+H184</f>
        <v>0</v>
      </c>
      <c r="J184" s="195"/>
      <c r="K184" s="193"/>
      <c r="L184" s="194">
        <f t="shared" ref="L184:L186" si="256">J184+K184</f>
        <v>0</v>
      </c>
      <c r="M184" s="192"/>
      <c r="N184" s="193"/>
      <c r="O184" s="194">
        <f t="shared" ref="O184:O186" si="257">M184+N184</f>
        <v>0</v>
      </c>
      <c r="P184" s="196"/>
    </row>
    <row r="185" spans="1:16" ht="24" hidden="1" x14ac:dyDescent="0.25">
      <c r="A185" s="202">
        <v>5120</v>
      </c>
      <c r="B185" s="90" t="s">
        <v>203</v>
      </c>
      <c r="C185" s="536">
        <f t="shared" si="189"/>
        <v>0</v>
      </c>
      <c r="D185" s="197"/>
      <c r="E185" s="198"/>
      <c r="F185" s="199">
        <f t="shared" si="254"/>
        <v>0</v>
      </c>
      <c r="G185" s="197"/>
      <c r="H185" s="198"/>
      <c r="I185" s="199">
        <f t="shared" si="255"/>
        <v>0</v>
      </c>
      <c r="J185" s="200"/>
      <c r="K185" s="198"/>
      <c r="L185" s="199">
        <f t="shared" si="256"/>
        <v>0</v>
      </c>
      <c r="M185" s="197"/>
      <c r="N185" s="198"/>
      <c r="O185" s="199">
        <f t="shared" si="257"/>
        <v>0</v>
      </c>
      <c r="P185" s="201"/>
    </row>
    <row r="186" spans="1:16" hidden="1" x14ac:dyDescent="0.25">
      <c r="A186" s="202">
        <v>5140</v>
      </c>
      <c r="B186" s="90" t="s">
        <v>204</v>
      </c>
      <c r="C186" s="536">
        <f t="shared" si="189"/>
        <v>0</v>
      </c>
      <c r="D186" s="197"/>
      <c r="E186" s="198"/>
      <c r="F186" s="199">
        <f t="shared" si="254"/>
        <v>0</v>
      </c>
      <c r="G186" s="197"/>
      <c r="H186" s="198"/>
      <c r="I186" s="199">
        <f t="shared" si="255"/>
        <v>0</v>
      </c>
      <c r="J186" s="200"/>
      <c r="K186" s="198"/>
      <c r="L186" s="199">
        <f t="shared" si="256"/>
        <v>0</v>
      </c>
      <c r="M186" s="197"/>
      <c r="N186" s="198"/>
      <c r="O186" s="199">
        <f t="shared" si="257"/>
        <v>0</v>
      </c>
      <c r="P186" s="201"/>
    </row>
    <row r="187" spans="1:16" ht="24" x14ac:dyDescent="0.25">
      <c r="A187" s="70">
        <v>5200</v>
      </c>
      <c r="B187" s="182" t="s">
        <v>205</v>
      </c>
      <c r="C187" s="534">
        <f t="shared" si="189"/>
        <v>2044080</v>
      </c>
      <c r="D187" s="183">
        <f t="shared" ref="D187:E187" si="258">D188+D198+D199+D206+D207+D208+D210</f>
        <v>2044080</v>
      </c>
      <c r="E187" s="184">
        <f t="shared" si="258"/>
        <v>0</v>
      </c>
      <c r="F187" s="185">
        <f>F188+F198+F199+F206+F207+F208+F210</f>
        <v>2044080</v>
      </c>
      <c r="G187" s="183">
        <f t="shared" ref="G187:H187" si="259">G188+G198+G199+G206+G207+G208+G210</f>
        <v>0</v>
      </c>
      <c r="H187" s="184">
        <f t="shared" si="259"/>
        <v>0</v>
      </c>
      <c r="I187" s="185">
        <f>I188+I198+I199+I206+I207+I208+I210</f>
        <v>0</v>
      </c>
      <c r="J187" s="186">
        <f t="shared" ref="J187:K187" si="260">J188+J198+J199+J206+J207+J208+J210</f>
        <v>0</v>
      </c>
      <c r="K187" s="184">
        <f t="shared" si="260"/>
        <v>0</v>
      </c>
      <c r="L187" s="185">
        <f>L188+L198+L199+L206+L207+L208+L210</f>
        <v>0</v>
      </c>
      <c r="M187" s="183">
        <f t="shared" ref="M187:O187" si="261">M188+M198+M199+M206+M207+M208+M210</f>
        <v>0</v>
      </c>
      <c r="N187" s="184">
        <f t="shared" si="261"/>
        <v>0</v>
      </c>
      <c r="O187" s="185">
        <f t="shared" si="261"/>
        <v>0</v>
      </c>
      <c r="P187" s="209"/>
    </row>
    <row r="188" spans="1:16" hidden="1" x14ac:dyDescent="0.25">
      <c r="A188" s="188">
        <v>5210</v>
      </c>
      <c r="B188" s="143" t="s">
        <v>206</v>
      </c>
      <c r="C188" s="542">
        <f t="shared" si="189"/>
        <v>0</v>
      </c>
      <c r="D188" s="148">
        <f t="shared" ref="D188:E188" si="262">SUM(D189:D197)</f>
        <v>0</v>
      </c>
      <c r="E188" s="149">
        <f t="shared" si="262"/>
        <v>0</v>
      </c>
      <c r="F188" s="189">
        <f>SUM(F189:F197)</f>
        <v>0</v>
      </c>
      <c r="G188" s="148">
        <f t="shared" ref="G188:H188" si="263">SUM(G189:G197)</f>
        <v>0</v>
      </c>
      <c r="H188" s="149">
        <f t="shared" si="263"/>
        <v>0</v>
      </c>
      <c r="I188" s="189">
        <f>SUM(I189:I197)</f>
        <v>0</v>
      </c>
      <c r="J188" s="190">
        <f t="shared" ref="J188:K188" si="264">SUM(J189:J197)</f>
        <v>0</v>
      </c>
      <c r="K188" s="149">
        <f t="shared" si="264"/>
        <v>0</v>
      </c>
      <c r="L188" s="189">
        <f>SUM(L189:L197)</f>
        <v>0</v>
      </c>
      <c r="M188" s="148">
        <f t="shared" ref="M188:O188" si="265">SUM(M189:M197)</f>
        <v>0</v>
      </c>
      <c r="N188" s="149">
        <f t="shared" si="265"/>
        <v>0</v>
      </c>
      <c r="O188" s="189">
        <f t="shared" si="265"/>
        <v>0</v>
      </c>
      <c r="P188" s="191"/>
    </row>
    <row r="189" spans="1:16" hidden="1" x14ac:dyDescent="0.25">
      <c r="A189" s="45">
        <v>5211</v>
      </c>
      <c r="B189" s="82" t="s">
        <v>207</v>
      </c>
      <c r="C189" s="535">
        <f t="shared" si="189"/>
        <v>0</v>
      </c>
      <c r="D189" s="192"/>
      <c r="E189" s="193"/>
      <c r="F189" s="194">
        <f t="shared" ref="F189:F198" si="266">D189+E189</f>
        <v>0</v>
      </c>
      <c r="G189" s="192"/>
      <c r="H189" s="193"/>
      <c r="I189" s="194">
        <f t="shared" ref="I189:I198" si="267">G189+H189</f>
        <v>0</v>
      </c>
      <c r="J189" s="195"/>
      <c r="K189" s="193"/>
      <c r="L189" s="194">
        <f t="shared" ref="L189:L198" si="268">J189+K189</f>
        <v>0</v>
      </c>
      <c r="M189" s="192"/>
      <c r="N189" s="193"/>
      <c r="O189" s="194">
        <f t="shared" ref="O189:O198" si="269">M189+N189</f>
        <v>0</v>
      </c>
      <c r="P189" s="196"/>
    </row>
    <row r="190" spans="1:16" hidden="1" x14ac:dyDescent="0.25">
      <c r="A190" s="52">
        <v>5212</v>
      </c>
      <c r="B190" s="90" t="s">
        <v>208</v>
      </c>
      <c r="C190" s="536">
        <f t="shared" si="189"/>
        <v>0</v>
      </c>
      <c r="D190" s="197"/>
      <c r="E190" s="198"/>
      <c r="F190" s="199">
        <f t="shared" si="266"/>
        <v>0</v>
      </c>
      <c r="G190" s="197"/>
      <c r="H190" s="198"/>
      <c r="I190" s="199">
        <f t="shared" si="267"/>
        <v>0</v>
      </c>
      <c r="J190" s="200"/>
      <c r="K190" s="198"/>
      <c r="L190" s="199">
        <f t="shared" si="268"/>
        <v>0</v>
      </c>
      <c r="M190" s="197"/>
      <c r="N190" s="198"/>
      <c r="O190" s="199">
        <f t="shared" si="269"/>
        <v>0</v>
      </c>
      <c r="P190" s="201"/>
    </row>
    <row r="191" spans="1:16" hidden="1" x14ac:dyDescent="0.25">
      <c r="A191" s="52">
        <v>5213</v>
      </c>
      <c r="B191" s="90" t="s">
        <v>209</v>
      </c>
      <c r="C191" s="536">
        <f t="shared" si="189"/>
        <v>0</v>
      </c>
      <c r="D191" s="197"/>
      <c r="E191" s="198"/>
      <c r="F191" s="199">
        <f t="shared" si="266"/>
        <v>0</v>
      </c>
      <c r="G191" s="197"/>
      <c r="H191" s="198"/>
      <c r="I191" s="199">
        <f t="shared" si="267"/>
        <v>0</v>
      </c>
      <c r="J191" s="200"/>
      <c r="K191" s="198"/>
      <c r="L191" s="199">
        <f t="shared" si="268"/>
        <v>0</v>
      </c>
      <c r="M191" s="197"/>
      <c r="N191" s="198"/>
      <c r="O191" s="199">
        <f t="shared" si="269"/>
        <v>0</v>
      </c>
      <c r="P191" s="201"/>
    </row>
    <row r="192" spans="1:16" hidden="1" x14ac:dyDescent="0.25">
      <c r="A192" s="52">
        <v>5214</v>
      </c>
      <c r="B192" s="90" t="s">
        <v>210</v>
      </c>
      <c r="C192" s="536">
        <f t="shared" si="189"/>
        <v>0</v>
      </c>
      <c r="D192" s="197"/>
      <c r="E192" s="198"/>
      <c r="F192" s="199">
        <f t="shared" si="266"/>
        <v>0</v>
      </c>
      <c r="G192" s="197"/>
      <c r="H192" s="198"/>
      <c r="I192" s="199">
        <f t="shared" si="267"/>
        <v>0</v>
      </c>
      <c r="J192" s="200"/>
      <c r="K192" s="198"/>
      <c r="L192" s="199">
        <f t="shared" si="268"/>
        <v>0</v>
      </c>
      <c r="M192" s="197"/>
      <c r="N192" s="198"/>
      <c r="O192" s="199">
        <f t="shared" si="269"/>
        <v>0</v>
      </c>
      <c r="P192" s="201"/>
    </row>
    <row r="193" spans="1:16" hidden="1" x14ac:dyDescent="0.25">
      <c r="A193" s="52">
        <v>5215</v>
      </c>
      <c r="B193" s="90" t="s">
        <v>211</v>
      </c>
      <c r="C193" s="536">
        <f t="shared" si="189"/>
        <v>0</v>
      </c>
      <c r="D193" s="197"/>
      <c r="E193" s="198"/>
      <c r="F193" s="199">
        <f t="shared" si="266"/>
        <v>0</v>
      </c>
      <c r="G193" s="197"/>
      <c r="H193" s="198"/>
      <c r="I193" s="199">
        <f t="shared" si="267"/>
        <v>0</v>
      </c>
      <c r="J193" s="200"/>
      <c r="K193" s="198"/>
      <c r="L193" s="199">
        <f t="shared" si="268"/>
        <v>0</v>
      </c>
      <c r="M193" s="197"/>
      <c r="N193" s="198"/>
      <c r="O193" s="199">
        <f t="shared" si="269"/>
        <v>0</v>
      </c>
      <c r="P193" s="201"/>
    </row>
    <row r="194" spans="1:16" ht="14.25" hidden="1" customHeight="1" x14ac:dyDescent="0.25">
      <c r="A194" s="52">
        <v>5216</v>
      </c>
      <c r="B194" s="90" t="s">
        <v>212</v>
      </c>
      <c r="C194" s="536">
        <f t="shared" si="189"/>
        <v>0</v>
      </c>
      <c r="D194" s="197"/>
      <c r="E194" s="198"/>
      <c r="F194" s="199">
        <f t="shared" si="266"/>
        <v>0</v>
      </c>
      <c r="G194" s="197"/>
      <c r="H194" s="198"/>
      <c r="I194" s="199">
        <f t="shared" si="267"/>
        <v>0</v>
      </c>
      <c r="J194" s="200"/>
      <c r="K194" s="198"/>
      <c r="L194" s="199">
        <f t="shared" si="268"/>
        <v>0</v>
      </c>
      <c r="M194" s="197"/>
      <c r="N194" s="198"/>
      <c r="O194" s="199">
        <f t="shared" si="269"/>
        <v>0</v>
      </c>
      <c r="P194" s="201"/>
    </row>
    <row r="195" spans="1:16" hidden="1" x14ac:dyDescent="0.25">
      <c r="A195" s="52">
        <v>5217</v>
      </c>
      <c r="B195" s="90" t="s">
        <v>213</v>
      </c>
      <c r="C195" s="536">
        <f t="shared" si="189"/>
        <v>0</v>
      </c>
      <c r="D195" s="197"/>
      <c r="E195" s="198"/>
      <c r="F195" s="199">
        <f t="shared" si="266"/>
        <v>0</v>
      </c>
      <c r="G195" s="197"/>
      <c r="H195" s="198"/>
      <c r="I195" s="199">
        <f t="shared" si="267"/>
        <v>0</v>
      </c>
      <c r="J195" s="200"/>
      <c r="K195" s="198"/>
      <c r="L195" s="199">
        <f t="shared" si="268"/>
        <v>0</v>
      </c>
      <c r="M195" s="197"/>
      <c r="N195" s="198"/>
      <c r="O195" s="199">
        <f t="shared" si="269"/>
        <v>0</v>
      </c>
      <c r="P195" s="201"/>
    </row>
    <row r="196" spans="1:16" hidden="1" x14ac:dyDescent="0.25">
      <c r="A196" s="52">
        <v>5218</v>
      </c>
      <c r="B196" s="90" t="s">
        <v>214</v>
      </c>
      <c r="C196" s="536">
        <f t="shared" si="189"/>
        <v>0</v>
      </c>
      <c r="D196" s="197"/>
      <c r="E196" s="198"/>
      <c r="F196" s="199">
        <f t="shared" si="266"/>
        <v>0</v>
      </c>
      <c r="G196" s="197"/>
      <c r="H196" s="198"/>
      <c r="I196" s="199">
        <f t="shared" si="267"/>
        <v>0</v>
      </c>
      <c r="J196" s="200"/>
      <c r="K196" s="198"/>
      <c r="L196" s="199">
        <f t="shared" si="268"/>
        <v>0</v>
      </c>
      <c r="M196" s="197"/>
      <c r="N196" s="198"/>
      <c r="O196" s="199">
        <f t="shared" si="269"/>
        <v>0</v>
      </c>
      <c r="P196" s="201"/>
    </row>
    <row r="197" spans="1:16" hidden="1" x14ac:dyDescent="0.25">
      <c r="A197" s="52">
        <v>5219</v>
      </c>
      <c r="B197" s="90" t="s">
        <v>215</v>
      </c>
      <c r="C197" s="536">
        <f t="shared" si="189"/>
        <v>0</v>
      </c>
      <c r="D197" s="197"/>
      <c r="E197" s="198"/>
      <c r="F197" s="199">
        <f t="shared" si="266"/>
        <v>0</v>
      </c>
      <c r="G197" s="197"/>
      <c r="H197" s="198"/>
      <c r="I197" s="199">
        <f t="shared" si="267"/>
        <v>0</v>
      </c>
      <c r="J197" s="200"/>
      <c r="K197" s="198"/>
      <c r="L197" s="199">
        <f t="shared" si="268"/>
        <v>0</v>
      </c>
      <c r="M197" s="197"/>
      <c r="N197" s="198"/>
      <c r="O197" s="199">
        <f t="shared" si="269"/>
        <v>0</v>
      </c>
      <c r="P197" s="201"/>
    </row>
    <row r="198" spans="1:16" ht="13.5" hidden="1" customHeight="1" x14ac:dyDescent="0.25">
      <c r="A198" s="202">
        <v>5220</v>
      </c>
      <c r="B198" s="90" t="s">
        <v>216</v>
      </c>
      <c r="C198" s="536">
        <f t="shared" si="189"/>
        <v>0</v>
      </c>
      <c r="D198" s="197"/>
      <c r="E198" s="198"/>
      <c r="F198" s="199">
        <f t="shared" si="266"/>
        <v>0</v>
      </c>
      <c r="G198" s="197"/>
      <c r="H198" s="198"/>
      <c r="I198" s="199">
        <f t="shared" si="267"/>
        <v>0</v>
      </c>
      <c r="J198" s="200"/>
      <c r="K198" s="198"/>
      <c r="L198" s="199">
        <f t="shared" si="268"/>
        <v>0</v>
      </c>
      <c r="M198" s="197"/>
      <c r="N198" s="198"/>
      <c r="O198" s="199">
        <f t="shared" si="269"/>
        <v>0</v>
      </c>
      <c r="P198" s="201"/>
    </row>
    <row r="199" spans="1:16" hidden="1" x14ac:dyDescent="0.25">
      <c r="A199" s="202">
        <v>5230</v>
      </c>
      <c r="B199" s="90" t="s">
        <v>217</v>
      </c>
      <c r="C199" s="536">
        <f t="shared" si="189"/>
        <v>0</v>
      </c>
      <c r="D199" s="203">
        <f t="shared" ref="D199:E199" si="270">SUM(D200:D205)</f>
        <v>0</v>
      </c>
      <c r="E199" s="204">
        <f t="shared" si="270"/>
        <v>0</v>
      </c>
      <c r="F199" s="199">
        <f>SUM(F200:F205)</f>
        <v>0</v>
      </c>
      <c r="G199" s="203">
        <f t="shared" ref="G199:H199" si="271">SUM(G200:G205)</f>
        <v>0</v>
      </c>
      <c r="H199" s="204">
        <f t="shared" si="271"/>
        <v>0</v>
      </c>
      <c r="I199" s="199">
        <f>SUM(I200:I205)</f>
        <v>0</v>
      </c>
      <c r="J199" s="205">
        <f t="shared" ref="J199:K199" si="272">SUM(J200:J205)</f>
        <v>0</v>
      </c>
      <c r="K199" s="204">
        <f t="shared" si="272"/>
        <v>0</v>
      </c>
      <c r="L199" s="199">
        <f>SUM(L200:L205)</f>
        <v>0</v>
      </c>
      <c r="M199" s="203">
        <f t="shared" ref="M199:O199" si="273">SUM(M200:M205)</f>
        <v>0</v>
      </c>
      <c r="N199" s="204">
        <f t="shared" si="273"/>
        <v>0</v>
      </c>
      <c r="O199" s="199">
        <f t="shared" si="273"/>
        <v>0</v>
      </c>
      <c r="P199" s="201"/>
    </row>
    <row r="200" spans="1:16" hidden="1" x14ac:dyDescent="0.25">
      <c r="A200" s="52">
        <v>5231</v>
      </c>
      <c r="B200" s="90" t="s">
        <v>218</v>
      </c>
      <c r="C200" s="536">
        <f t="shared" si="189"/>
        <v>0</v>
      </c>
      <c r="D200" s="197"/>
      <c r="E200" s="198"/>
      <c r="F200" s="199">
        <f t="shared" ref="F200:F207" si="274">D200+E200</f>
        <v>0</v>
      </c>
      <c r="G200" s="197"/>
      <c r="H200" s="198"/>
      <c r="I200" s="199">
        <f t="shared" ref="I200:I207" si="275">G200+H200</f>
        <v>0</v>
      </c>
      <c r="J200" s="200"/>
      <c r="K200" s="198"/>
      <c r="L200" s="199">
        <f t="shared" ref="L200:L207" si="276">J200+K200</f>
        <v>0</v>
      </c>
      <c r="M200" s="197"/>
      <c r="N200" s="198"/>
      <c r="O200" s="199">
        <f t="shared" ref="O200:O207" si="277">M200+N200</f>
        <v>0</v>
      </c>
      <c r="P200" s="201"/>
    </row>
    <row r="201" spans="1:16" hidden="1" x14ac:dyDescent="0.25">
      <c r="A201" s="52">
        <v>5233</v>
      </c>
      <c r="B201" s="90" t="s">
        <v>219</v>
      </c>
      <c r="C201" s="536">
        <f t="shared" si="189"/>
        <v>0</v>
      </c>
      <c r="D201" s="197"/>
      <c r="E201" s="198"/>
      <c r="F201" s="199">
        <f t="shared" si="274"/>
        <v>0</v>
      </c>
      <c r="G201" s="197"/>
      <c r="H201" s="198"/>
      <c r="I201" s="199">
        <f t="shared" si="275"/>
        <v>0</v>
      </c>
      <c r="J201" s="200"/>
      <c r="K201" s="198"/>
      <c r="L201" s="199">
        <f t="shared" si="276"/>
        <v>0</v>
      </c>
      <c r="M201" s="197"/>
      <c r="N201" s="198"/>
      <c r="O201" s="199">
        <f t="shared" si="277"/>
        <v>0</v>
      </c>
      <c r="P201" s="201"/>
    </row>
    <row r="202" spans="1:16" ht="24" hidden="1" x14ac:dyDescent="0.25">
      <c r="A202" s="52">
        <v>5234</v>
      </c>
      <c r="B202" s="90" t="s">
        <v>220</v>
      </c>
      <c r="C202" s="536">
        <f t="shared" si="189"/>
        <v>0</v>
      </c>
      <c r="D202" s="197"/>
      <c r="E202" s="198"/>
      <c r="F202" s="199">
        <f t="shared" si="274"/>
        <v>0</v>
      </c>
      <c r="G202" s="197"/>
      <c r="H202" s="198"/>
      <c r="I202" s="199">
        <f t="shared" si="275"/>
        <v>0</v>
      </c>
      <c r="J202" s="200"/>
      <c r="K202" s="198"/>
      <c r="L202" s="199">
        <f t="shared" si="276"/>
        <v>0</v>
      </c>
      <c r="M202" s="197"/>
      <c r="N202" s="198"/>
      <c r="O202" s="199">
        <f t="shared" si="277"/>
        <v>0</v>
      </c>
      <c r="P202" s="201"/>
    </row>
    <row r="203" spans="1:16" ht="14.25" hidden="1" customHeight="1" x14ac:dyDescent="0.25">
      <c r="A203" s="52">
        <v>5236</v>
      </c>
      <c r="B203" s="90" t="s">
        <v>221</v>
      </c>
      <c r="C203" s="536">
        <f t="shared" si="189"/>
        <v>0</v>
      </c>
      <c r="D203" s="197"/>
      <c r="E203" s="198"/>
      <c r="F203" s="199">
        <f t="shared" si="274"/>
        <v>0</v>
      </c>
      <c r="G203" s="197"/>
      <c r="H203" s="198"/>
      <c r="I203" s="199">
        <f t="shared" si="275"/>
        <v>0</v>
      </c>
      <c r="J203" s="200"/>
      <c r="K203" s="198"/>
      <c r="L203" s="199">
        <f t="shared" si="276"/>
        <v>0</v>
      </c>
      <c r="M203" s="197"/>
      <c r="N203" s="198"/>
      <c r="O203" s="199">
        <f t="shared" si="277"/>
        <v>0</v>
      </c>
      <c r="P203" s="201"/>
    </row>
    <row r="204" spans="1:16" ht="24" hidden="1" x14ac:dyDescent="0.25">
      <c r="A204" s="52">
        <v>5238</v>
      </c>
      <c r="B204" s="90" t="s">
        <v>222</v>
      </c>
      <c r="C204" s="536">
        <f t="shared" si="189"/>
        <v>0</v>
      </c>
      <c r="D204" s="197"/>
      <c r="E204" s="198"/>
      <c r="F204" s="199">
        <f t="shared" si="274"/>
        <v>0</v>
      </c>
      <c r="G204" s="197"/>
      <c r="H204" s="198"/>
      <c r="I204" s="199">
        <f t="shared" si="275"/>
        <v>0</v>
      </c>
      <c r="J204" s="200"/>
      <c r="K204" s="198"/>
      <c r="L204" s="199">
        <f t="shared" si="276"/>
        <v>0</v>
      </c>
      <c r="M204" s="197"/>
      <c r="N204" s="198"/>
      <c r="O204" s="199">
        <f t="shared" si="277"/>
        <v>0</v>
      </c>
      <c r="P204" s="201"/>
    </row>
    <row r="205" spans="1:16" ht="24" hidden="1" x14ac:dyDescent="0.25">
      <c r="A205" s="52">
        <v>5239</v>
      </c>
      <c r="B205" s="90" t="s">
        <v>223</v>
      </c>
      <c r="C205" s="536">
        <f t="shared" si="189"/>
        <v>0</v>
      </c>
      <c r="D205" s="197"/>
      <c r="E205" s="198"/>
      <c r="F205" s="199">
        <f t="shared" si="274"/>
        <v>0</v>
      </c>
      <c r="G205" s="197"/>
      <c r="H205" s="198"/>
      <c r="I205" s="199">
        <f t="shared" si="275"/>
        <v>0</v>
      </c>
      <c r="J205" s="200"/>
      <c r="K205" s="198"/>
      <c r="L205" s="199">
        <f t="shared" si="276"/>
        <v>0</v>
      </c>
      <c r="M205" s="197"/>
      <c r="N205" s="198"/>
      <c r="O205" s="199">
        <f t="shared" si="277"/>
        <v>0</v>
      </c>
      <c r="P205" s="201"/>
    </row>
    <row r="206" spans="1:16" ht="24" hidden="1" x14ac:dyDescent="0.25">
      <c r="A206" s="202">
        <v>5240</v>
      </c>
      <c r="B206" s="90" t="s">
        <v>224</v>
      </c>
      <c r="C206" s="536">
        <f t="shared" si="189"/>
        <v>0</v>
      </c>
      <c r="D206" s="197"/>
      <c r="E206" s="403"/>
      <c r="F206" s="404">
        <f t="shared" si="274"/>
        <v>0</v>
      </c>
      <c r="G206" s="402"/>
      <c r="H206" s="403"/>
      <c r="I206" s="404">
        <f t="shared" si="275"/>
        <v>0</v>
      </c>
      <c r="J206" s="405"/>
      <c r="K206" s="403"/>
      <c r="L206" s="404">
        <f t="shared" si="276"/>
        <v>0</v>
      </c>
      <c r="M206" s="402"/>
      <c r="N206" s="403"/>
      <c r="O206" s="404">
        <f t="shared" si="277"/>
        <v>0</v>
      </c>
      <c r="P206" s="413"/>
    </row>
    <row r="207" spans="1:16" x14ac:dyDescent="0.25">
      <c r="A207" s="202">
        <v>5250</v>
      </c>
      <c r="B207" s="90" t="s">
        <v>225</v>
      </c>
      <c r="C207" s="536">
        <f t="shared" si="189"/>
        <v>2044080</v>
      </c>
      <c r="D207" s="197">
        <v>2044080</v>
      </c>
      <c r="E207" s="198"/>
      <c r="F207" s="199">
        <f t="shared" si="274"/>
        <v>2044080</v>
      </c>
      <c r="G207" s="197"/>
      <c r="H207" s="198"/>
      <c r="I207" s="199">
        <f t="shared" si="275"/>
        <v>0</v>
      </c>
      <c r="J207" s="200"/>
      <c r="K207" s="198"/>
      <c r="L207" s="199">
        <f t="shared" si="276"/>
        <v>0</v>
      </c>
      <c r="M207" s="197"/>
      <c r="N207" s="198"/>
      <c r="O207" s="199">
        <f t="shared" si="277"/>
        <v>0</v>
      </c>
      <c r="P207" s="201"/>
    </row>
    <row r="208" spans="1:16" hidden="1" x14ac:dyDescent="0.25">
      <c r="A208" s="202">
        <v>5260</v>
      </c>
      <c r="B208" s="90" t="s">
        <v>226</v>
      </c>
      <c r="C208" s="536">
        <f t="shared" si="189"/>
        <v>0</v>
      </c>
      <c r="D208" s="203">
        <f t="shared" ref="D208:E208" si="278">SUM(D209)</f>
        <v>0</v>
      </c>
      <c r="E208" s="204">
        <f t="shared" si="278"/>
        <v>0</v>
      </c>
      <c r="F208" s="199">
        <f>SUM(F209)</f>
        <v>0</v>
      </c>
      <c r="G208" s="203">
        <f t="shared" ref="G208:H208" si="279">SUM(G209)</f>
        <v>0</v>
      </c>
      <c r="H208" s="204">
        <f t="shared" si="279"/>
        <v>0</v>
      </c>
      <c r="I208" s="199">
        <f>SUM(I209)</f>
        <v>0</v>
      </c>
      <c r="J208" s="205">
        <f t="shared" ref="J208:K208" si="280">SUM(J209)</f>
        <v>0</v>
      </c>
      <c r="K208" s="204">
        <f t="shared" si="280"/>
        <v>0</v>
      </c>
      <c r="L208" s="199">
        <f>SUM(L209)</f>
        <v>0</v>
      </c>
      <c r="M208" s="203">
        <f t="shared" ref="M208:O208" si="281">SUM(M209)</f>
        <v>0</v>
      </c>
      <c r="N208" s="204">
        <f t="shared" si="281"/>
        <v>0</v>
      </c>
      <c r="O208" s="199">
        <f t="shared" si="281"/>
        <v>0</v>
      </c>
      <c r="P208" s="201"/>
    </row>
    <row r="209" spans="1:16" ht="24" hidden="1" x14ac:dyDescent="0.25">
      <c r="A209" s="52">
        <v>5269</v>
      </c>
      <c r="B209" s="90" t="s">
        <v>227</v>
      </c>
      <c r="C209" s="536">
        <f t="shared" si="189"/>
        <v>0</v>
      </c>
      <c r="D209" s="197"/>
      <c r="E209" s="198"/>
      <c r="F209" s="199">
        <f t="shared" ref="F209:F210" si="282">D209+E209</f>
        <v>0</v>
      </c>
      <c r="G209" s="197"/>
      <c r="H209" s="198"/>
      <c r="I209" s="199">
        <f t="shared" ref="I209:I210" si="283">G209+H209</f>
        <v>0</v>
      </c>
      <c r="J209" s="200"/>
      <c r="K209" s="198"/>
      <c r="L209" s="199">
        <f t="shared" ref="L209:L210" si="284">J209+K209</f>
        <v>0</v>
      </c>
      <c r="M209" s="197"/>
      <c r="N209" s="198"/>
      <c r="O209" s="199">
        <f t="shared" ref="O209:O210" si="285">M209+N209</f>
        <v>0</v>
      </c>
      <c r="P209" s="201"/>
    </row>
    <row r="210" spans="1:16" ht="24" hidden="1" x14ac:dyDescent="0.25">
      <c r="A210" s="188">
        <v>5270</v>
      </c>
      <c r="B210" s="143" t="s">
        <v>228</v>
      </c>
      <c r="C210" s="542">
        <f t="shared" si="189"/>
        <v>0</v>
      </c>
      <c r="D210" s="206"/>
      <c r="E210" s="207"/>
      <c r="F210" s="189">
        <f t="shared" si="282"/>
        <v>0</v>
      </c>
      <c r="G210" s="206"/>
      <c r="H210" s="207"/>
      <c r="I210" s="189">
        <f t="shared" si="283"/>
        <v>0</v>
      </c>
      <c r="J210" s="208"/>
      <c r="K210" s="207"/>
      <c r="L210" s="189">
        <f t="shared" si="284"/>
        <v>0</v>
      </c>
      <c r="M210" s="206"/>
      <c r="N210" s="207"/>
      <c r="O210" s="189">
        <f t="shared" si="285"/>
        <v>0</v>
      </c>
      <c r="P210" s="191"/>
    </row>
    <row r="211" spans="1:16" ht="24" hidden="1" x14ac:dyDescent="0.25">
      <c r="A211" s="176">
        <v>6000</v>
      </c>
      <c r="B211" s="176" t="s">
        <v>229</v>
      </c>
      <c r="C211" s="547">
        <f t="shared" si="189"/>
        <v>0</v>
      </c>
      <c r="D211" s="177">
        <f t="shared" ref="D211:O211" si="286">D212+D232+D240+D250</f>
        <v>0</v>
      </c>
      <c r="E211" s="178">
        <f t="shared" si="286"/>
        <v>0</v>
      </c>
      <c r="F211" s="179">
        <f t="shared" si="286"/>
        <v>0</v>
      </c>
      <c r="G211" s="177">
        <f t="shared" si="286"/>
        <v>0</v>
      </c>
      <c r="H211" s="178">
        <f t="shared" si="286"/>
        <v>0</v>
      </c>
      <c r="I211" s="179">
        <f t="shared" si="286"/>
        <v>0</v>
      </c>
      <c r="J211" s="180">
        <f t="shared" si="286"/>
        <v>0</v>
      </c>
      <c r="K211" s="178">
        <f t="shared" si="286"/>
        <v>0</v>
      </c>
      <c r="L211" s="179">
        <f t="shared" si="286"/>
        <v>0</v>
      </c>
      <c r="M211" s="177">
        <f t="shared" si="286"/>
        <v>0</v>
      </c>
      <c r="N211" s="178">
        <f t="shared" si="286"/>
        <v>0</v>
      </c>
      <c r="O211" s="179">
        <f t="shared" si="286"/>
        <v>0</v>
      </c>
      <c r="P211" s="181"/>
    </row>
    <row r="212" spans="1:16" ht="14.25" hidden="1" customHeight="1" x14ac:dyDescent="0.25">
      <c r="A212" s="235">
        <v>6200</v>
      </c>
      <c r="B212" s="228" t="s">
        <v>230</v>
      </c>
      <c r="C212" s="549">
        <f t="shared" si="189"/>
        <v>0</v>
      </c>
      <c r="D212" s="236">
        <f t="shared" ref="D212:E212" si="287">SUM(D213,D214,D216,D219,D225,D226,D227)</f>
        <v>0</v>
      </c>
      <c r="E212" s="237">
        <f t="shared" si="287"/>
        <v>0</v>
      </c>
      <c r="F212" s="238">
        <f>SUM(F213,F214,F216,F219,F225,F226,F227)</f>
        <v>0</v>
      </c>
      <c r="G212" s="236">
        <f t="shared" ref="G212:H212" si="288">SUM(G213,G214,G216,G219,G225,G226,G227)</f>
        <v>0</v>
      </c>
      <c r="H212" s="237">
        <f t="shared" si="288"/>
        <v>0</v>
      </c>
      <c r="I212" s="238">
        <f>SUM(I213,I214,I216,I219,I225,I226,I227)</f>
        <v>0</v>
      </c>
      <c r="J212" s="239">
        <f t="shared" ref="J212:K212" si="289">SUM(J213,J214,J216,J219,J225,J226,J227)</f>
        <v>0</v>
      </c>
      <c r="K212" s="237">
        <f t="shared" si="289"/>
        <v>0</v>
      </c>
      <c r="L212" s="238">
        <f>SUM(L213,L214,L216,L219,L225,L226,L227)</f>
        <v>0</v>
      </c>
      <c r="M212" s="236">
        <f t="shared" ref="M212:O212" si="290">SUM(M213,M214,M216,M219,M225,M226,M227)</f>
        <v>0</v>
      </c>
      <c r="N212" s="237">
        <f t="shared" si="290"/>
        <v>0</v>
      </c>
      <c r="O212" s="238">
        <f t="shared" si="290"/>
        <v>0</v>
      </c>
      <c r="P212" s="187"/>
    </row>
    <row r="213" spans="1:16" ht="24" hidden="1" x14ac:dyDescent="0.25">
      <c r="A213" s="875">
        <v>6220</v>
      </c>
      <c r="B213" s="82" t="s">
        <v>231</v>
      </c>
      <c r="C213" s="535">
        <f t="shared" ref="C213:C276" si="291">F213+I213+L213+O213</f>
        <v>0</v>
      </c>
      <c r="D213" s="192"/>
      <c r="E213" s="193"/>
      <c r="F213" s="194">
        <f>D213+E213</f>
        <v>0</v>
      </c>
      <c r="G213" s="192"/>
      <c r="H213" s="193"/>
      <c r="I213" s="194">
        <f>G213+H213</f>
        <v>0</v>
      </c>
      <c r="J213" s="195"/>
      <c r="K213" s="193"/>
      <c r="L213" s="194">
        <f>J213+K213</f>
        <v>0</v>
      </c>
      <c r="M213" s="192"/>
      <c r="N213" s="193"/>
      <c r="O213" s="194">
        <f t="shared" ref="O213" si="292">M213+N213</f>
        <v>0</v>
      </c>
      <c r="P213" s="196"/>
    </row>
    <row r="214" spans="1:16" hidden="1" x14ac:dyDescent="0.25">
      <c r="A214" s="202">
        <v>6230</v>
      </c>
      <c r="B214" s="90" t="s">
        <v>232</v>
      </c>
      <c r="C214" s="536">
        <f t="shared" si="291"/>
        <v>0</v>
      </c>
      <c r="D214" s="203">
        <f t="shared" ref="D214:O214" si="293">SUM(D215)</f>
        <v>0</v>
      </c>
      <c r="E214" s="204">
        <f t="shared" si="293"/>
        <v>0</v>
      </c>
      <c r="F214" s="199">
        <f t="shared" si="293"/>
        <v>0</v>
      </c>
      <c r="G214" s="203">
        <f t="shared" si="293"/>
        <v>0</v>
      </c>
      <c r="H214" s="204">
        <f t="shared" si="293"/>
        <v>0</v>
      </c>
      <c r="I214" s="199">
        <f t="shared" si="293"/>
        <v>0</v>
      </c>
      <c r="J214" s="205">
        <f t="shared" si="293"/>
        <v>0</v>
      </c>
      <c r="K214" s="204">
        <f t="shared" si="293"/>
        <v>0</v>
      </c>
      <c r="L214" s="199">
        <f t="shared" si="293"/>
        <v>0</v>
      </c>
      <c r="M214" s="203">
        <f t="shared" si="293"/>
        <v>0</v>
      </c>
      <c r="N214" s="204">
        <f t="shared" si="293"/>
        <v>0</v>
      </c>
      <c r="O214" s="199">
        <f t="shared" si="293"/>
        <v>0</v>
      </c>
      <c r="P214" s="201"/>
    </row>
    <row r="215" spans="1:16" ht="24" hidden="1" x14ac:dyDescent="0.25">
      <c r="A215" s="52">
        <v>6239</v>
      </c>
      <c r="B215" s="82" t="s">
        <v>233</v>
      </c>
      <c r="C215" s="536">
        <f t="shared" si="291"/>
        <v>0</v>
      </c>
      <c r="D215" s="192"/>
      <c r="E215" s="193"/>
      <c r="F215" s="194">
        <f>D215+E215</f>
        <v>0</v>
      </c>
      <c r="G215" s="192"/>
      <c r="H215" s="193"/>
      <c r="I215" s="194">
        <f>G215+H215</f>
        <v>0</v>
      </c>
      <c r="J215" s="195"/>
      <c r="K215" s="193"/>
      <c r="L215" s="194">
        <f>J215+K215</f>
        <v>0</v>
      </c>
      <c r="M215" s="192"/>
      <c r="N215" s="193"/>
      <c r="O215" s="194">
        <f t="shared" ref="O215" si="294">M215+N215</f>
        <v>0</v>
      </c>
      <c r="P215" s="196"/>
    </row>
    <row r="216" spans="1:16" ht="24" hidden="1" x14ac:dyDescent="0.25">
      <c r="A216" s="202">
        <v>6240</v>
      </c>
      <c r="B216" s="90" t="s">
        <v>234</v>
      </c>
      <c r="C216" s="536">
        <f t="shared" si="291"/>
        <v>0</v>
      </c>
      <c r="D216" s="203">
        <f t="shared" ref="D216:E216" si="295">SUM(D217:D218)</f>
        <v>0</v>
      </c>
      <c r="E216" s="204">
        <f t="shared" si="295"/>
        <v>0</v>
      </c>
      <c r="F216" s="199">
        <f>SUM(F217:F218)</f>
        <v>0</v>
      </c>
      <c r="G216" s="203">
        <f t="shared" ref="G216:H216" si="296">SUM(G217:G218)</f>
        <v>0</v>
      </c>
      <c r="H216" s="204">
        <f t="shared" si="296"/>
        <v>0</v>
      </c>
      <c r="I216" s="199">
        <f>SUM(I217:I218)</f>
        <v>0</v>
      </c>
      <c r="J216" s="205">
        <f t="shared" ref="J216:K216" si="297">SUM(J217:J218)</f>
        <v>0</v>
      </c>
      <c r="K216" s="204">
        <f t="shared" si="297"/>
        <v>0</v>
      </c>
      <c r="L216" s="199">
        <f>SUM(L217:L218)</f>
        <v>0</v>
      </c>
      <c r="M216" s="203">
        <f t="shared" ref="M216:O216" si="298">SUM(M217:M218)</f>
        <v>0</v>
      </c>
      <c r="N216" s="204">
        <f t="shared" si="298"/>
        <v>0</v>
      </c>
      <c r="O216" s="199">
        <f t="shared" si="298"/>
        <v>0</v>
      </c>
      <c r="P216" s="201"/>
    </row>
    <row r="217" spans="1:16" hidden="1" x14ac:dyDescent="0.25">
      <c r="A217" s="52">
        <v>6241</v>
      </c>
      <c r="B217" s="90" t="s">
        <v>235</v>
      </c>
      <c r="C217" s="536">
        <f t="shared" si="291"/>
        <v>0</v>
      </c>
      <c r="D217" s="197"/>
      <c r="E217" s="198"/>
      <c r="F217" s="199">
        <f t="shared" ref="F217:F218" si="299">D217+E217</f>
        <v>0</v>
      </c>
      <c r="G217" s="197"/>
      <c r="H217" s="198"/>
      <c r="I217" s="199">
        <f t="shared" ref="I217:I218" si="300">G217+H217</f>
        <v>0</v>
      </c>
      <c r="J217" s="200"/>
      <c r="K217" s="198"/>
      <c r="L217" s="199">
        <f t="shared" ref="L217:L218" si="301">J217+K217</f>
        <v>0</v>
      </c>
      <c r="M217" s="197"/>
      <c r="N217" s="198"/>
      <c r="O217" s="199">
        <f t="shared" ref="O217:O218" si="302">M217+N217</f>
        <v>0</v>
      </c>
      <c r="P217" s="201"/>
    </row>
    <row r="218" spans="1:16" hidden="1" x14ac:dyDescent="0.25">
      <c r="A218" s="52">
        <v>6242</v>
      </c>
      <c r="B218" s="90" t="s">
        <v>236</v>
      </c>
      <c r="C218" s="536">
        <f t="shared" si="291"/>
        <v>0</v>
      </c>
      <c r="D218" s="197"/>
      <c r="E218" s="198"/>
      <c r="F218" s="199">
        <f t="shared" si="299"/>
        <v>0</v>
      </c>
      <c r="G218" s="197"/>
      <c r="H218" s="198"/>
      <c r="I218" s="199">
        <f t="shared" si="300"/>
        <v>0</v>
      </c>
      <c r="J218" s="200"/>
      <c r="K218" s="198"/>
      <c r="L218" s="199">
        <f t="shared" si="301"/>
        <v>0</v>
      </c>
      <c r="M218" s="197"/>
      <c r="N218" s="198"/>
      <c r="O218" s="199">
        <f t="shared" si="302"/>
        <v>0</v>
      </c>
      <c r="P218" s="201"/>
    </row>
    <row r="219" spans="1:16" ht="25.5" hidden="1" customHeight="1" x14ac:dyDescent="0.25">
      <c r="A219" s="202">
        <v>6250</v>
      </c>
      <c r="B219" s="90" t="s">
        <v>237</v>
      </c>
      <c r="C219" s="536">
        <f t="shared" si="291"/>
        <v>0</v>
      </c>
      <c r="D219" s="203">
        <f t="shared" ref="D219:E219" si="303">SUM(D220:D224)</f>
        <v>0</v>
      </c>
      <c r="E219" s="204">
        <f t="shared" si="303"/>
        <v>0</v>
      </c>
      <c r="F219" s="199">
        <f>SUM(F220:F224)</f>
        <v>0</v>
      </c>
      <c r="G219" s="203">
        <f t="shared" ref="G219:H219" si="304">SUM(G220:G224)</f>
        <v>0</v>
      </c>
      <c r="H219" s="204">
        <f t="shared" si="304"/>
        <v>0</v>
      </c>
      <c r="I219" s="199">
        <f>SUM(I220:I224)</f>
        <v>0</v>
      </c>
      <c r="J219" s="205">
        <f t="shared" ref="J219:K219" si="305">SUM(J220:J224)</f>
        <v>0</v>
      </c>
      <c r="K219" s="204">
        <f t="shared" si="305"/>
        <v>0</v>
      </c>
      <c r="L219" s="199">
        <f>SUM(L220:L224)</f>
        <v>0</v>
      </c>
      <c r="M219" s="203">
        <f t="shared" ref="M219:O219" si="306">SUM(M220:M224)</f>
        <v>0</v>
      </c>
      <c r="N219" s="204">
        <f t="shared" si="306"/>
        <v>0</v>
      </c>
      <c r="O219" s="199">
        <f t="shared" si="306"/>
        <v>0</v>
      </c>
      <c r="P219" s="201"/>
    </row>
    <row r="220" spans="1:16" ht="14.25" hidden="1" customHeight="1" x14ac:dyDescent="0.25">
      <c r="A220" s="52">
        <v>6252</v>
      </c>
      <c r="B220" s="90" t="s">
        <v>238</v>
      </c>
      <c r="C220" s="536">
        <f t="shared" si="291"/>
        <v>0</v>
      </c>
      <c r="D220" s="197"/>
      <c r="E220" s="198"/>
      <c r="F220" s="199">
        <f t="shared" ref="F220:F226" si="307">D220+E220</f>
        <v>0</v>
      </c>
      <c r="G220" s="197"/>
      <c r="H220" s="198"/>
      <c r="I220" s="199">
        <f t="shared" ref="I220:I226" si="308">G220+H220</f>
        <v>0</v>
      </c>
      <c r="J220" s="200"/>
      <c r="K220" s="198"/>
      <c r="L220" s="199">
        <f t="shared" ref="L220:L226" si="309">J220+K220</f>
        <v>0</v>
      </c>
      <c r="M220" s="197"/>
      <c r="N220" s="198"/>
      <c r="O220" s="199">
        <f t="shared" ref="O220:O226" si="310">M220+N220</f>
        <v>0</v>
      </c>
      <c r="P220" s="201"/>
    </row>
    <row r="221" spans="1:16" ht="14.25" hidden="1" customHeight="1" x14ac:dyDescent="0.25">
      <c r="A221" s="52">
        <v>6253</v>
      </c>
      <c r="B221" s="90" t="s">
        <v>239</v>
      </c>
      <c r="C221" s="536">
        <f t="shared" si="291"/>
        <v>0</v>
      </c>
      <c r="D221" s="197"/>
      <c r="E221" s="198"/>
      <c r="F221" s="199">
        <f t="shared" si="307"/>
        <v>0</v>
      </c>
      <c r="G221" s="197"/>
      <c r="H221" s="198"/>
      <c r="I221" s="199">
        <f t="shared" si="308"/>
        <v>0</v>
      </c>
      <c r="J221" s="200"/>
      <c r="K221" s="198"/>
      <c r="L221" s="199">
        <f t="shared" si="309"/>
        <v>0</v>
      </c>
      <c r="M221" s="197"/>
      <c r="N221" s="198"/>
      <c r="O221" s="199">
        <f t="shared" si="310"/>
        <v>0</v>
      </c>
      <c r="P221" s="201"/>
    </row>
    <row r="222" spans="1:16" ht="24" hidden="1" x14ac:dyDescent="0.25">
      <c r="A222" s="52">
        <v>6254</v>
      </c>
      <c r="B222" s="90" t="s">
        <v>240</v>
      </c>
      <c r="C222" s="536">
        <f t="shared" si="291"/>
        <v>0</v>
      </c>
      <c r="D222" s="197"/>
      <c r="E222" s="198"/>
      <c r="F222" s="199">
        <f t="shared" si="307"/>
        <v>0</v>
      </c>
      <c r="G222" s="197"/>
      <c r="H222" s="198"/>
      <c r="I222" s="199">
        <f t="shared" si="308"/>
        <v>0</v>
      </c>
      <c r="J222" s="200"/>
      <c r="K222" s="198"/>
      <c r="L222" s="199">
        <f t="shared" si="309"/>
        <v>0</v>
      </c>
      <c r="M222" s="197"/>
      <c r="N222" s="198"/>
      <c r="O222" s="199">
        <f t="shared" si="310"/>
        <v>0</v>
      </c>
      <c r="P222" s="201"/>
    </row>
    <row r="223" spans="1:16" ht="24" hidden="1" x14ac:dyDescent="0.25">
      <c r="A223" s="52">
        <v>6255</v>
      </c>
      <c r="B223" s="90" t="s">
        <v>241</v>
      </c>
      <c r="C223" s="536">
        <f t="shared" si="291"/>
        <v>0</v>
      </c>
      <c r="D223" s="197"/>
      <c r="E223" s="198"/>
      <c r="F223" s="199">
        <f t="shared" si="307"/>
        <v>0</v>
      </c>
      <c r="G223" s="197"/>
      <c r="H223" s="198"/>
      <c r="I223" s="199">
        <f t="shared" si="308"/>
        <v>0</v>
      </c>
      <c r="J223" s="200"/>
      <c r="K223" s="198"/>
      <c r="L223" s="199">
        <f t="shared" si="309"/>
        <v>0</v>
      </c>
      <c r="M223" s="197"/>
      <c r="N223" s="198"/>
      <c r="O223" s="199">
        <f t="shared" si="310"/>
        <v>0</v>
      </c>
      <c r="P223" s="201"/>
    </row>
    <row r="224" spans="1:16" hidden="1" x14ac:dyDescent="0.25">
      <c r="A224" s="52">
        <v>6259</v>
      </c>
      <c r="B224" s="90" t="s">
        <v>242</v>
      </c>
      <c r="C224" s="536">
        <f t="shared" si="291"/>
        <v>0</v>
      </c>
      <c r="D224" s="197"/>
      <c r="E224" s="198"/>
      <c r="F224" s="199">
        <f t="shared" si="307"/>
        <v>0</v>
      </c>
      <c r="G224" s="197"/>
      <c r="H224" s="198"/>
      <c r="I224" s="199">
        <f t="shared" si="308"/>
        <v>0</v>
      </c>
      <c r="J224" s="200"/>
      <c r="K224" s="198"/>
      <c r="L224" s="199">
        <f t="shared" si="309"/>
        <v>0</v>
      </c>
      <c r="M224" s="197"/>
      <c r="N224" s="198"/>
      <c r="O224" s="199">
        <f t="shared" si="310"/>
        <v>0</v>
      </c>
      <c r="P224" s="201"/>
    </row>
    <row r="225" spans="1:16" ht="24" hidden="1" x14ac:dyDescent="0.25">
      <c r="A225" s="202">
        <v>6260</v>
      </c>
      <c r="B225" s="90" t="s">
        <v>243</v>
      </c>
      <c r="C225" s="536">
        <f t="shared" si="291"/>
        <v>0</v>
      </c>
      <c r="D225" s="197"/>
      <c r="E225" s="198"/>
      <c r="F225" s="199">
        <f t="shared" si="307"/>
        <v>0</v>
      </c>
      <c r="G225" s="197"/>
      <c r="H225" s="198"/>
      <c r="I225" s="199">
        <f t="shared" si="308"/>
        <v>0</v>
      </c>
      <c r="J225" s="200"/>
      <c r="K225" s="198"/>
      <c r="L225" s="199">
        <f t="shared" si="309"/>
        <v>0</v>
      </c>
      <c r="M225" s="197"/>
      <c r="N225" s="198"/>
      <c r="O225" s="199">
        <f t="shared" si="310"/>
        <v>0</v>
      </c>
      <c r="P225" s="201"/>
    </row>
    <row r="226" spans="1:16" hidden="1" x14ac:dyDescent="0.25">
      <c r="A226" s="202">
        <v>6270</v>
      </c>
      <c r="B226" s="90" t="s">
        <v>244</v>
      </c>
      <c r="C226" s="536">
        <f t="shared" si="291"/>
        <v>0</v>
      </c>
      <c r="D226" s="197"/>
      <c r="E226" s="198"/>
      <c r="F226" s="199">
        <f t="shared" si="307"/>
        <v>0</v>
      </c>
      <c r="G226" s="197"/>
      <c r="H226" s="198"/>
      <c r="I226" s="199">
        <f t="shared" si="308"/>
        <v>0</v>
      </c>
      <c r="J226" s="200"/>
      <c r="K226" s="198"/>
      <c r="L226" s="199">
        <f t="shared" si="309"/>
        <v>0</v>
      </c>
      <c r="M226" s="197"/>
      <c r="N226" s="198"/>
      <c r="O226" s="199">
        <f t="shared" si="310"/>
        <v>0</v>
      </c>
      <c r="P226" s="201"/>
    </row>
    <row r="227" spans="1:16" ht="24" hidden="1" x14ac:dyDescent="0.25">
      <c r="A227" s="875">
        <v>6290</v>
      </c>
      <c r="B227" s="82" t="s">
        <v>245</v>
      </c>
      <c r="C227" s="548">
        <f t="shared" si="291"/>
        <v>0</v>
      </c>
      <c r="D227" s="212">
        <f t="shared" ref="D227:E227" si="311">SUM(D228:D231)</f>
        <v>0</v>
      </c>
      <c r="E227" s="213">
        <f t="shared" si="311"/>
        <v>0</v>
      </c>
      <c r="F227" s="194">
        <f>SUM(F228:F231)</f>
        <v>0</v>
      </c>
      <c r="G227" s="212">
        <f t="shared" ref="G227:O227" si="312">SUM(G228:G231)</f>
        <v>0</v>
      </c>
      <c r="H227" s="213">
        <f t="shared" si="312"/>
        <v>0</v>
      </c>
      <c r="I227" s="194">
        <f t="shared" si="312"/>
        <v>0</v>
      </c>
      <c r="J227" s="214">
        <f t="shared" si="312"/>
        <v>0</v>
      </c>
      <c r="K227" s="213">
        <f t="shared" si="312"/>
        <v>0</v>
      </c>
      <c r="L227" s="194">
        <f t="shared" si="312"/>
        <v>0</v>
      </c>
      <c r="M227" s="212">
        <f t="shared" si="312"/>
        <v>0</v>
      </c>
      <c r="N227" s="213">
        <f t="shared" si="312"/>
        <v>0</v>
      </c>
      <c r="O227" s="194">
        <f t="shared" si="312"/>
        <v>0</v>
      </c>
      <c r="P227" s="229"/>
    </row>
    <row r="228" spans="1:16" hidden="1" x14ac:dyDescent="0.25">
      <c r="A228" s="52">
        <v>6291</v>
      </c>
      <c r="B228" s="90" t="s">
        <v>246</v>
      </c>
      <c r="C228" s="536">
        <f t="shared" si="291"/>
        <v>0</v>
      </c>
      <c r="D228" s="197"/>
      <c r="E228" s="198"/>
      <c r="F228" s="199">
        <f t="shared" ref="F228:F231" si="313">D228+E228</f>
        <v>0</v>
      </c>
      <c r="G228" s="197"/>
      <c r="H228" s="198"/>
      <c r="I228" s="199">
        <f t="shared" ref="I228:I231" si="314">G228+H228</f>
        <v>0</v>
      </c>
      <c r="J228" s="200"/>
      <c r="K228" s="198"/>
      <c r="L228" s="199">
        <f t="shared" ref="L228:L231" si="315">J228+K228</f>
        <v>0</v>
      </c>
      <c r="M228" s="197"/>
      <c r="N228" s="198"/>
      <c r="O228" s="199">
        <f t="shared" ref="O228:O231" si="316">M228+N228</f>
        <v>0</v>
      </c>
      <c r="P228" s="201"/>
    </row>
    <row r="229" spans="1:16" hidden="1" x14ac:dyDescent="0.25">
      <c r="A229" s="52">
        <v>6292</v>
      </c>
      <c r="B229" s="90" t="s">
        <v>247</v>
      </c>
      <c r="C229" s="536">
        <f t="shared" si="291"/>
        <v>0</v>
      </c>
      <c r="D229" s="197"/>
      <c r="E229" s="198"/>
      <c r="F229" s="199">
        <f t="shared" si="313"/>
        <v>0</v>
      </c>
      <c r="G229" s="197"/>
      <c r="H229" s="198"/>
      <c r="I229" s="199">
        <f t="shared" si="314"/>
        <v>0</v>
      </c>
      <c r="J229" s="200"/>
      <c r="K229" s="198"/>
      <c r="L229" s="199">
        <f t="shared" si="315"/>
        <v>0</v>
      </c>
      <c r="M229" s="197"/>
      <c r="N229" s="198"/>
      <c r="O229" s="199">
        <f t="shared" si="316"/>
        <v>0</v>
      </c>
      <c r="P229" s="201"/>
    </row>
    <row r="230" spans="1:16" ht="72" hidden="1" x14ac:dyDescent="0.25">
      <c r="A230" s="52">
        <v>6296</v>
      </c>
      <c r="B230" s="90" t="s">
        <v>248</v>
      </c>
      <c r="C230" s="536">
        <f t="shared" si="291"/>
        <v>0</v>
      </c>
      <c r="D230" s="197"/>
      <c r="E230" s="198"/>
      <c r="F230" s="199">
        <f t="shared" si="313"/>
        <v>0</v>
      </c>
      <c r="G230" s="197"/>
      <c r="H230" s="198"/>
      <c r="I230" s="199">
        <f t="shared" si="314"/>
        <v>0</v>
      </c>
      <c r="J230" s="200"/>
      <c r="K230" s="198"/>
      <c r="L230" s="199">
        <f t="shared" si="315"/>
        <v>0</v>
      </c>
      <c r="M230" s="197"/>
      <c r="N230" s="198"/>
      <c r="O230" s="199">
        <f t="shared" si="316"/>
        <v>0</v>
      </c>
      <c r="P230" s="201"/>
    </row>
    <row r="231" spans="1:16" ht="39.75" hidden="1" customHeight="1" x14ac:dyDescent="0.25">
      <c r="A231" s="52">
        <v>6299</v>
      </c>
      <c r="B231" s="90" t="s">
        <v>249</v>
      </c>
      <c r="C231" s="536">
        <f t="shared" si="291"/>
        <v>0</v>
      </c>
      <c r="D231" s="197"/>
      <c r="E231" s="198"/>
      <c r="F231" s="199">
        <f t="shared" si="313"/>
        <v>0</v>
      </c>
      <c r="G231" s="197"/>
      <c r="H231" s="198"/>
      <c r="I231" s="199">
        <f t="shared" si="314"/>
        <v>0</v>
      </c>
      <c r="J231" s="200"/>
      <c r="K231" s="198"/>
      <c r="L231" s="199">
        <f t="shared" si="315"/>
        <v>0</v>
      </c>
      <c r="M231" s="197"/>
      <c r="N231" s="198"/>
      <c r="O231" s="199">
        <f t="shared" si="316"/>
        <v>0</v>
      </c>
      <c r="P231" s="201"/>
    </row>
    <row r="232" spans="1:16" hidden="1" x14ac:dyDescent="0.25">
      <c r="A232" s="70">
        <v>6300</v>
      </c>
      <c r="B232" s="182" t="s">
        <v>250</v>
      </c>
      <c r="C232" s="534">
        <f t="shared" si="291"/>
        <v>0</v>
      </c>
      <c r="D232" s="183">
        <f t="shared" ref="D232:E232" si="317">SUM(D233,D238,D239)</f>
        <v>0</v>
      </c>
      <c r="E232" s="184">
        <f t="shared" si="317"/>
        <v>0</v>
      </c>
      <c r="F232" s="185">
        <f>SUM(F233,F238,F239)</f>
        <v>0</v>
      </c>
      <c r="G232" s="183">
        <f t="shared" ref="G232:O232" si="318">SUM(G233,G238,G239)</f>
        <v>0</v>
      </c>
      <c r="H232" s="184">
        <f t="shared" si="318"/>
        <v>0</v>
      </c>
      <c r="I232" s="185">
        <f t="shared" si="318"/>
        <v>0</v>
      </c>
      <c r="J232" s="186">
        <f t="shared" si="318"/>
        <v>0</v>
      </c>
      <c r="K232" s="184">
        <f t="shared" si="318"/>
        <v>0</v>
      </c>
      <c r="L232" s="185">
        <f t="shared" si="318"/>
        <v>0</v>
      </c>
      <c r="M232" s="183">
        <f t="shared" si="318"/>
        <v>0</v>
      </c>
      <c r="N232" s="184">
        <f t="shared" si="318"/>
        <v>0</v>
      </c>
      <c r="O232" s="185">
        <f t="shared" si="318"/>
        <v>0</v>
      </c>
      <c r="P232" s="215"/>
    </row>
    <row r="233" spans="1:16" ht="24" hidden="1" x14ac:dyDescent="0.25">
      <c r="A233" s="875">
        <v>6320</v>
      </c>
      <c r="B233" s="82" t="s">
        <v>251</v>
      </c>
      <c r="C233" s="548">
        <f t="shared" si="291"/>
        <v>0</v>
      </c>
      <c r="D233" s="212">
        <f t="shared" ref="D233:E233" si="319">SUM(D234:D237)</f>
        <v>0</v>
      </c>
      <c r="E233" s="213">
        <f t="shared" si="319"/>
        <v>0</v>
      </c>
      <c r="F233" s="194">
        <f>SUM(F234:F237)</f>
        <v>0</v>
      </c>
      <c r="G233" s="212">
        <f t="shared" ref="G233:O233" si="320">SUM(G234:G237)</f>
        <v>0</v>
      </c>
      <c r="H233" s="213">
        <f t="shared" si="320"/>
        <v>0</v>
      </c>
      <c r="I233" s="194">
        <f t="shared" si="320"/>
        <v>0</v>
      </c>
      <c r="J233" s="214">
        <f t="shared" si="320"/>
        <v>0</v>
      </c>
      <c r="K233" s="213">
        <f t="shared" si="320"/>
        <v>0</v>
      </c>
      <c r="L233" s="194">
        <f t="shared" si="320"/>
        <v>0</v>
      </c>
      <c r="M233" s="212">
        <f t="shared" si="320"/>
        <v>0</v>
      </c>
      <c r="N233" s="213">
        <f t="shared" si="320"/>
        <v>0</v>
      </c>
      <c r="O233" s="194">
        <f t="shared" si="320"/>
        <v>0</v>
      </c>
      <c r="P233" s="196"/>
    </row>
    <row r="234" spans="1:16" hidden="1" x14ac:dyDescent="0.25">
      <c r="A234" s="52">
        <v>6322</v>
      </c>
      <c r="B234" s="90" t="s">
        <v>252</v>
      </c>
      <c r="C234" s="536">
        <f t="shared" si="291"/>
        <v>0</v>
      </c>
      <c r="D234" s="197"/>
      <c r="E234" s="198"/>
      <c r="F234" s="199">
        <f t="shared" ref="F234:F239" si="321">D234+E234</f>
        <v>0</v>
      </c>
      <c r="G234" s="197"/>
      <c r="H234" s="198"/>
      <c r="I234" s="199">
        <f t="shared" ref="I234:I239" si="322">G234+H234</f>
        <v>0</v>
      </c>
      <c r="J234" s="200"/>
      <c r="K234" s="198"/>
      <c r="L234" s="199">
        <f t="shared" ref="L234:L239" si="323">J234+K234</f>
        <v>0</v>
      </c>
      <c r="M234" s="197"/>
      <c r="N234" s="198"/>
      <c r="O234" s="199">
        <f t="shared" ref="O234:O239" si="324">M234+N234</f>
        <v>0</v>
      </c>
      <c r="P234" s="201"/>
    </row>
    <row r="235" spans="1:16" ht="24" hidden="1" x14ac:dyDescent="0.25">
      <c r="A235" s="52">
        <v>6323</v>
      </c>
      <c r="B235" s="90" t="s">
        <v>253</v>
      </c>
      <c r="C235" s="536">
        <f t="shared" si="291"/>
        <v>0</v>
      </c>
      <c r="D235" s="197"/>
      <c r="E235" s="198"/>
      <c r="F235" s="199">
        <f t="shared" si="321"/>
        <v>0</v>
      </c>
      <c r="G235" s="197"/>
      <c r="H235" s="198"/>
      <c r="I235" s="199">
        <f t="shared" si="322"/>
        <v>0</v>
      </c>
      <c r="J235" s="200"/>
      <c r="K235" s="198"/>
      <c r="L235" s="199">
        <f t="shared" si="323"/>
        <v>0</v>
      </c>
      <c r="M235" s="197"/>
      <c r="N235" s="198"/>
      <c r="O235" s="199">
        <f t="shared" si="324"/>
        <v>0</v>
      </c>
      <c r="P235" s="201"/>
    </row>
    <row r="236" spans="1:16" ht="24" hidden="1" x14ac:dyDescent="0.25">
      <c r="A236" s="52">
        <v>6324</v>
      </c>
      <c r="B236" s="90" t="s">
        <v>254</v>
      </c>
      <c r="C236" s="536">
        <f t="shared" si="291"/>
        <v>0</v>
      </c>
      <c r="D236" s="197"/>
      <c r="E236" s="198"/>
      <c r="F236" s="199">
        <f t="shared" si="321"/>
        <v>0</v>
      </c>
      <c r="G236" s="197"/>
      <c r="H236" s="198"/>
      <c r="I236" s="199">
        <f t="shared" si="322"/>
        <v>0</v>
      </c>
      <c r="J236" s="200"/>
      <c r="K236" s="198"/>
      <c r="L236" s="199">
        <f t="shared" si="323"/>
        <v>0</v>
      </c>
      <c r="M236" s="197"/>
      <c r="N236" s="198"/>
      <c r="O236" s="199">
        <f t="shared" si="324"/>
        <v>0</v>
      </c>
      <c r="P236" s="201"/>
    </row>
    <row r="237" spans="1:16" hidden="1" x14ac:dyDescent="0.25">
      <c r="A237" s="45">
        <v>6329</v>
      </c>
      <c r="B237" s="82" t="s">
        <v>255</v>
      </c>
      <c r="C237" s="535">
        <f t="shared" si="291"/>
        <v>0</v>
      </c>
      <c r="D237" s="192"/>
      <c r="E237" s="193"/>
      <c r="F237" s="194">
        <f t="shared" si="321"/>
        <v>0</v>
      </c>
      <c r="G237" s="192"/>
      <c r="H237" s="193"/>
      <c r="I237" s="194">
        <f t="shared" si="322"/>
        <v>0</v>
      </c>
      <c r="J237" s="195"/>
      <c r="K237" s="193"/>
      <c r="L237" s="194">
        <f t="shared" si="323"/>
        <v>0</v>
      </c>
      <c r="M237" s="192"/>
      <c r="N237" s="193"/>
      <c r="O237" s="194">
        <f t="shared" si="324"/>
        <v>0</v>
      </c>
      <c r="P237" s="196"/>
    </row>
    <row r="238" spans="1:16" ht="24" hidden="1" x14ac:dyDescent="0.25">
      <c r="A238" s="874">
        <v>6330</v>
      </c>
      <c r="B238" s="245" t="s">
        <v>256</v>
      </c>
      <c r="C238" s="548">
        <f t="shared" si="291"/>
        <v>0</v>
      </c>
      <c r="D238" s="231"/>
      <c r="E238" s="232"/>
      <c r="F238" s="233">
        <f t="shared" si="321"/>
        <v>0</v>
      </c>
      <c r="G238" s="231"/>
      <c r="H238" s="232"/>
      <c r="I238" s="233">
        <f t="shared" si="322"/>
        <v>0</v>
      </c>
      <c r="J238" s="234"/>
      <c r="K238" s="232"/>
      <c r="L238" s="233">
        <f t="shared" si="323"/>
        <v>0</v>
      </c>
      <c r="M238" s="231"/>
      <c r="N238" s="232"/>
      <c r="O238" s="233">
        <f t="shared" si="324"/>
        <v>0</v>
      </c>
      <c r="P238" s="229"/>
    </row>
    <row r="239" spans="1:16" hidden="1" x14ac:dyDescent="0.25">
      <c r="A239" s="202">
        <v>6360</v>
      </c>
      <c r="B239" s="90" t="s">
        <v>257</v>
      </c>
      <c r="C239" s="536">
        <f t="shared" si="291"/>
        <v>0</v>
      </c>
      <c r="D239" s="197"/>
      <c r="E239" s="198"/>
      <c r="F239" s="199">
        <f t="shared" si="321"/>
        <v>0</v>
      </c>
      <c r="G239" s="197"/>
      <c r="H239" s="198"/>
      <c r="I239" s="199">
        <f t="shared" si="322"/>
        <v>0</v>
      </c>
      <c r="J239" s="200"/>
      <c r="K239" s="198"/>
      <c r="L239" s="199">
        <f t="shared" si="323"/>
        <v>0</v>
      </c>
      <c r="M239" s="197"/>
      <c r="N239" s="198"/>
      <c r="O239" s="199">
        <f t="shared" si="324"/>
        <v>0</v>
      </c>
      <c r="P239" s="201"/>
    </row>
    <row r="240" spans="1:16" ht="36" hidden="1" x14ac:dyDescent="0.25">
      <c r="A240" s="70">
        <v>6400</v>
      </c>
      <c r="B240" s="182" t="s">
        <v>258</v>
      </c>
      <c r="C240" s="534">
        <f t="shared" si="291"/>
        <v>0</v>
      </c>
      <c r="D240" s="183">
        <f t="shared" ref="D240:E240" si="325">SUM(D241,D245)</f>
        <v>0</v>
      </c>
      <c r="E240" s="184">
        <f t="shared" si="325"/>
        <v>0</v>
      </c>
      <c r="F240" s="185">
        <f>SUM(F241,F245)</f>
        <v>0</v>
      </c>
      <c r="G240" s="183">
        <f t="shared" ref="G240:O240" si="326">SUM(G241,G245)</f>
        <v>0</v>
      </c>
      <c r="H240" s="184">
        <f t="shared" si="326"/>
        <v>0</v>
      </c>
      <c r="I240" s="185">
        <f t="shared" si="326"/>
        <v>0</v>
      </c>
      <c r="J240" s="186">
        <f t="shared" si="326"/>
        <v>0</v>
      </c>
      <c r="K240" s="184">
        <f t="shared" si="326"/>
        <v>0</v>
      </c>
      <c r="L240" s="185">
        <f t="shared" si="326"/>
        <v>0</v>
      </c>
      <c r="M240" s="183">
        <f t="shared" si="326"/>
        <v>0</v>
      </c>
      <c r="N240" s="184">
        <f t="shared" si="326"/>
        <v>0</v>
      </c>
      <c r="O240" s="185">
        <f t="shared" si="326"/>
        <v>0</v>
      </c>
      <c r="P240" s="215"/>
    </row>
    <row r="241" spans="1:17" ht="24" hidden="1" x14ac:dyDescent="0.25">
      <c r="A241" s="875">
        <v>6410</v>
      </c>
      <c r="B241" s="82" t="s">
        <v>259</v>
      </c>
      <c r="C241" s="535">
        <f t="shared" si="291"/>
        <v>0</v>
      </c>
      <c r="D241" s="212">
        <f t="shared" ref="D241:E241" si="327">SUM(D242:D244)</f>
        <v>0</v>
      </c>
      <c r="E241" s="213">
        <f t="shared" si="327"/>
        <v>0</v>
      </c>
      <c r="F241" s="194">
        <f>SUM(F242:F244)</f>
        <v>0</v>
      </c>
      <c r="G241" s="212">
        <f t="shared" ref="G241:O241" si="328">SUM(G242:G244)</f>
        <v>0</v>
      </c>
      <c r="H241" s="213">
        <f t="shared" si="328"/>
        <v>0</v>
      </c>
      <c r="I241" s="194">
        <f t="shared" si="328"/>
        <v>0</v>
      </c>
      <c r="J241" s="214">
        <f t="shared" si="328"/>
        <v>0</v>
      </c>
      <c r="K241" s="213">
        <f t="shared" si="328"/>
        <v>0</v>
      </c>
      <c r="L241" s="194">
        <f t="shared" si="328"/>
        <v>0</v>
      </c>
      <c r="M241" s="212">
        <f t="shared" si="328"/>
        <v>0</v>
      </c>
      <c r="N241" s="213">
        <f t="shared" si="328"/>
        <v>0</v>
      </c>
      <c r="O241" s="194">
        <f t="shared" si="328"/>
        <v>0</v>
      </c>
      <c r="P241" s="227"/>
    </row>
    <row r="242" spans="1:17" hidden="1" x14ac:dyDescent="0.25">
      <c r="A242" s="52">
        <v>6411</v>
      </c>
      <c r="B242" s="218" t="s">
        <v>260</v>
      </c>
      <c r="C242" s="536">
        <f t="shared" si="291"/>
        <v>0</v>
      </c>
      <c r="D242" s="197"/>
      <c r="E242" s="198"/>
      <c r="F242" s="199">
        <f t="shared" ref="F242:F244" si="329">D242+E242</f>
        <v>0</v>
      </c>
      <c r="G242" s="197"/>
      <c r="H242" s="198"/>
      <c r="I242" s="199">
        <f t="shared" ref="I242:I244" si="330">G242+H242</f>
        <v>0</v>
      </c>
      <c r="J242" s="200"/>
      <c r="K242" s="198"/>
      <c r="L242" s="199">
        <f t="shared" ref="L242:L244" si="331">J242+K242</f>
        <v>0</v>
      </c>
      <c r="M242" s="197"/>
      <c r="N242" s="198"/>
      <c r="O242" s="199">
        <f t="shared" ref="O242:O244" si="332">M242+N242</f>
        <v>0</v>
      </c>
      <c r="P242" s="201"/>
    </row>
    <row r="243" spans="1:17" ht="36" hidden="1" x14ac:dyDescent="0.25">
      <c r="A243" s="52">
        <v>6412</v>
      </c>
      <c r="B243" s="90" t="s">
        <v>261</v>
      </c>
      <c r="C243" s="536">
        <f t="shared" si="291"/>
        <v>0</v>
      </c>
      <c r="D243" s="197"/>
      <c r="E243" s="198"/>
      <c r="F243" s="199">
        <f t="shared" si="329"/>
        <v>0</v>
      </c>
      <c r="G243" s="197"/>
      <c r="H243" s="198"/>
      <c r="I243" s="199">
        <f t="shared" si="330"/>
        <v>0</v>
      </c>
      <c r="J243" s="200"/>
      <c r="K243" s="198"/>
      <c r="L243" s="199">
        <f t="shared" si="331"/>
        <v>0</v>
      </c>
      <c r="M243" s="197"/>
      <c r="N243" s="198"/>
      <c r="O243" s="199">
        <f t="shared" si="332"/>
        <v>0</v>
      </c>
      <c r="P243" s="201"/>
    </row>
    <row r="244" spans="1:17" ht="36" hidden="1" x14ac:dyDescent="0.25">
      <c r="A244" s="52">
        <v>6419</v>
      </c>
      <c r="B244" s="90" t="s">
        <v>262</v>
      </c>
      <c r="C244" s="536">
        <f t="shared" si="291"/>
        <v>0</v>
      </c>
      <c r="D244" s="197"/>
      <c r="E244" s="198"/>
      <c r="F244" s="199">
        <f t="shared" si="329"/>
        <v>0</v>
      </c>
      <c r="G244" s="197"/>
      <c r="H244" s="198"/>
      <c r="I244" s="199">
        <f t="shared" si="330"/>
        <v>0</v>
      </c>
      <c r="J244" s="200"/>
      <c r="K244" s="198"/>
      <c r="L244" s="199">
        <f t="shared" si="331"/>
        <v>0</v>
      </c>
      <c r="M244" s="197"/>
      <c r="N244" s="198"/>
      <c r="O244" s="199">
        <f t="shared" si="332"/>
        <v>0</v>
      </c>
      <c r="P244" s="201"/>
    </row>
    <row r="245" spans="1:17" ht="48" hidden="1" x14ac:dyDescent="0.25">
      <c r="A245" s="202">
        <v>6420</v>
      </c>
      <c r="B245" s="90" t="s">
        <v>263</v>
      </c>
      <c r="C245" s="536">
        <f t="shared" si="291"/>
        <v>0</v>
      </c>
      <c r="D245" s="203">
        <f t="shared" ref="D245:E245" si="333">SUM(D246:D249)</f>
        <v>0</v>
      </c>
      <c r="E245" s="204">
        <f t="shared" si="333"/>
        <v>0</v>
      </c>
      <c r="F245" s="199">
        <f>SUM(F246:F249)</f>
        <v>0</v>
      </c>
      <c r="G245" s="203">
        <f t="shared" ref="G245:H245" si="334">SUM(G246:G249)</f>
        <v>0</v>
      </c>
      <c r="H245" s="204">
        <f t="shared" si="334"/>
        <v>0</v>
      </c>
      <c r="I245" s="199">
        <f>SUM(I246:I249)</f>
        <v>0</v>
      </c>
      <c r="J245" s="205">
        <f t="shared" ref="J245:K245" si="335">SUM(J246:J249)</f>
        <v>0</v>
      </c>
      <c r="K245" s="204">
        <f t="shared" si="335"/>
        <v>0</v>
      </c>
      <c r="L245" s="199">
        <f>SUM(L246:L249)</f>
        <v>0</v>
      </c>
      <c r="M245" s="203">
        <f t="shared" ref="M245:O245" si="336">SUM(M246:M249)</f>
        <v>0</v>
      </c>
      <c r="N245" s="204">
        <f t="shared" si="336"/>
        <v>0</v>
      </c>
      <c r="O245" s="199">
        <f t="shared" si="336"/>
        <v>0</v>
      </c>
      <c r="P245" s="201"/>
    </row>
    <row r="246" spans="1:17" ht="36" hidden="1" x14ac:dyDescent="0.25">
      <c r="A246" s="52">
        <v>6421</v>
      </c>
      <c r="B246" s="90" t="s">
        <v>264</v>
      </c>
      <c r="C246" s="536">
        <f t="shared" si="291"/>
        <v>0</v>
      </c>
      <c r="D246" s="197"/>
      <c r="E246" s="198"/>
      <c r="F246" s="199">
        <f t="shared" ref="F246:F249" si="337">D246+E246</f>
        <v>0</v>
      </c>
      <c r="G246" s="197"/>
      <c r="H246" s="198"/>
      <c r="I246" s="199">
        <f t="shared" ref="I246:I249" si="338">G246+H246</f>
        <v>0</v>
      </c>
      <c r="J246" s="200"/>
      <c r="K246" s="198"/>
      <c r="L246" s="199">
        <f t="shared" ref="L246:L249" si="339">J246+K246</f>
        <v>0</v>
      </c>
      <c r="M246" s="197"/>
      <c r="N246" s="198"/>
      <c r="O246" s="199">
        <f t="shared" ref="O246:O249" si="340">M246+N246</f>
        <v>0</v>
      </c>
      <c r="P246" s="201"/>
    </row>
    <row r="247" spans="1:17" hidden="1" x14ac:dyDescent="0.25">
      <c r="A247" s="52">
        <v>6422</v>
      </c>
      <c r="B247" s="90" t="s">
        <v>265</v>
      </c>
      <c r="C247" s="536">
        <f t="shared" si="291"/>
        <v>0</v>
      </c>
      <c r="D247" s="197"/>
      <c r="E247" s="198"/>
      <c r="F247" s="199">
        <f t="shared" si="337"/>
        <v>0</v>
      </c>
      <c r="G247" s="197"/>
      <c r="H247" s="198"/>
      <c r="I247" s="199">
        <f t="shared" si="338"/>
        <v>0</v>
      </c>
      <c r="J247" s="200"/>
      <c r="K247" s="198"/>
      <c r="L247" s="199">
        <f t="shared" si="339"/>
        <v>0</v>
      </c>
      <c r="M247" s="197"/>
      <c r="N247" s="198"/>
      <c r="O247" s="199">
        <f t="shared" si="340"/>
        <v>0</v>
      </c>
      <c r="P247" s="201"/>
    </row>
    <row r="248" spans="1:17" ht="13.5" hidden="1" customHeight="1" x14ac:dyDescent="0.25">
      <c r="A248" s="52">
        <v>6423</v>
      </c>
      <c r="B248" s="90" t="s">
        <v>266</v>
      </c>
      <c r="C248" s="536">
        <f t="shared" si="291"/>
        <v>0</v>
      </c>
      <c r="D248" s="197"/>
      <c r="E248" s="198"/>
      <c r="F248" s="199">
        <f t="shared" si="337"/>
        <v>0</v>
      </c>
      <c r="G248" s="197"/>
      <c r="H248" s="198"/>
      <c r="I248" s="199">
        <f t="shared" si="338"/>
        <v>0</v>
      </c>
      <c r="J248" s="200"/>
      <c r="K248" s="198"/>
      <c r="L248" s="199">
        <f t="shared" si="339"/>
        <v>0</v>
      </c>
      <c r="M248" s="197"/>
      <c r="N248" s="198"/>
      <c r="O248" s="199">
        <f t="shared" si="340"/>
        <v>0</v>
      </c>
      <c r="P248" s="201"/>
    </row>
    <row r="249" spans="1:17" ht="36" hidden="1" x14ac:dyDescent="0.25">
      <c r="A249" s="52">
        <v>6424</v>
      </c>
      <c r="B249" s="90" t="s">
        <v>267</v>
      </c>
      <c r="C249" s="536">
        <f t="shared" si="291"/>
        <v>0</v>
      </c>
      <c r="D249" s="197"/>
      <c r="E249" s="198"/>
      <c r="F249" s="199">
        <f t="shared" si="337"/>
        <v>0</v>
      </c>
      <c r="G249" s="197"/>
      <c r="H249" s="198"/>
      <c r="I249" s="199">
        <f t="shared" si="338"/>
        <v>0</v>
      </c>
      <c r="J249" s="200"/>
      <c r="K249" s="198"/>
      <c r="L249" s="199">
        <f t="shared" si="339"/>
        <v>0</v>
      </c>
      <c r="M249" s="197"/>
      <c r="N249" s="198"/>
      <c r="O249" s="199">
        <f t="shared" si="340"/>
        <v>0</v>
      </c>
      <c r="P249" s="201"/>
      <c r="Q249" s="246"/>
    </row>
    <row r="250" spans="1:17" ht="60" hidden="1" x14ac:dyDescent="0.25">
      <c r="A250" s="70">
        <v>6500</v>
      </c>
      <c r="B250" s="182" t="s">
        <v>268</v>
      </c>
      <c r="C250" s="538">
        <f t="shared" si="291"/>
        <v>0</v>
      </c>
      <c r="D250" s="220">
        <f t="shared" ref="D250:O250" si="341">SUM(D251)</f>
        <v>0</v>
      </c>
      <c r="E250" s="221">
        <f t="shared" si="341"/>
        <v>0</v>
      </c>
      <c r="F250" s="222">
        <f t="shared" si="341"/>
        <v>0</v>
      </c>
      <c r="G250" s="126">
        <f t="shared" si="341"/>
        <v>0</v>
      </c>
      <c r="H250" s="127">
        <f t="shared" si="341"/>
        <v>0</v>
      </c>
      <c r="I250" s="222">
        <f t="shared" si="341"/>
        <v>0</v>
      </c>
      <c r="J250" s="247">
        <f t="shared" si="341"/>
        <v>0</v>
      </c>
      <c r="K250" s="127">
        <f t="shared" si="341"/>
        <v>0</v>
      </c>
      <c r="L250" s="222">
        <f t="shared" si="341"/>
        <v>0</v>
      </c>
      <c r="M250" s="126">
        <f t="shared" si="341"/>
        <v>0</v>
      </c>
      <c r="N250" s="127">
        <f t="shared" si="341"/>
        <v>0</v>
      </c>
      <c r="O250" s="222">
        <f t="shared" si="341"/>
        <v>0</v>
      </c>
      <c r="P250" s="215"/>
      <c r="Q250" s="246"/>
    </row>
    <row r="251" spans="1:17" ht="48" hidden="1" x14ac:dyDescent="0.25">
      <c r="A251" s="52">
        <v>6510</v>
      </c>
      <c r="B251" s="90" t="s">
        <v>269</v>
      </c>
      <c r="C251" s="536">
        <f t="shared" si="291"/>
        <v>0</v>
      </c>
      <c r="D251" s="206"/>
      <c r="E251" s="207"/>
      <c r="F251" s="248">
        <f>D251+E251</f>
        <v>0</v>
      </c>
      <c r="G251" s="249"/>
      <c r="H251" s="250"/>
      <c r="I251" s="248">
        <f>G251+H251</f>
        <v>0</v>
      </c>
      <c r="J251" s="251"/>
      <c r="K251" s="250"/>
      <c r="L251" s="248">
        <f>J251+K251</f>
        <v>0</v>
      </c>
      <c r="M251" s="249"/>
      <c r="N251" s="250"/>
      <c r="O251" s="248">
        <f t="shared" ref="O251" si="342">M251+N251</f>
        <v>0</v>
      </c>
      <c r="P251" s="227"/>
      <c r="Q251" s="246"/>
    </row>
    <row r="252" spans="1:17" ht="48" hidden="1" x14ac:dyDescent="0.25">
      <c r="A252" s="252">
        <v>7000</v>
      </c>
      <c r="B252" s="252" t="s">
        <v>270</v>
      </c>
      <c r="C252" s="550">
        <f t="shared" si="291"/>
        <v>0</v>
      </c>
      <c r="D252" s="253">
        <f t="shared" ref="D252:E252" si="343">SUM(D253,D263)</f>
        <v>0</v>
      </c>
      <c r="E252" s="254">
        <f t="shared" si="343"/>
        <v>0</v>
      </c>
      <c r="F252" s="255">
        <f>SUM(F253,F263)</f>
        <v>0</v>
      </c>
      <c r="G252" s="253">
        <f t="shared" ref="G252:H252" si="344">SUM(G253,G263)</f>
        <v>0</v>
      </c>
      <c r="H252" s="254">
        <f t="shared" si="344"/>
        <v>0</v>
      </c>
      <c r="I252" s="255">
        <f>SUM(I253,I263)</f>
        <v>0</v>
      </c>
      <c r="J252" s="256">
        <f t="shared" ref="J252:K252" si="345">SUM(J253,J263)</f>
        <v>0</v>
      </c>
      <c r="K252" s="254">
        <f t="shared" si="345"/>
        <v>0</v>
      </c>
      <c r="L252" s="255">
        <f>SUM(L253,L263)</f>
        <v>0</v>
      </c>
      <c r="M252" s="253">
        <f t="shared" ref="M252:O252" si="346">SUM(M253,M263)</f>
        <v>0</v>
      </c>
      <c r="N252" s="254">
        <f t="shared" si="346"/>
        <v>0</v>
      </c>
      <c r="O252" s="255">
        <f t="shared" si="346"/>
        <v>0</v>
      </c>
      <c r="P252" s="257"/>
    </row>
    <row r="253" spans="1:17" ht="24" hidden="1" x14ac:dyDescent="0.25">
      <c r="A253" s="70">
        <v>7200</v>
      </c>
      <c r="B253" s="182" t="s">
        <v>271</v>
      </c>
      <c r="C253" s="534">
        <f t="shared" si="291"/>
        <v>0</v>
      </c>
      <c r="D253" s="183">
        <f t="shared" ref="D253:O253" si="347">SUM(D254,D255,D256,D257,D261,D262)</f>
        <v>0</v>
      </c>
      <c r="E253" s="184">
        <f t="shared" si="347"/>
        <v>0</v>
      </c>
      <c r="F253" s="185">
        <f t="shared" si="347"/>
        <v>0</v>
      </c>
      <c r="G253" s="183">
        <f t="shared" si="347"/>
        <v>0</v>
      </c>
      <c r="H253" s="184">
        <f t="shared" si="347"/>
        <v>0</v>
      </c>
      <c r="I253" s="185">
        <f t="shared" si="347"/>
        <v>0</v>
      </c>
      <c r="J253" s="186">
        <f t="shared" si="347"/>
        <v>0</v>
      </c>
      <c r="K253" s="184">
        <f t="shared" si="347"/>
        <v>0</v>
      </c>
      <c r="L253" s="185">
        <f t="shared" si="347"/>
        <v>0</v>
      </c>
      <c r="M253" s="183">
        <f t="shared" si="347"/>
        <v>0</v>
      </c>
      <c r="N253" s="184">
        <f t="shared" si="347"/>
        <v>0</v>
      </c>
      <c r="O253" s="185">
        <f t="shared" si="347"/>
        <v>0</v>
      </c>
      <c r="P253" s="187"/>
    </row>
    <row r="254" spans="1:17" ht="24" hidden="1" x14ac:dyDescent="0.25">
      <c r="A254" s="875">
        <v>7210</v>
      </c>
      <c r="B254" s="82" t="s">
        <v>272</v>
      </c>
      <c r="C254" s="535">
        <f t="shared" si="291"/>
        <v>0</v>
      </c>
      <c r="D254" s="192"/>
      <c r="E254" s="193"/>
      <c r="F254" s="194">
        <f t="shared" ref="F254:F256" si="348">D254+E254</f>
        <v>0</v>
      </c>
      <c r="G254" s="192"/>
      <c r="H254" s="193"/>
      <c r="I254" s="194">
        <f t="shared" ref="I254:I256" si="349">G254+H254</f>
        <v>0</v>
      </c>
      <c r="J254" s="195"/>
      <c r="K254" s="193"/>
      <c r="L254" s="194">
        <f t="shared" ref="L254:L256" si="350">J254+K254</f>
        <v>0</v>
      </c>
      <c r="M254" s="192"/>
      <c r="N254" s="193"/>
      <c r="O254" s="194">
        <f t="shared" ref="O254:O256" si="351">M254+N254</f>
        <v>0</v>
      </c>
      <c r="P254" s="196"/>
    </row>
    <row r="255" spans="1:17" s="246" customFormat="1" ht="36" hidden="1" x14ac:dyDescent="0.25">
      <c r="A255" s="202">
        <v>7220</v>
      </c>
      <c r="B255" s="90" t="s">
        <v>273</v>
      </c>
      <c r="C255" s="536">
        <f t="shared" si="291"/>
        <v>0</v>
      </c>
      <c r="D255" s="197"/>
      <c r="E255" s="198"/>
      <c r="F255" s="199">
        <f t="shared" si="348"/>
        <v>0</v>
      </c>
      <c r="G255" s="197"/>
      <c r="H255" s="198"/>
      <c r="I255" s="199">
        <f t="shared" si="349"/>
        <v>0</v>
      </c>
      <c r="J255" s="200"/>
      <c r="K255" s="198"/>
      <c r="L255" s="199">
        <f t="shared" si="350"/>
        <v>0</v>
      </c>
      <c r="M255" s="197"/>
      <c r="N255" s="198"/>
      <c r="O255" s="199">
        <f t="shared" si="351"/>
        <v>0</v>
      </c>
      <c r="P255" s="201"/>
    </row>
    <row r="256" spans="1:17" ht="24" hidden="1" x14ac:dyDescent="0.25">
      <c r="A256" s="202">
        <v>7230</v>
      </c>
      <c r="B256" s="90" t="s">
        <v>43</v>
      </c>
      <c r="C256" s="536">
        <f t="shared" si="291"/>
        <v>0</v>
      </c>
      <c r="D256" s="197"/>
      <c r="E256" s="198"/>
      <c r="F256" s="199">
        <f t="shared" si="348"/>
        <v>0</v>
      </c>
      <c r="G256" s="197"/>
      <c r="H256" s="198"/>
      <c r="I256" s="199">
        <f t="shared" si="349"/>
        <v>0</v>
      </c>
      <c r="J256" s="200"/>
      <c r="K256" s="198"/>
      <c r="L256" s="199">
        <f t="shared" si="350"/>
        <v>0</v>
      </c>
      <c r="M256" s="197"/>
      <c r="N256" s="198"/>
      <c r="O256" s="199">
        <f t="shared" si="351"/>
        <v>0</v>
      </c>
      <c r="P256" s="201"/>
    </row>
    <row r="257" spans="1:16" ht="24" hidden="1" x14ac:dyDescent="0.25">
      <c r="A257" s="202">
        <v>7240</v>
      </c>
      <c r="B257" s="90" t="s">
        <v>274</v>
      </c>
      <c r="C257" s="536">
        <f t="shared" si="291"/>
        <v>0</v>
      </c>
      <c r="D257" s="203">
        <f t="shared" ref="D257:K257" si="352">SUM(D258:D260)</f>
        <v>0</v>
      </c>
      <c r="E257" s="204">
        <f t="shared" si="352"/>
        <v>0</v>
      </c>
      <c r="F257" s="199">
        <f t="shared" si="352"/>
        <v>0</v>
      </c>
      <c r="G257" s="203">
        <f t="shared" si="352"/>
        <v>0</v>
      </c>
      <c r="H257" s="204">
        <f t="shared" si="352"/>
        <v>0</v>
      </c>
      <c r="I257" s="199">
        <f t="shared" si="352"/>
        <v>0</v>
      </c>
      <c r="J257" s="205">
        <f t="shared" si="352"/>
        <v>0</v>
      </c>
      <c r="K257" s="204">
        <f t="shared" si="352"/>
        <v>0</v>
      </c>
      <c r="L257" s="199">
        <f>SUM(L258:L260)</f>
        <v>0</v>
      </c>
      <c r="M257" s="203">
        <f t="shared" ref="M257:O257" si="353">SUM(M258:M260)</f>
        <v>0</v>
      </c>
      <c r="N257" s="204">
        <f t="shared" si="353"/>
        <v>0</v>
      </c>
      <c r="O257" s="199">
        <f t="shared" si="353"/>
        <v>0</v>
      </c>
      <c r="P257" s="201"/>
    </row>
    <row r="258" spans="1:16" ht="48" hidden="1" x14ac:dyDescent="0.25">
      <c r="A258" s="52">
        <v>7245</v>
      </c>
      <c r="B258" s="90" t="s">
        <v>275</v>
      </c>
      <c r="C258" s="536">
        <f t="shared" si="291"/>
        <v>0</v>
      </c>
      <c r="D258" s="197"/>
      <c r="E258" s="198"/>
      <c r="F258" s="199">
        <f t="shared" ref="F258:F262" si="354">D258+E258</f>
        <v>0</v>
      </c>
      <c r="G258" s="197"/>
      <c r="H258" s="198"/>
      <c r="I258" s="199">
        <f t="shared" ref="I258:I262" si="355">G258+H258</f>
        <v>0</v>
      </c>
      <c r="J258" s="200"/>
      <c r="K258" s="198"/>
      <c r="L258" s="199">
        <f t="shared" ref="L258:L262" si="356">J258+K258</f>
        <v>0</v>
      </c>
      <c r="M258" s="197"/>
      <c r="N258" s="198"/>
      <c r="O258" s="199">
        <f t="shared" ref="O258:O262" si="357">M258+N258</f>
        <v>0</v>
      </c>
      <c r="P258" s="201"/>
    </row>
    <row r="259" spans="1:16" ht="84.75" hidden="1" customHeight="1" x14ac:dyDescent="0.25">
      <c r="A259" s="52">
        <v>7246</v>
      </c>
      <c r="B259" s="90" t="s">
        <v>276</v>
      </c>
      <c r="C259" s="536">
        <f t="shared" si="291"/>
        <v>0</v>
      </c>
      <c r="D259" s="197"/>
      <c r="E259" s="198"/>
      <c r="F259" s="199">
        <f t="shared" si="354"/>
        <v>0</v>
      </c>
      <c r="G259" s="197"/>
      <c r="H259" s="198"/>
      <c r="I259" s="199">
        <f t="shared" si="355"/>
        <v>0</v>
      </c>
      <c r="J259" s="200"/>
      <c r="K259" s="198"/>
      <c r="L259" s="199">
        <f t="shared" si="356"/>
        <v>0</v>
      </c>
      <c r="M259" s="197"/>
      <c r="N259" s="198"/>
      <c r="O259" s="199">
        <f t="shared" si="357"/>
        <v>0</v>
      </c>
      <c r="P259" s="201"/>
    </row>
    <row r="260" spans="1:16" ht="36" hidden="1" x14ac:dyDescent="0.25">
      <c r="A260" s="52">
        <v>7247</v>
      </c>
      <c r="B260" s="90" t="s">
        <v>277</v>
      </c>
      <c r="C260" s="536">
        <f t="shared" si="291"/>
        <v>0</v>
      </c>
      <c r="D260" s="197"/>
      <c r="E260" s="198"/>
      <c r="F260" s="199">
        <f t="shared" si="354"/>
        <v>0</v>
      </c>
      <c r="G260" s="197"/>
      <c r="H260" s="198"/>
      <c r="I260" s="199">
        <f t="shared" si="355"/>
        <v>0</v>
      </c>
      <c r="J260" s="200"/>
      <c r="K260" s="198"/>
      <c r="L260" s="199">
        <f t="shared" si="356"/>
        <v>0</v>
      </c>
      <c r="M260" s="197"/>
      <c r="N260" s="198"/>
      <c r="O260" s="199">
        <f t="shared" si="357"/>
        <v>0</v>
      </c>
      <c r="P260" s="201"/>
    </row>
    <row r="261" spans="1:16" ht="24" hidden="1" x14ac:dyDescent="0.25">
      <c r="A261" s="202">
        <v>7260</v>
      </c>
      <c r="B261" s="90" t="s">
        <v>278</v>
      </c>
      <c r="C261" s="536">
        <f t="shared" si="291"/>
        <v>0</v>
      </c>
      <c r="D261" s="197"/>
      <c r="E261" s="198"/>
      <c r="F261" s="199">
        <f t="shared" si="354"/>
        <v>0</v>
      </c>
      <c r="G261" s="197"/>
      <c r="H261" s="198"/>
      <c r="I261" s="199">
        <f t="shared" si="355"/>
        <v>0</v>
      </c>
      <c r="J261" s="200"/>
      <c r="K261" s="198"/>
      <c r="L261" s="199">
        <f t="shared" si="356"/>
        <v>0</v>
      </c>
      <c r="M261" s="197"/>
      <c r="N261" s="198"/>
      <c r="O261" s="199">
        <f t="shared" si="357"/>
        <v>0</v>
      </c>
      <c r="P261" s="201"/>
    </row>
    <row r="262" spans="1:16" ht="60" hidden="1" x14ac:dyDescent="0.25">
      <c r="A262" s="202">
        <v>7270</v>
      </c>
      <c r="B262" s="90" t="s">
        <v>279</v>
      </c>
      <c r="C262" s="536">
        <f t="shared" si="291"/>
        <v>0</v>
      </c>
      <c r="D262" s="197"/>
      <c r="E262" s="198"/>
      <c r="F262" s="199">
        <f t="shared" si="354"/>
        <v>0</v>
      </c>
      <c r="G262" s="197"/>
      <c r="H262" s="198"/>
      <c r="I262" s="199">
        <f t="shared" si="355"/>
        <v>0</v>
      </c>
      <c r="J262" s="200"/>
      <c r="K262" s="198"/>
      <c r="L262" s="199">
        <f t="shared" si="356"/>
        <v>0</v>
      </c>
      <c r="M262" s="197"/>
      <c r="N262" s="198"/>
      <c r="O262" s="199">
        <f t="shared" si="357"/>
        <v>0</v>
      </c>
      <c r="P262" s="201"/>
    </row>
    <row r="263" spans="1:16" hidden="1" x14ac:dyDescent="0.25">
      <c r="A263" s="138">
        <v>7700</v>
      </c>
      <c r="B263" s="108" t="s">
        <v>280</v>
      </c>
      <c r="C263" s="538">
        <f t="shared" si="291"/>
        <v>0</v>
      </c>
      <c r="D263" s="220">
        <f t="shared" ref="D263:O263" si="358">D264</f>
        <v>0</v>
      </c>
      <c r="E263" s="221">
        <f t="shared" si="358"/>
        <v>0</v>
      </c>
      <c r="F263" s="222">
        <f t="shared" si="358"/>
        <v>0</v>
      </c>
      <c r="G263" s="220">
        <f t="shared" si="358"/>
        <v>0</v>
      </c>
      <c r="H263" s="221">
        <f t="shared" si="358"/>
        <v>0</v>
      </c>
      <c r="I263" s="222">
        <f t="shared" si="358"/>
        <v>0</v>
      </c>
      <c r="J263" s="223">
        <f t="shared" si="358"/>
        <v>0</v>
      </c>
      <c r="K263" s="221">
        <f t="shared" si="358"/>
        <v>0</v>
      </c>
      <c r="L263" s="222">
        <f t="shared" si="358"/>
        <v>0</v>
      </c>
      <c r="M263" s="220">
        <f t="shared" si="358"/>
        <v>0</v>
      </c>
      <c r="N263" s="221">
        <f t="shared" si="358"/>
        <v>0</v>
      </c>
      <c r="O263" s="222">
        <f t="shared" si="358"/>
        <v>0</v>
      </c>
      <c r="P263" s="215"/>
    </row>
    <row r="264" spans="1:16" hidden="1" x14ac:dyDescent="0.25">
      <c r="A264" s="188">
        <v>7720</v>
      </c>
      <c r="B264" s="82" t="s">
        <v>281</v>
      </c>
      <c r="C264" s="537">
        <f t="shared" si="291"/>
        <v>0</v>
      </c>
      <c r="D264" s="249"/>
      <c r="E264" s="250"/>
      <c r="F264" s="248">
        <f>D264+E264</f>
        <v>0</v>
      </c>
      <c r="G264" s="249"/>
      <c r="H264" s="250"/>
      <c r="I264" s="248">
        <f>G264+H264</f>
        <v>0</v>
      </c>
      <c r="J264" s="251"/>
      <c r="K264" s="250"/>
      <c r="L264" s="248">
        <f>J264+K264</f>
        <v>0</v>
      </c>
      <c r="M264" s="249"/>
      <c r="N264" s="250"/>
      <c r="O264" s="248">
        <f t="shared" ref="O264" si="359">M264+N264</f>
        <v>0</v>
      </c>
      <c r="P264" s="227"/>
    </row>
    <row r="265" spans="1:16" hidden="1" x14ac:dyDescent="0.25">
      <c r="A265" s="258">
        <v>9000</v>
      </c>
      <c r="B265" s="259" t="s">
        <v>282</v>
      </c>
      <c r="C265" s="551">
        <f t="shared" si="291"/>
        <v>0</v>
      </c>
      <c r="D265" s="260">
        <f t="shared" ref="D265:O266" si="360">D266</f>
        <v>0</v>
      </c>
      <c r="E265" s="261">
        <f t="shared" si="360"/>
        <v>0</v>
      </c>
      <c r="F265" s="262">
        <f t="shared" si="360"/>
        <v>0</v>
      </c>
      <c r="G265" s="260">
        <f t="shared" si="360"/>
        <v>0</v>
      </c>
      <c r="H265" s="261">
        <f t="shared" si="360"/>
        <v>0</v>
      </c>
      <c r="I265" s="262">
        <f>I266</f>
        <v>0</v>
      </c>
      <c r="J265" s="263">
        <f t="shared" si="360"/>
        <v>0</v>
      </c>
      <c r="K265" s="261">
        <f t="shared" si="360"/>
        <v>0</v>
      </c>
      <c r="L265" s="262">
        <f t="shared" si="360"/>
        <v>0</v>
      </c>
      <c r="M265" s="260">
        <f t="shared" si="360"/>
        <v>0</v>
      </c>
      <c r="N265" s="261">
        <f t="shared" si="360"/>
        <v>0</v>
      </c>
      <c r="O265" s="262">
        <f t="shared" si="360"/>
        <v>0</v>
      </c>
      <c r="P265" s="264"/>
    </row>
    <row r="266" spans="1:16" ht="24" hidden="1" x14ac:dyDescent="0.25">
      <c r="A266" s="265">
        <v>9200</v>
      </c>
      <c r="B266" s="90" t="s">
        <v>283</v>
      </c>
      <c r="C266" s="542">
        <f t="shared" si="291"/>
        <v>0</v>
      </c>
      <c r="D266" s="148">
        <f t="shared" si="360"/>
        <v>0</v>
      </c>
      <c r="E266" s="149">
        <f t="shared" si="360"/>
        <v>0</v>
      </c>
      <c r="F266" s="189">
        <f t="shared" si="360"/>
        <v>0</v>
      </c>
      <c r="G266" s="148">
        <f t="shared" si="360"/>
        <v>0</v>
      </c>
      <c r="H266" s="149">
        <f t="shared" si="360"/>
        <v>0</v>
      </c>
      <c r="I266" s="189">
        <f t="shared" si="360"/>
        <v>0</v>
      </c>
      <c r="J266" s="190">
        <f t="shared" si="360"/>
        <v>0</v>
      </c>
      <c r="K266" s="149">
        <f t="shared" si="360"/>
        <v>0</v>
      </c>
      <c r="L266" s="189">
        <f t="shared" si="360"/>
        <v>0</v>
      </c>
      <c r="M266" s="148">
        <f t="shared" si="360"/>
        <v>0</v>
      </c>
      <c r="N266" s="149">
        <f t="shared" si="360"/>
        <v>0</v>
      </c>
      <c r="O266" s="189">
        <f t="shared" si="360"/>
        <v>0</v>
      </c>
      <c r="P266" s="191"/>
    </row>
    <row r="267" spans="1:16" ht="24" hidden="1" x14ac:dyDescent="0.25">
      <c r="A267" s="266">
        <v>9260</v>
      </c>
      <c r="B267" s="90" t="s">
        <v>284</v>
      </c>
      <c r="C267" s="542">
        <f t="shared" si="291"/>
        <v>0</v>
      </c>
      <c r="D267" s="148">
        <f t="shared" ref="D267:O267" si="361">SUM(D268)</f>
        <v>0</v>
      </c>
      <c r="E267" s="149">
        <f t="shared" si="361"/>
        <v>0</v>
      </c>
      <c r="F267" s="189">
        <f t="shared" si="361"/>
        <v>0</v>
      </c>
      <c r="G267" s="148">
        <f t="shared" si="361"/>
        <v>0</v>
      </c>
      <c r="H267" s="149">
        <f t="shared" si="361"/>
        <v>0</v>
      </c>
      <c r="I267" s="189">
        <f t="shared" si="361"/>
        <v>0</v>
      </c>
      <c r="J267" s="190">
        <f t="shared" si="361"/>
        <v>0</v>
      </c>
      <c r="K267" s="149">
        <f t="shared" si="361"/>
        <v>0</v>
      </c>
      <c r="L267" s="189">
        <f t="shared" si="361"/>
        <v>0</v>
      </c>
      <c r="M267" s="148">
        <f t="shared" si="361"/>
        <v>0</v>
      </c>
      <c r="N267" s="149">
        <f t="shared" si="361"/>
        <v>0</v>
      </c>
      <c r="O267" s="189">
        <f t="shared" si="361"/>
        <v>0</v>
      </c>
      <c r="P267" s="191"/>
    </row>
    <row r="268" spans="1:16" ht="87" hidden="1" customHeight="1" x14ac:dyDescent="0.25">
      <c r="A268" s="267">
        <v>9263</v>
      </c>
      <c r="B268" s="90" t="s">
        <v>285</v>
      </c>
      <c r="C268" s="542">
        <f t="shared" si="291"/>
        <v>0</v>
      </c>
      <c r="D268" s="206"/>
      <c r="E268" s="207"/>
      <c r="F268" s="189">
        <f>D268+E268</f>
        <v>0</v>
      </c>
      <c r="G268" s="206"/>
      <c r="H268" s="207"/>
      <c r="I268" s="189">
        <f>G268+H268</f>
        <v>0</v>
      </c>
      <c r="J268" s="208"/>
      <c r="K268" s="207"/>
      <c r="L268" s="189">
        <f>J268+K268</f>
        <v>0</v>
      </c>
      <c r="M268" s="206"/>
      <c r="N268" s="207"/>
      <c r="O268" s="189">
        <f t="shared" ref="O268" si="362">M268+N268</f>
        <v>0</v>
      </c>
      <c r="P268" s="191"/>
    </row>
    <row r="269" spans="1:16" hidden="1" x14ac:dyDescent="0.25">
      <c r="A269" s="218"/>
      <c r="B269" s="90" t="s">
        <v>286</v>
      </c>
      <c r="C269" s="536">
        <f t="shared" si="291"/>
        <v>0</v>
      </c>
      <c r="D269" s="203">
        <f t="shared" ref="D269:E269" si="363">SUM(D270:D271)</f>
        <v>59427</v>
      </c>
      <c r="E269" s="204">
        <f t="shared" si="363"/>
        <v>-59427</v>
      </c>
      <c r="F269" s="199">
        <f>SUM(F270:F271)</f>
        <v>0</v>
      </c>
      <c r="G269" s="203">
        <f t="shared" ref="G269:H269" si="364">SUM(G270:G271)</f>
        <v>0</v>
      </c>
      <c r="H269" s="204">
        <f t="shared" si="364"/>
        <v>0</v>
      </c>
      <c r="I269" s="199">
        <f>SUM(I270:I271)</f>
        <v>0</v>
      </c>
      <c r="J269" s="205">
        <f t="shared" ref="J269:K269" si="365">SUM(J270:J271)</f>
        <v>0</v>
      </c>
      <c r="K269" s="204">
        <f t="shared" si="365"/>
        <v>0</v>
      </c>
      <c r="L269" s="199">
        <f>SUM(L270:L271)</f>
        <v>0</v>
      </c>
      <c r="M269" s="203">
        <f t="shared" ref="M269:O269" si="366">SUM(M270:M271)</f>
        <v>0</v>
      </c>
      <c r="N269" s="204">
        <f t="shared" si="366"/>
        <v>0</v>
      </c>
      <c r="O269" s="199">
        <f t="shared" si="366"/>
        <v>0</v>
      </c>
      <c r="P269" s="201"/>
    </row>
    <row r="270" spans="1:16" hidden="1" x14ac:dyDescent="0.25">
      <c r="A270" s="218" t="s">
        <v>287</v>
      </c>
      <c r="B270" s="52" t="s">
        <v>288</v>
      </c>
      <c r="C270" s="536">
        <f t="shared" si="291"/>
        <v>0</v>
      </c>
      <c r="D270" s="197"/>
      <c r="E270" s="198"/>
      <c r="F270" s="199">
        <f t="shared" ref="F270:F271" si="367">D270+E270</f>
        <v>0</v>
      </c>
      <c r="G270" s="197"/>
      <c r="H270" s="198"/>
      <c r="I270" s="199">
        <f t="shared" ref="I270:I271" si="368">G270+H270</f>
        <v>0</v>
      </c>
      <c r="J270" s="200"/>
      <c r="K270" s="198"/>
      <c r="L270" s="199">
        <f t="shared" ref="L270:L271" si="369">J270+K270</f>
        <v>0</v>
      </c>
      <c r="M270" s="197"/>
      <c r="N270" s="198"/>
      <c r="O270" s="199">
        <f t="shared" ref="O270:O271" si="370">M270+N270</f>
        <v>0</v>
      </c>
      <c r="P270" s="201"/>
    </row>
    <row r="271" spans="1:16" ht="24" hidden="1" x14ac:dyDescent="0.25">
      <c r="A271" s="218" t="s">
        <v>289</v>
      </c>
      <c r="B271" s="268" t="s">
        <v>290</v>
      </c>
      <c r="C271" s="535">
        <f t="shared" si="291"/>
        <v>0</v>
      </c>
      <c r="D271" s="192">
        <v>59427</v>
      </c>
      <c r="E271" s="193">
        <v>-59427</v>
      </c>
      <c r="F271" s="194">
        <f t="shared" si="367"/>
        <v>0</v>
      </c>
      <c r="G271" s="192"/>
      <c r="H271" s="193"/>
      <c r="I271" s="194">
        <f t="shared" si="368"/>
        <v>0</v>
      </c>
      <c r="J271" s="195"/>
      <c r="K271" s="193"/>
      <c r="L271" s="194">
        <f t="shared" si="369"/>
        <v>0</v>
      </c>
      <c r="M271" s="192"/>
      <c r="N271" s="193"/>
      <c r="O271" s="194">
        <f t="shared" si="370"/>
        <v>0</v>
      </c>
      <c r="P271" s="196"/>
    </row>
    <row r="272" spans="1:16" ht="12.75" thickBot="1" x14ac:dyDescent="0.3">
      <c r="A272" s="269"/>
      <c r="B272" s="269" t="s">
        <v>291</v>
      </c>
      <c r="C272" s="552">
        <f t="shared" si="291"/>
        <v>2044080</v>
      </c>
      <c r="D272" s="270">
        <f>SUM(D269,D265,D252,D211,D182,D174,D160,D75,D53)</f>
        <v>2103507</v>
      </c>
      <c r="E272" s="271">
        <f t="shared" ref="E272:O272" si="371">SUM(E269,E265,E252,E211,E182,E174,E160,E75,E53)</f>
        <v>-59427</v>
      </c>
      <c r="F272" s="272">
        <f t="shared" si="371"/>
        <v>2044080</v>
      </c>
      <c r="G272" s="270">
        <f t="shared" si="371"/>
        <v>0</v>
      </c>
      <c r="H272" s="271">
        <f t="shared" si="371"/>
        <v>0</v>
      </c>
      <c r="I272" s="272">
        <f t="shared" si="371"/>
        <v>0</v>
      </c>
      <c r="J272" s="273">
        <f t="shared" si="371"/>
        <v>0</v>
      </c>
      <c r="K272" s="271">
        <f t="shared" si="371"/>
        <v>0</v>
      </c>
      <c r="L272" s="272">
        <f t="shared" si="371"/>
        <v>0</v>
      </c>
      <c r="M272" s="270">
        <f t="shared" si="371"/>
        <v>0</v>
      </c>
      <c r="N272" s="271">
        <f t="shared" si="371"/>
        <v>0</v>
      </c>
      <c r="O272" s="272">
        <f t="shared" si="371"/>
        <v>0</v>
      </c>
      <c r="P272" s="274"/>
    </row>
    <row r="273" spans="1:16" s="29" customFormat="1" ht="13.5" thickTop="1" thickBot="1" x14ac:dyDescent="0.3">
      <c r="A273" s="1008" t="s">
        <v>292</v>
      </c>
      <c r="B273" s="1009"/>
      <c r="C273" s="553">
        <f t="shared" si="291"/>
        <v>-159775</v>
      </c>
      <c r="D273" s="275">
        <f>SUM(D24,D25,D41,D43)-D51</f>
        <v>-100348</v>
      </c>
      <c r="E273" s="276">
        <f t="shared" ref="E273:F273" si="372">SUM(E24,E25,E41,E43)-E51</f>
        <v>-59427</v>
      </c>
      <c r="F273" s="277">
        <f t="shared" si="372"/>
        <v>-159775</v>
      </c>
      <c r="G273" s="275">
        <f>SUM(G24,G25,G43)-G51</f>
        <v>0</v>
      </c>
      <c r="H273" s="276">
        <f t="shared" ref="H273:I273" si="373">SUM(H24,H25,H43)-H51</f>
        <v>0</v>
      </c>
      <c r="I273" s="277">
        <f t="shared" si="373"/>
        <v>0</v>
      </c>
      <c r="J273" s="278">
        <f t="shared" ref="J273:K273" si="374">(J26+J43)-J51</f>
        <v>0</v>
      </c>
      <c r="K273" s="276">
        <f t="shared" si="374"/>
        <v>0</v>
      </c>
      <c r="L273" s="277">
        <f>(L26+L43)-L51</f>
        <v>0</v>
      </c>
      <c r="M273" s="275">
        <f t="shared" ref="M273:O273" si="375">M45-M51</f>
        <v>0</v>
      </c>
      <c r="N273" s="276">
        <f t="shared" si="375"/>
        <v>0</v>
      </c>
      <c r="O273" s="277">
        <f t="shared" si="375"/>
        <v>0</v>
      </c>
      <c r="P273" s="279"/>
    </row>
    <row r="274" spans="1:16" s="29" customFormat="1" ht="12.75" thickTop="1" x14ac:dyDescent="0.25">
      <c r="A274" s="1010" t="s">
        <v>293</v>
      </c>
      <c r="B274" s="1011"/>
      <c r="C274" s="554">
        <f t="shared" si="291"/>
        <v>159775</v>
      </c>
      <c r="D274" s="280">
        <f t="shared" ref="D274:O274" si="376">SUM(D275,D276)-D283+D284</f>
        <v>100348</v>
      </c>
      <c r="E274" s="281">
        <f t="shared" si="376"/>
        <v>59427</v>
      </c>
      <c r="F274" s="282">
        <f t="shared" si="376"/>
        <v>159775</v>
      </c>
      <c r="G274" s="280">
        <f t="shared" si="376"/>
        <v>0</v>
      </c>
      <c r="H274" s="281">
        <f t="shared" si="376"/>
        <v>0</v>
      </c>
      <c r="I274" s="282">
        <f t="shared" si="376"/>
        <v>0</v>
      </c>
      <c r="J274" s="283">
        <f t="shared" si="376"/>
        <v>0</v>
      </c>
      <c r="K274" s="281">
        <f t="shared" si="376"/>
        <v>0</v>
      </c>
      <c r="L274" s="282">
        <f t="shared" si="376"/>
        <v>0</v>
      </c>
      <c r="M274" s="280">
        <f t="shared" si="376"/>
        <v>0</v>
      </c>
      <c r="N274" s="281">
        <f t="shared" si="376"/>
        <v>0</v>
      </c>
      <c r="O274" s="282">
        <f t="shared" si="376"/>
        <v>0</v>
      </c>
      <c r="P274" s="284"/>
    </row>
    <row r="275" spans="1:16" s="29" customFormat="1" ht="12.75" thickBot="1" x14ac:dyDescent="0.3">
      <c r="A275" s="157" t="s">
        <v>294</v>
      </c>
      <c r="B275" s="157" t="s">
        <v>295</v>
      </c>
      <c r="C275" s="544">
        <f t="shared" si="291"/>
        <v>159775</v>
      </c>
      <c r="D275" s="158">
        <f>D21-D269</f>
        <v>100348</v>
      </c>
      <c r="E275" s="158">
        <f t="shared" ref="E275:O275" si="377">E21-E269</f>
        <v>59427</v>
      </c>
      <c r="F275" s="158">
        <f t="shared" si="377"/>
        <v>159775</v>
      </c>
      <c r="G275" s="158">
        <f t="shared" si="377"/>
        <v>0</v>
      </c>
      <c r="H275" s="158">
        <f t="shared" si="377"/>
        <v>0</v>
      </c>
      <c r="I275" s="158">
        <f t="shared" si="377"/>
        <v>0</v>
      </c>
      <c r="J275" s="158">
        <f t="shared" si="377"/>
        <v>0</v>
      </c>
      <c r="K275" s="158">
        <f t="shared" si="377"/>
        <v>0</v>
      </c>
      <c r="L275" s="544">
        <f t="shared" si="377"/>
        <v>0</v>
      </c>
      <c r="M275" s="158">
        <f t="shared" si="377"/>
        <v>0</v>
      </c>
      <c r="N275" s="158">
        <f t="shared" si="377"/>
        <v>0</v>
      </c>
      <c r="O275" s="544">
        <f t="shared" si="377"/>
        <v>0</v>
      </c>
      <c r="P275" s="563"/>
    </row>
    <row r="276" spans="1:16" s="29" customFormat="1" ht="12.75" hidden="1" thickTop="1" x14ac:dyDescent="0.25">
      <c r="A276" s="285" t="s">
        <v>296</v>
      </c>
      <c r="B276" s="285" t="s">
        <v>297</v>
      </c>
      <c r="C276" s="554">
        <f t="shared" si="291"/>
        <v>0</v>
      </c>
      <c r="D276" s="280">
        <f t="shared" ref="D276:O276" si="378">SUM(D277,D279,D281)-SUM(D278,D280,D282)</f>
        <v>0</v>
      </c>
      <c r="E276" s="281">
        <f t="shared" si="378"/>
        <v>0</v>
      </c>
      <c r="F276" s="282">
        <f t="shared" si="378"/>
        <v>0</v>
      </c>
      <c r="G276" s="280">
        <f t="shared" si="378"/>
        <v>0</v>
      </c>
      <c r="H276" s="281">
        <f t="shared" si="378"/>
        <v>0</v>
      </c>
      <c r="I276" s="282">
        <f t="shared" si="378"/>
        <v>0</v>
      </c>
      <c r="J276" s="283">
        <f t="shared" si="378"/>
        <v>0</v>
      </c>
      <c r="K276" s="281">
        <f t="shared" si="378"/>
        <v>0</v>
      </c>
      <c r="L276" s="282">
        <f t="shared" si="378"/>
        <v>0</v>
      </c>
      <c r="M276" s="280">
        <f t="shared" si="378"/>
        <v>0</v>
      </c>
      <c r="N276" s="281">
        <f t="shared" si="378"/>
        <v>0</v>
      </c>
      <c r="O276" s="282">
        <f t="shared" si="378"/>
        <v>0</v>
      </c>
      <c r="P276" s="284"/>
    </row>
    <row r="277" spans="1:16" ht="12.75" hidden="1" thickTop="1" x14ac:dyDescent="0.25">
      <c r="A277" s="286" t="s">
        <v>298</v>
      </c>
      <c r="B277" s="147" t="s">
        <v>299</v>
      </c>
      <c r="C277" s="537">
        <f t="shared" ref="C277:C284" si="379">F277+I277+L277+O277</f>
        <v>0</v>
      </c>
      <c r="D277" s="249"/>
      <c r="E277" s="250"/>
      <c r="F277" s="248">
        <f t="shared" ref="F277:F284" si="380">D277+E277</f>
        <v>0</v>
      </c>
      <c r="G277" s="249"/>
      <c r="H277" s="250"/>
      <c r="I277" s="248">
        <f t="shared" ref="I277:I284" si="381">G277+H277</f>
        <v>0</v>
      </c>
      <c r="J277" s="251"/>
      <c r="K277" s="250"/>
      <c r="L277" s="248">
        <f t="shared" ref="L277:L284" si="382">J277+K277</f>
        <v>0</v>
      </c>
      <c r="M277" s="249"/>
      <c r="N277" s="250"/>
      <c r="O277" s="248">
        <f t="shared" ref="O277:O284" si="383">M277+N277</f>
        <v>0</v>
      </c>
      <c r="P277" s="227"/>
    </row>
    <row r="278" spans="1:16" ht="24.75" hidden="1" thickTop="1" x14ac:dyDescent="0.25">
      <c r="A278" s="218" t="s">
        <v>300</v>
      </c>
      <c r="B278" s="51" t="s">
        <v>301</v>
      </c>
      <c r="C278" s="536">
        <f t="shared" si="379"/>
        <v>0</v>
      </c>
      <c r="D278" s="197"/>
      <c r="E278" s="198"/>
      <c r="F278" s="199">
        <f t="shared" si="380"/>
        <v>0</v>
      </c>
      <c r="G278" s="197"/>
      <c r="H278" s="198"/>
      <c r="I278" s="199">
        <f t="shared" si="381"/>
        <v>0</v>
      </c>
      <c r="J278" s="200"/>
      <c r="K278" s="198"/>
      <c r="L278" s="199">
        <f t="shared" si="382"/>
        <v>0</v>
      </c>
      <c r="M278" s="197"/>
      <c r="N278" s="198"/>
      <c r="O278" s="199">
        <f t="shared" si="383"/>
        <v>0</v>
      </c>
      <c r="P278" s="201"/>
    </row>
    <row r="279" spans="1:16" ht="12.75" hidden="1" thickTop="1" x14ac:dyDescent="0.25">
      <c r="A279" s="218" t="s">
        <v>302</v>
      </c>
      <c r="B279" s="51" t="s">
        <v>303</v>
      </c>
      <c r="C279" s="536">
        <f t="shared" si="379"/>
        <v>0</v>
      </c>
      <c r="D279" s="197"/>
      <c r="E279" s="198"/>
      <c r="F279" s="199">
        <f t="shared" si="380"/>
        <v>0</v>
      </c>
      <c r="G279" s="197"/>
      <c r="H279" s="198"/>
      <c r="I279" s="199">
        <f t="shared" si="381"/>
        <v>0</v>
      </c>
      <c r="J279" s="200"/>
      <c r="K279" s="198"/>
      <c r="L279" s="199">
        <f t="shared" si="382"/>
        <v>0</v>
      </c>
      <c r="M279" s="197"/>
      <c r="N279" s="198"/>
      <c r="O279" s="199">
        <f t="shared" si="383"/>
        <v>0</v>
      </c>
      <c r="P279" s="201"/>
    </row>
    <row r="280" spans="1:16" ht="24.75" hidden="1" thickTop="1" x14ac:dyDescent="0.25">
      <c r="A280" s="218" t="s">
        <v>304</v>
      </c>
      <c r="B280" s="51" t="s">
        <v>305</v>
      </c>
      <c r="C280" s="536">
        <f t="shared" si="379"/>
        <v>0</v>
      </c>
      <c r="D280" s="197"/>
      <c r="E280" s="198"/>
      <c r="F280" s="199">
        <f t="shared" si="380"/>
        <v>0</v>
      </c>
      <c r="G280" s="197"/>
      <c r="H280" s="198"/>
      <c r="I280" s="199">
        <f t="shared" si="381"/>
        <v>0</v>
      </c>
      <c r="J280" s="200"/>
      <c r="K280" s="198"/>
      <c r="L280" s="199">
        <f t="shared" si="382"/>
        <v>0</v>
      </c>
      <c r="M280" s="197"/>
      <c r="N280" s="198"/>
      <c r="O280" s="199">
        <f t="shared" si="383"/>
        <v>0</v>
      </c>
      <c r="P280" s="201"/>
    </row>
    <row r="281" spans="1:16" ht="12.75" hidden="1" thickTop="1" x14ac:dyDescent="0.25">
      <c r="A281" s="218" t="s">
        <v>306</v>
      </c>
      <c r="B281" s="51" t="s">
        <v>307</v>
      </c>
      <c r="C281" s="536">
        <f t="shared" si="379"/>
        <v>0</v>
      </c>
      <c r="D281" s="197"/>
      <c r="E281" s="198"/>
      <c r="F281" s="199">
        <f t="shared" si="380"/>
        <v>0</v>
      </c>
      <c r="G281" s="197"/>
      <c r="H281" s="198"/>
      <c r="I281" s="199">
        <f t="shared" si="381"/>
        <v>0</v>
      </c>
      <c r="J281" s="200"/>
      <c r="K281" s="198"/>
      <c r="L281" s="199">
        <f t="shared" si="382"/>
        <v>0</v>
      </c>
      <c r="M281" s="197"/>
      <c r="N281" s="198"/>
      <c r="O281" s="199">
        <f t="shared" si="383"/>
        <v>0</v>
      </c>
      <c r="P281" s="201"/>
    </row>
    <row r="282" spans="1:16" ht="24.75" hidden="1" thickTop="1" x14ac:dyDescent="0.25">
      <c r="A282" s="287" t="s">
        <v>308</v>
      </c>
      <c r="B282" s="288" t="s">
        <v>309</v>
      </c>
      <c r="C282" s="548">
        <f t="shared" si="379"/>
        <v>0</v>
      </c>
      <c r="D282" s="231"/>
      <c r="E282" s="232"/>
      <c r="F282" s="233">
        <f t="shared" si="380"/>
        <v>0</v>
      </c>
      <c r="G282" s="231"/>
      <c r="H282" s="232"/>
      <c r="I282" s="233">
        <f t="shared" si="381"/>
        <v>0</v>
      </c>
      <c r="J282" s="234"/>
      <c r="K282" s="232"/>
      <c r="L282" s="233">
        <f t="shared" si="382"/>
        <v>0</v>
      </c>
      <c r="M282" s="231"/>
      <c r="N282" s="232"/>
      <c r="O282" s="233">
        <f t="shared" si="383"/>
        <v>0</v>
      </c>
      <c r="P282" s="229"/>
    </row>
    <row r="283" spans="1:16" s="29" customFormat="1" ht="13.5" hidden="1" thickTop="1" thickBot="1" x14ac:dyDescent="0.3">
      <c r="A283" s="289" t="s">
        <v>310</v>
      </c>
      <c r="B283" s="289" t="s">
        <v>311</v>
      </c>
      <c r="C283" s="553">
        <f t="shared" si="379"/>
        <v>0</v>
      </c>
      <c r="D283" s="290"/>
      <c r="E283" s="291"/>
      <c r="F283" s="277">
        <f t="shared" si="380"/>
        <v>0</v>
      </c>
      <c r="G283" s="290"/>
      <c r="H283" s="291"/>
      <c r="I283" s="277">
        <f t="shared" si="381"/>
        <v>0</v>
      </c>
      <c r="J283" s="292"/>
      <c r="K283" s="291"/>
      <c r="L283" s="277">
        <f t="shared" si="382"/>
        <v>0</v>
      </c>
      <c r="M283" s="290"/>
      <c r="N283" s="291"/>
      <c r="O283" s="277">
        <f t="shared" si="383"/>
        <v>0</v>
      </c>
      <c r="P283" s="279"/>
    </row>
    <row r="284" spans="1:16" s="29" customFormat="1" ht="48.75" hidden="1" thickTop="1" x14ac:dyDescent="0.25">
      <c r="A284" s="285" t="s">
        <v>312</v>
      </c>
      <c r="B284" s="293" t="s">
        <v>313</v>
      </c>
      <c r="C284" s="554">
        <f t="shared" si="379"/>
        <v>0</v>
      </c>
      <c r="D284" s="294"/>
      <c r="E284" s="295"/>
      <c r="F284" s="185">
        <f t="shared" si="380"/>
        <v>0</v>
      </c>
      <c r="G284" s="224"/>
      <c r="H284" s="225"/>
      <c r="I284" s="185">
        <f t="shared" si="381"/>
        <v>0</v>
      </c>
      <c r="J284" s="226"/>
      <c r="K284" s="225"/>
      <c r="L284" s="185">
        <f t="shared" si="382"/>
        <v>0</v>
      </c>
      <c r="M284" s="224"/>
      <c r="N284" s="225"/>
      <c r="O284" s="185">
        <f t="shared" si="383"/>
        <v>0</v>
      </c>
      <c r="P284" s="209"/>
    </row>
    <row r="285" spans="1:16" ht="12.75" thickTop="1" x14ac:dyDescent="0.25">
      <c r="A285" s="2"/>
      <c r="B285" s="2"/>
      <c r="C285" s="2"/>
      <c r="D285" s="2"/>
      <c r="E285" s="2"/>
      <c r="F285" s="2"/>
      <c r="G285" s="2"/>
      <c r="H285" s="2"/>
      <c r="I285" s="2"/>
      <c r="J285" s="2"/>
      <c r="K285" s="2"/>
      <c r="L285" s="2"/>
      <c r="M285" s="2"/>
      <c r="N285" s="2"/>
      <c r="O285" s="2"/>
      <c r="P285" s="2"/>
    </row>
    <row r="286" spans="1:16" x14ac:dyDescent="0.25">
      <c r="A286" s="2"/>
      <c r="B286" s="2"/>
      <c r="C286" s="2"/>
      <c r="D286" s="2"/>
      <c r="E286" s="2"/>
      <c r="F286" s="2"/>
      <c r="G286" s="2"/>
      <c r="H286" s="2"/>
      <c r="I286" s="2"/>
      <c r="J286" s="2"/>
      <c r="K286" s="2"/>
      <c r="L286" s="2"/>
      <c r="M286" s="2"/>
      <c r="N286" s="2"/>
      <c r="O286" s="2"/>
      <c r="P286" s="2"/>
    </row>
    <row r="287" spans="1:16" x14ac:dyDescent="0.25">
      <c r="A287" s="2"/>
      <c r="B287" s="2"/>
      <c r="C287" s="2"/>
      <c r="D287" s="2"/>
      <c r="E287" s="2"/>
      <c r="F287" s="2"/>
      <c r="G287" s="2"/>
      <c r="H287" s="2"/>
      <c r="I287" s="2"/>
      <c r="J287" s="2"/>
      <c r="K287" s="2"/>
      <c r="L287" s="2"/>
      <c r="M287" s="2"/>
      <c r="N287" s="2"/>
      <c r="O287" s="2"/>
      <c r="P287" s="2"/>
    </row>
    <row r="288" spans="1:16" x14ac:dyDescent="0.25">
      <c r="A288" s="2"/>
      <c r="B288" s="2"/>
      <c r="C288" s="2"/>
      <c r="D288" s="2"/>
      <c r="E288" s="2"/>
      <c r="F288" s="2"/>
      <c r="G288" s="2"/>
      <c r="H288" s="2"/>
      <c r="I288" s="2"/>
      <c r="J288" s="2"/>
      <c r="K288" s="2"/>
      <c r="L288" s="2"/>
      <c r="M288" s="2"/>
      <c r="N288" s="2"/>
      <c r="O288" s="2"/>
      <c r="P288" s="2"/>
    </row>
    <row r="289" spans="1:16" x14ac:dyDescent="0.25">
      <c r="A289" s="2"/>
      <c r="B289" s="2"/>
      <c r="C289" s="2"/>
      <c r="D289" s="2"/>
      <c r="E289" s="2"/>
      <c r="F289" s="2"/>
      <c r="G289" s="2"/>
      <c r="H289" s="2"/>
      <c r="I289" s="2"/>
      <c r="J289" s="2"/>
      <c r="K289" s="2"/>
      <c r="L289" s="2"/>
      <c r="M289" s="2"/>
      <c r="N289" s="2"/>
      <c r="O289" s="2"/>
      <c r="P289" s="2"/>
    </row>
    <row r="290" spans="1:16" x14ac:dyDescent="0.25">
      <c r="A290" s="2"/>
      <c r="B290" s="2"/>
      <c r="C290" s="2"/>
      <c r="D290" s="2"/>
      <c r="E290" s="2"/>
      <c r="F290" s="2"/>
      <c r="G290" s="2"/>
      <c r="H290" s="2"/>
      <c r="I290" s="2"/>
      <c r="J290" s="2"/>
      <c r="K290" s="2"/>
      <c r="L290" s="2"/>
      <c r="M290" s="2"/>
      <c r="N290" s="2"/>
      <c r="O290" s="2"/>
      <c r="P290" s="2"/>
    </row>
    <row r="291" spans="1:16" x14ac:dyDescent="0.25">
      <c r="A291" s="2"/>
      <c r="B291" s="2"/>
      <c r="C291" s="2"/>
      <c r="D291" s="2"/>
      <c r="E291" s="2"/>
      <c r="F291" s="2"/>
      <c r="G291" s="2"/>
      <c r="H291" s="2"/>
      <c r="I291" s="2"/>
      <c r="J291" s="2"/>
      <c r="K291" s="2"/>
      <c r="L291" s="2"/>
      <c r="M291" s="2"/>
      <c r="N291" s="2"/>
      <c r="O291" s="2"/>
      <c r="P291" s="2"/>
    </row>
    <row r="292" spans="1:16" x14ac:dyDescent="0.25">
      <c r="A292" s="2"/>
      <c r="B292" s="2"/>
      <c r="C292" s="2"/>
      <c r="D292" s="2"/>
      <c r="E292" s="2"/>
      <c r="F292" s="2"/>
      <c r="G292" s="2"/>
      <c r="H292" s="2"/>
      <c r="I292" s="2"/>
      <c r="J292" s="2"/>
      <c r="K292" s="2"/>
      <c r="L292" s="2"/>
      <c r="M292" s="2"/>
      <c r="N292" s="2"/>
      <c r="O292" s="2"/>
      <c r="P292" s="2"/>
    </row>
    <row r="293" spans="1:16" x14ac:dyDescent="0.25">
      <c r="A293" s="2"/>
      <c r="B293" s="2"/>
      <c r="C293" s="2"/>
      <c r="D293" s="2"/>
      <c r="E293" s="2"/>
      <c r="F293" s="2"/>
      <c r="G293" s="2"/>
      <c r="H293" s="2"/>
      <c r="I293" s="2"/>
      <c r="J293" s="2"/>
      <c r="K293" s="2"/>
      <c r="L293" s="2"/>
      <c r="M293" s="2"/>
      <c r="N293" s="2"/>
      <c r="O293" s="2"/>
      <c r="P293" s="2"/>
    </row>
    <row r="294" spans="1:16" x14ac:dyDescent="0.25">
      <c r="A294" s="2"/>
      <c r="B294" s="2"/>
      <c r="C294" s="2"/>
      <c r="D294" s="2"/>
      <c r="E294" s="2"/>
      <c r="F294" s="2"/>
      <c r="G294" s="2"/>
      <c r="H294" s="2"/>
      <c r="I294" s="2"/>
      <c r="J294" s="2"/>
      <c r="K294" s="2"/>
      <c r="L294" s="2"/>
      <c r="M294" s="2"/>
      <c r="N294" s="2"/>
      <c r="O294" s="2"/>
      <c r="P294" s="2"/>
    </row>
    <row r="295" spans="1:16" x14ac:dyDescent="0.25">
      <c r="A295" s="2"/>
      <c r="B295" s="2"/>
      <c r="C295" s="2"/>
      <c r="D295" s="2"/>
      <c r="E295" s="2"/>
      <c r="F295" s="2"/>
      <c r="G295" s="2"/>
      <c r="H295" s="2"/>
      <c r="I295" s="2"/>
      <c r="J295" s="2"/>
      <c r="K295" s="2"/>
      <c r="L295" s="2"/>
      <c r="M295" s="2"/>
      <c r="N295" s="2"/>
      <c r="O295" s="2"/>
      <c r="P295" s="2"/>
    </row>
    <row r="296" spans="1:16" x14ac:dyDescent="0.25">
      <c r="A296" s="2"/>
      <c r="B296" s="2"/>
      <c r="C296" s="2"/>
      <c r="D296" s="2"/>
      <c r="E296" s="2"/>
      <c r="F296" s="2"/>
      <c r="G296" s="2"/>
      <c r="H296" s="2"/>
      <c r="I296" s="2"/>
      <c r="J296" s="2"/>
      <c r="K296" s="2"/>
      <c r="L296" s="2"/>
      <c r="M296" s="2"/>
      <c r="N296" s="2"/>
      <c r="O296" s="2"/>
      <c r="P296" s="2"/>
    </row>
    <row r="297" spans="1:16" x14ac:dyDescent="0.25">
      <c r="A297" s="2"/>
      <c r="B297" s="2"/>
      <c r="C297" s="2"/>
      <c r="D297" s="2"/>
      <c r="E297" s="2"/>
      <c r="F297" s="2"/>
      <c r="G297" s="2"/>
      <c r="H297" s="2"/>
      <c r="I297" s="2"/>
      <c r="J297" s="2"/>
      <c r="K297" s="2"/>
      <c r="L297" s="2"/>
      <c r="M297" s="2"/>
      <c r="N297" s="2"/>
      <c r="O297" s="2"/>
      <c r="P297" s="2"/>
    </row>
    <row r="298" spans="1:16" x14ac:dyDescent="0.25">
      <c r="A298" s="2"/>
      <c r="B298" s="2"/>
      <c r="C298" s="2"/>
      <c r="D298" s="2"/>
      <c r="E298" s="2"/>
      <c r="F298" s="2"/>
      <c r="G298" s="2"/>
      <c r="H298" s="2"/>
      <c r="I298" s="2"/>
      <c r="J298" s="2"/>
      <c r="K298" s="2"/>
      <c r="L298" s="2"/>
      <c r="M298" s="2"/>
      <c r="N298" s="2"/>
      <c r="O298" s="2"/>
      <c r="P298" s="2"/>
    </row>
    <row r="299" spans="1:16" x14ac:dyDescent="0.25">
      <c r="A299" s="2"/>
      <c r="B299" s="2"/>
      <c r="C299" s="2"/>
      <c r="D299" s="2"/>
      <c r="E299" s="2"/>
      <c r="F299" s="2"/>
      <c r="G299" s="2"/>
      <c r="H299" s="2"/>
      <c r="I299" s="2"/>
      <c r="J299" s="2"/>
      <c r="K299" s="2"/>
      <c r="L299" s="2"/>
      <c r="M299" s="2"/>
      <c r="N299" s="2"/>
      <c r="O299" s="2"/>
      <c r="P299" s="2"/>
    </row>
    <row r="300" spans="1:16" x14ac:dyDescent="0.25">
      <c r="A300" s="2"/>
      <c r="B300" s="2"/>
      <c r="C300" s="2"/>
      <c r="D300" s="2"/>
      <c r="E300" s="2"/>
      <c r="F300" s="2"/>
      <c r="G300" s="2"/>
      <c r="H300" s="2"/>
      <c r="I300" s="2"/>
      <c r="J300" s="2"/>
      <c r="K300" s="2"/>
      <c r="L300" s="2"/>
      <c r="M300" s="2"/>
      <c r="N300" s="2"/>
      <c r="O300" s="2"/>
      <c r="P300" s="2"/>
    </row>
  </sheetData>
  <sheetProtection algorithmName="SHA-512" hashValue="0+yluiylX4IF6l9ZWg/iI/wJXlisAavNMNMKVm2fEWmyAtDgKE0kTIXwhzwmVgdfJewB8G++JV9JBMwRtSL9gQ==" saltValue="U/7MdwyRC+7+7HeLs2+Yyw==" spinCount="100000" sheet="1" objects="1" scenarios="1"/>
  <autoFilter ref="A18:P284">
    <filterColumn colId="2">
      <filters>
        <filter val="1 759 844"/>
        <filter val="124 461"/>
        <filter val="159 775"/>
        <filter val="-159 775"/>
        <filter val="2 044 080"/>
      </filters>
    </filterColumn>
  </autoFilter>
  <mergeCells count="31">
    <mergeCell ref="C7:P7"/>
    <mergeCell ref="A2:P2"/>
    <mergeCell ref="C3:P3"/>
    <mergeCell ref="C4:P4"/>
    <mergeCell ref="C5:P5"/>
    <mergeCell ref="C6:P6"/>
    <mergeCell ref="C13:P13"/>
    <mergeCell ref="P16:P17"/>
    <mergeCell ref="M16:M17"/>
    <mergeCell ref="N16:N17"/>
    <mergeCell ref="O16:O17"/>
    <mergeCell ref="C8:P8"/>
    <mergeCell ref="C9:P9"/>
    <mergeCell ref="C10:P10"/>
    <mergeCell ref="C11:P11"/>
    <mergeCell ref="C12:P12"/>
    <mergeCell ref="A273:B273"/>
    <mergeCell ref="A274:B274"/>
    <mergeCell ref="J16:J17"/>
    <mergeCell ref="K16:K17"/>
    <mergeCell ref="L16:L17"/>
    <mergeCell ref="A15:A17"/>
    <mergeCell ref="B15:B17"/>
    <mergeCell ref="C15:P15"/>
    <mergeCell ref="C16:C17"/>
    <mergeCell ref="D16:D17"/>
    <mergeCell ref="E16:E17"/>
    <mergeCell ref="F16:F17"/>
    <mergeCell ref="G16:G17"/>
    <mergeCell ref="H16:H17"/>
    <mergeCell ref="I16:I17"/>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38.pielikums Jūrmalas pilsētas domes
2020.gada 23.jūlija saistošajiem noteikumiem Nr.18
(protokols Nr.10, 20.punkts)
 </firstHeader>
    <firstFooter>&amp;L&amp;9&amp;D; &amp;T&amp;R&amp;9&amp;P (&amp;N)</first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301"/>
  <sheetViews>
    <sheetView showGridLines="0" view="pageLayout" zoomScaleNormal="100" workbookViewId="0">
      <selection activeCell="R12" sqref="R12"/>
    </sheetView>
  </sheetViews>
  <sheetFormatPr defaultRowHeight="12" outlineLevelCol="1" x14ac:dyDescent="0.25"/>
  <cols>
    <col min="1" max="1" width="10.85546875" style="296" customWidth="1"/>
    <col min="2" max="2" width="28" style="296" customWidth="1"/>
    <col min="3" max="3" width="8" style="296" customWidth="1"/>
    <col min="4" max="5" width="8.7109375" style="296" hidden="1" customWidth="1" outlineLevel="1"/>
    <col min="6" max="6" width="8.7109375" style="296" customWidth="1" collapsed="1"/>
    <col min="7" max="8" width="8.7109375" style="296" hidden="1" customWidth="1" outlineLevel="1"/>
    <col min="9" max="9" width="8.7109375" style="296" customWidth="1" collapsed="1"/>
    <col min="10" max="11" width="8.28515625" style="296" hidden="1" customWidth="1" outlineLevel="1"/>
    <col min="12" max="12" width="8.28515625" style="296" customWidth="1" collapsed="1"/>
    <col min="13" max="14" width="7.42578125" style="296" hidden="1" customWidth="1" outlineLevel="1"/>
    <col min="15" max="15" width="7.42578125" style="296" customWidth="1" collapsed="1"/>
    <col min="16" max="16" width="26.7109375" style="296" hidden="1" customWidth="1" outlineLevel="1"/>
    <col min="17" max="17" width="9.140625" style="2" collapsed="1"/>
    <col min="18" max="16384" width="9.140625" style="2"/>
  </cols>
  <sheetData>
    <row r="1" spans="1:17" x14ac:dyDescent="0.25">
      <c r="A1" s="1"/>
      <c r="B1" s="1"/>
      <c r="C1" s="1"/>
      <c r="D1" s="1"/>
      <c r="E1" s="1"/>
      <c r="F1" s="1"/>
      <c r="G1" s="1"/>
      <c r="H1" s="1"/>
      <c r="I1" s="1"/>
      <c r="J1" s="1"/>
      <c r="K1" s="1"/>
      <c r="L1" s="1"/>
      <c r="M1" s="1"/>
      <c r="N1" s="1"/>
      <c r="O1" s="528" t="s">
        <v>1232</v>
      </c>
      <c r="P1" s="1"/>
    </row>
    <row r="2" spans="1:17" ht="35.25" customHeight="1" x14ac:dyDescent="0.25">
      <c r="A2" s="993" t="s">
        <v>1</v>
      </c>
      <c r="B2" s="994"/>
      <c r="C2" s="994"/>
      <c r="D2" s="994"/>
      <c r="E2" s="994"/>
      <c r="F2" s="994"/>
      <c r="G2" s="994"/>
      <c r="H2" s="994"/>
      <c r="I2" s="994"/>
      <c r="J2" s="994"/>
      <c r="K2" s="994"/>
      <c r="L2" s="994"/>
      <c r="M2" s="994"/>
      <c r="N2" s="994"/>
      <c r="O2" s="994"/>
      <c r="P2" s="995"/>
      <c r="Q2" s="565"/>
    </row>
    <row r="3" spans="1:17" ht="12.75" customHeight="1" x14ac:dyDescent="0.25">
      <c r="A3" s="3" t="s">
        <v>2</v>
      </c>
      <c r="B3" s="4"/>
      <c r="C3" s="991" t="s">
        <v>1233</v>
      </c>
      <c r="D3" s="991"/>
      <c r="E3" s="991"/>
      <c r="F3" s="991"/>
      <c r="G3" s="991"/>
      <c r="H3" s="991"/>
      <c r="I3" s="991"/>
      <c r="J3" s="991"/>
      <c r="K3" s="991"/>
      <c r="L3" s="991"/>
      <c r="M3" s="991"/>
      <c r="N3" s="991"/>
      <c r="O3" s="991"/>
      <c r="P3" s="992"/>
      <c r="Q3" s="565"/>
    </row>
    <row r="4" spans="1:17" ht="12.75" customHeight="1" x14ac:dyDescent="0.25">
      <c r="A4" s="3" t="s">
        <v>4</v>
      </c>
      <c r="B4" s="4"/>
      <c r="C4" s="991" t="s">
        <v>1234</v>
      </c>
      <c r="D4" s="991"/>
      <c r="E4" s="991"/>
      <c r="F4" s="991"/>
      <c r="G4" s="991"/>
      <c r="H4" s="991"/>
      <c r="I4" s="991"/>
      <c r="J4" s="991"/>
      <c r="K4" s="991"/>
      <c r="L4" s="991"/>
      <c r="M4" s="991"/>
      <c r="N4" s="991"/>
      <c r="O4" s="991"/>
      <c r="P4" s="992"/>
      <c r="Q4" s="565"/>
    </row>
    <row r="5" spans="1:17" ht="12.75" customHeight="1" x14ac:dyDescent="0.25">
      <c r="A5" s="5" t="s">
        <v>6</v>
      </c>
      <c r="B5" s="6"/>
      <c r="C5" s="996" t="s">
        <v>1235</v>
      </c>
      <c r="D5" s="996"/>
      <c r="E5" s="996"/>
      <c r="F5" s="996"/>
      <c r="G5" s="996"/>
      <c r="H5" s="996"/>
      <c r="I5" s="996"/>
      <c r="J5" s="996"/>
      <c r="K5" s="996"/>
      <c r="L5" s="996"/>
      <c r="M5" s="996"/>
      <c r="N5" s="996"/>
      <c r="O5" s="996"/>
      <c r="P5" s="997"/>
      <c r="Q5" s="565"/>
    </row>
    <row r="6" spans="1:17" ht="12.75" customHeight="1" x14ac:dyDescent="0.25">
      <c r="A6" s="5" t="s">
        <v>8</v>
      </c>
      <c r="B6" s="6"/>
      <c r="C6" s="996" t="s">
        <v>654</v>
      </c>
      <c r="D6" s="996"/>
      <c r="E6" s="996"/>
      <c r="F6" s="996"/>
      <c r="G6" s="996"/>
      <c r="H6" s="996"/>
      <c r="I6" s="996"/>
      <c r="J6" s="996"/>
      <c r="K6" s="996"/>
      <c r="L6" s="996"/>
      <c r="M6" s="996"/>
      <c r="N6" s="996"/>
      <c r="O6" s="996"/>
      <c r="P6" s="997"/>
      <c r="Q6" s="565"/>
    </row>
    <row r="7" spans="1:17" x14ac:dyDescent="0.25">
      <c r="A7" s="5" t="s">
        <v>10</v>
      </c>
      <c r="B7" s="6"/>
      <c r="C7" s="991" t="s">
        <v>1240</v>
      </c>
      <c r="D7" s="991"/>
      <c r="E7" s="991"/>
      <c r="F7" s="991"/>
      <c r="G7" s="991"/>
      <c r="H7" s="991"/>
      <c r="I7" s="991"/>
      <c r="J7" s="991"/>
      <c r="K7" s="991"/>
      <c r="L7" s="991"/>
      <c r="M7" s="991"/>
      <c r="N7" s="991"/>
      <c r="O7" s="991"/>
      <c r="P7" s="992"/>
      <c r="Q7" s="565"/>
    </row>
    <row r="8" spans="1:17" ht="12.75" customHeight="1" x14ac:dyDescent="0.25">
      <c r="A8" s="7" t="s">
        <v>12</v>
      </c>
      <c r="B8" s="6"/>
      <c r="C8" s="1006"/>
      <c r="D8" s="1006"/>
      <c r="E8" s="1006"/>
      <c r="F8" s="1006"/>
      <c r="G8" s="1006"/>
      <c r="H8" s="1006"/>
      <c r="I8" s="1006"/>
      <c r="J8" s="1006"/>
      <c r="K8" s="1006"/>
      <c r="L8" s="1006"/>
      <c r="M8" s="1006"/>
      <c r="N8" s="1006"/>
      <c r="O8" s="1006"/>
      <c r="P8" s="1007"/>
      <c r="Q8" s="565"/>
    </row>
    <row r="9" spans="1:17" ht="12.75" customHeight="1" x14ac:dyDescent="0.25">
      <c r="A9" s="5"/>
      <c r="B9" s="6" t="s">
        <v>13</v>
      </c>
      <c r="C9" s="996"/>
      <c r="D9" s="996"/>
      <c r="E9" s="996"/>
      <c r="F9" s="996"/>
      <c r="G9" s="996"/>
      <c r="H9" s="996"/>
      <c r="I9" s="996"/>
      <c r="J9" s="996"/>
      <c r="K9" s="996"/>
      <c r="L9" s="996"/>
      <c r="M9" s="996"/>
      <c r="N9" s="996"/>
      <c r="O9" s="996"/>
      <c r="P9" s="997"/>
      <c r="Q9" s="565"/>
    </row>
    <row r="10" spans="1:17" ht="12.75" customHeight="1" x14ac:dyDescent="0.25">
      <c r="A10" s="5"/>
      <c r="B10" s="6" t="s">
        <v>15</v>
      </c>
      <c r="C10" s="996"/>
      <c r="D10" s="996"/>
      <c r="E10" s="996"/>
      <c r="F10" s="996"/>
      <c r="G10" s="996"/>
      <c r="H10" s="996"/>
      <c r="I10" s="996"/>
      <c r="J10" s="996"/>
      <c r="K10" s="996"/>
      <c r="L10" s="996"/>
      <c r="M10" s="996"/>
      <c r="N10" s="996"/>
      <c r="O10" s="996"/>
      <c r="P10" s="997"/>
      <c r="Q10" s="565"/>
    </row>
    <row r="11" spans="1:17" ht="12.75" customHeight="1" x14ac:dyDescent="0.25">
      <c r="A11" s="5"/>
      <c r="B11" s="6" t="s">
        <v>16</v>
      </c>
      <c r="C11" s="1006" t="s">
        <v>1236</v>
      </c>
      <c r="D11" s="1006"/>
      <c r="E11" s="1006"/>
      <c r="F11" s="1006"/>
      <c r="G11" s="1006"/>
      <c r="H11" s="1006"/>
      <c r="I11" s="1006"/>
      <c r="J11" s="1006"/>
      <c r="K11" s="1006"/>
      <c r="L11" s="1006"/>
      <c r="M11" s="1006"/>
      <c r="N11" s="1006"/>
      <c r="O11" s="1006"/>
      <c r="P11" s="1007"/>
      <c r="Q11" s="565"/>
    </row>
    <row r="12" spans="1:17" ht="12.75" customHeight="1" x14ac:dyDescent="0.25">
      <c r="A12" s="5"/>
      <c r="B12" s="6" t="s">
        <v>17</v>
      </c>
      <c r="C12" s="996"/>
      <c r="D12" s="996"/>
      <c r="E12" s="996"/>
      <c r="F12" s="996"/>
      <c r="G12" s="996"/>
      <c r="H12" s="996"/>
      <c r="I12" s="996"/>
      <c r="J12" s="996"/>
      <c r="K12" s="996"/>
      <c r="L12" s="996"/>
      <c r="M12" s="996"/>
      <c r="N12" s="996"/>
      <c r="O12" s="996"/>
      <c r="P12" s="997"/>
      <c r="Q12" s="565"/>
    </row>
    <row r="13" spans="1:17" ht="12.75" customHeight="1" x14ac:dyDescent="0.25">
      <c r="A13" s="5"/>
      <c r="B13" s="6" t="s">
        <v>19</v>
      </c>
      <c r="C13" s="996"/>
      <c r="D13" s="996"/>
      <c r="E13" s="996"/>
      <c r="F13" s="996"/>
      <c r="G13" s="996"/>
      <c r="H13" s="996"/>
      <c r="I13" s="996"/>
      <c r="J13" s="996"/>
      <c r="K13" s="996"/>
      <c r="L13" s="996"/>
      <c r="M13" s="996"/>
      <c r="N13" s="996"/>
      <c r="O13" s="996"/>
      <c r="P13" s="997"/>
      <c r="Q13" s="565"/>
    </row>
    <row r="14" spans="1:17" ht="12.75" customHeight="1" x14ac:dyDescent="0.25">
      <c r="A14" s="8"/>
      <c r="B14" s="9"/>
      <c r="C14" s="10"/>
      <c r="D14" s="10"/>
      <c r="E14" s="10"/>
      <c r="F14" s="10"/>
      <c r="G14" s="10"/>
      <c r="H14" s="10"/>
      <c r="I14" s="10"/>
      <c r="J14" s="10"/>
      <c r="K14" s="10"/>
      <c r="L14" s="10"/>
      <c r="M14" s="10"/>
      <c r="N14" s="10"/>
      <c r="O14" s="10"/>
      <c r="P14" s="11"/>
      <c r="Q14" s="565"/>
    </row>
    <row r="15" spans="1:17" s="12" customFormat="1" ht="12.75" customHeight="1" x14ac:dyDescent="0.25">
      <c r="A15" s="1014" t="s">
        <v>20</v>
      </c>
      <c r="B15" s="1016" t="s">
        <v>21</v>
      </c>
      <c r="C15" s="1019" t="s">
        <v>22</v>
      </c>
      <c r="D15" s="1020"/>
      <c r="E15" s="1020"/>
      <c r="F15" s="1020"/>
      <c r="G15" s="1020"/>
      <c r="H15" s="1020"/>
      <c r="I15" s="1020"/>
      <c r="J15" s="1020"/>
      <c r="K15" s="1020"/>
      <c r="L15" s="1020"/>
      <c r="M15" s="1020"/>
      <c r="N15" s="1020"/>
      <c r="O15" s="1020"/>
      <c r="P15" s="1021"/>
      <c r="Q15" s="566"/>
    </row>
    <row r="16" spans="1:17" s="12" customFormat="1" ht="12.75" customHeight="1" x14ac:dyDescent="0.25">
      <c r="A16" s="1015"/>
      <c r="B16" s="1017"/>
      <c r="C16" s="1022" t="s">
        <v>23</v>
      </c>
      <c r="D16" s="1024" t="s">
        <v>24</v>
      </c>
      <c r="E16" s="1026" t="s">
        <v>25</v>
      </c>
      <c r="F16" s="1028" t="s">
        <v>26</v>
      </c>
      <c r="G16" s="1000" t="s">
        <v>27</v>
      </c>
      <c r="H16" s="1002" t="s">
        <v>28</v>
      </c>
      <c r="I16" s="1030" t="s">
        <v>29</v>
      </c>
      <c r="J16" s="1000" t="s">
        <v>30</v>
      </c>
      <c r="K16" s="1002" t="s">
        <v>31</v>
      </c>
      <c r="L16" s="1012" t="s">
        <v>32</v>
      </c>
      <c r="M16" s="1000" t="s">
        <v>33</v>
      </c>
      <c r="N16" s="1002" t="s">
        <v>34</v>
      </c>
      <c r="O16" s="1004" t="s">
        <v>35</v>
      </c>
      <c r="P16" s="998" t="s">
        <v>36</v>
      </c>
      <c r="Q16" s="566"/>
    </row>
    <row r="17" spans="1:17" s="13" customFormat="1" ht="61.5" customHeight="1" thickBot="1" x14ac:dyDescent="0.3">
      <c r="A17" s="999"/>
      <c r="B17" s="1018"/>
      <c r="C17" s="1023"/>
      <c r="D17" s="1025"/>
      <c r="E17" s="1027"/>
      <c r="F17" s="1029"/>
      <c r="G17" s="1001"/>
      <c r="H17" s="1003"/>
      <c r="I17" s="1031"/>
      <c r="J17" s="1001"/>
      <c r="K17" s="1003"/>
      <c r="L17" s="1013"/>
      <c r="M17" s="1001"/>
      <c r="N17" s="1003"/>
      <c r="O17" s="1005"/>
      <c r="P17" s="999"/>
      <c r="Q17" s="353"/>
    </row>
    <row r="18" spans="1:17" s="13" customFormat="1" ht="9.75" customHeight="1" thickTop="1" x14ac:dyDescent="0.25">
      <c r="A18" s="14" t="s">
        <v>37</v>
      </c>
      <c r="B18" s="14">
        <v>2</v>
      </c>
      <c r="C18" s="14">
        <v>8</v>
      </c>
      <c r="D18" s="15"/>
      <c r="E18" s="16"/>
      <c r="F18" s="17">
        <v>9</v>
      </c>
      <c r="G18" s="15"/>
      <c r="H18" s="16"/>
      <c r="I18" s="17">
        <v>10</v>
      </c>
      <c r="J18" s="18"/>
      <c r="K18" s="16"/>
      <c r="L18" s="17">
        <v>11</v>
      </c>
      <c r="M18" s="15"/>
      <c r="N18" s="16"/>
      <c r="O18" s="17"/>
      <c r="P18" s="19">
        <v>12</v>
      </c>
    </row>
    <row r="19" spans="1:17" s="29" customFormat="1" hidden="1" x14ac:dyDescent="0.25">
      <c r="A19" s="20"/>
      <c r="B19" s="21" t="s">
        <v>38</v>
      </c>
      <c r="C19" s="170"/>
      <c r="D19" s="22"/>
      <c r="E19" s="23"/>
      <c r="F19" s="24"/>
      <c r="G19" s="25"/>
      <c r="H19" s="26"/>
      <c r="I19" s="24"/>
      <c r="J19" s="27"/>
      <c r="K19" s="26"/>
      <c r="L19" s="24"/>
      <c r="M19" s="25"/>
      <c r="N19" s="26"/>
      <c r="O19" s="24"/>
      <c r="P19" s="869"/>
    </row>
    <row r="20" spans="1:17" s="29" customFormat="1" ht="12.75" thickBot="1" x14ac:dyDescent="0.3">
      <c r="A20" s="30"/>
      <c r="B20" s="31" t="s">
        <v>39</v>
      </c>
      <c r="C20" s="529">
        <f>F20+I20+L20+O20</f>
        <v>49597</v>
      </c>
      <c r="D20" s="32">
        <f t="shared" ref="D20:E20" si="0">SUM(D21,D24,D25,D41,D43)</f>
        <v>49597</v>
      </c>
      <c r="E20" s="33">
        <f t="shared" si="0"/>
        <v>0</v>
      </c>
      <c r="F20" s="34">
        <f>SUM(F21,F24,F25,F41,F43)</f>
        <v>49597</v>
      </c>
      <c r="G20" s="32">
        <f t="shared" ref="G20:H20" si="1">SUM(G21,G24,G43)</f>
        <v>0</v>
      </c>
      <c r="H20" s="33">
        <f t="shared" si="1"/>
        <v>0</v>
      </c>
      <c r="I20" s="34">
        <f>SUM(I21,I24,I43)</f>
        <v>0</v>
      </c>
      <c r="J20" s="35">
        <f t="shared" ref="J20:K20" si="2">SUM(J21,J26,J43)</f>
        <v>0</v>
      </c>
      <c r="K20" s="33">
        <f t="shared" si="2"/>
        <v>0</v>
      </c>
      <c r="L20" s="34">
        <f>SUM(L21,L26,L43)</f>
        <v>0</v>
      </c>
      <c r="M20" s="32">
        <f t="shared" ref="M20:O20" si="3">SUM(M21,M45)</f>
        <v>0</v>
      </c>
      <c r="N20" s="33">
        <f t="shared" si="3"/>
        <v>0</v>
      </c>
      <c r="O20" s="34">
        <f t="shared" si="3"/>
        <v>0</v>
      </c>
      <c r="P20" s="36"/>
    </row>
    <row r="21" spans="1:17" ht="12.75" thickTop="1" x14ac:dyDescent="0.25">
      <c r="A21" s="37"/>
      <c r="B21" s="38" t="s">
        <v>40</v>
      </c>
      <c r="C21" s="530">
        <f t="shared" ref="C21:C84" si="4">F21+I21+L21+O21</f>
        <v>4013</v>
      </c>
      <c r="D21" s="39">
        <f t="shared" ref="D21:E21" si="5">SUM(D22:D23)</f>
        <v>4013</v>
      </c>
      <c r="E21" s="40">
        <f t="shared" si="5"/>
        <v>0</v>
      </c>
      <c r="F21" s="41">
        <f>SUM(F22:F23)</f>
        <v>4013</v>
      </c>
      <c r="G21" s="39">
        <f t="shared" ref="G21:H21" si="6">SUM(G22:G23)</f>
        <v>0</v>
      </c>
      <c r="H21" s="40">
        <f t="shared" si="6"/>
        <v>0</v>
      </c>
      <c r="I21" s="41">
        <f>SUM(I22:I23)</f>
        <v>0</v>
      </c>
      <c r="J21" s="42">
        <f t="shared" ref="J21:K21" si="7">SUM(J22:J23)</f>
        <v>0</v>
      </c>
      <c r="K21" s="40">
        <f t="shared" si="7"/>
        <v>0</v>
      </c>
      <c r="L21" s="41">
        <f>SUM(L22:L23)</f>
        <v>0</v>
      </c>
      <c r="M21" s="39">
        <f t="shared" ref="M21:O21" si="8">SUM(M22:M23)</f>
        <v>0</v>
      </c>
      <c r="N21" s="40">
        <f t="shared" si="8"/>
        <v>0</v>
      </c>
      <c r="O21" s="41">
        <f t="shared" si="8"/>
        <v>0</v>
      </c>
      <c r="P21" s="43"/>
    </row>
    <row r="22" spans="1:17" hidden="1" x14ac:dyDescent="0.25">
      <c r="A22" s="44"/>
      <c r="B22" s="45" t="s">
        <v>41</v>
      </c>
      <c r="C22" s="531">
        <f t="shared" si="4"/>
        <v>0</v>
      </c>
      <c r="D22" s="46"/>
      <c r="E22" s="47"/>
      <c r="F22" s="48">
        <f>D22+E22</f>
        <v>0</v>
      </c>
      <c r="G22" s="46"/>
      <c r="H22" s="47"/>
      <c r="I22" s="48">
        <f>G22+H22</f>
        <v>0</v>
      </c>
      <c r="J22" s="49"/>
      <c r="K22" s="47"/>
      <c r="L22" s="48">
        <f>J22+K22</f>
        <v>0</v>
      </c>
      <c r="M22" s="46"/>
      <c r="N22" s="47"/>
      <c r="O22" s="48">
        <f>M22+N22</f>
        <v>0</v>
      </c>
      <c r="P22" s="50"/>
    </row>
    <row r="23" spans="1:17" x14ac:dyDescent="0.25">
      <c r="A23" s="51"/>
      <c r="B23" s="52" t="s">
        <v>42</v>
      </c>
      <c r="C23" s="532">
        <f t="shared" si="4"/>
        <v>4013</v>
      </c>
      <c r="D23" s="53">
        <v>4013</v>
      </c>
      <c r="E23" s="54"/>
      <c r="F23" s="55">
        <f t="shared" ref="F23:F25" si="9">D23+E23</f>
        <v>4013</v>
      </c>
      <c r="G23" s="53"/>
      <c r="H23" s="54"/>
      <c r="I23" s="55">
        <f t="shared" ref="I23:I24" si="10">G23+H23</f>
        <v>0</v>
      </c>
      <c r="J23" s="56"/>
      <c r="K23" s="54"/>
      <c r="L23" s="55">
        <f>J23+K23</f>
        <v>0</v>
      </c>
      <c r="M23" s="53"/>
      <c r="N23" s="54"/>
      <c r="O23" s="55">
        <f>M23+N23</f>
        <v>0</v>
      </c>
      <c r="P23" s="57"/>
    </row>
    <row r="24" spans="1:17" s="29" customFormat="1" ht="24.75" thickBot="1" x14ac:dyDescent="0.3">
      <c r="A24" s="58">
        <v>19300</v>
      </c>
      <c r="B24" s="58" t="s">
        <v>43</v>
      </c>
      <c r="C24" s="533">
        <f>F24+I24</f>
        <v>10014</v>
      </c>
      <c r="D24" s="59">
        <v>10014</v>
      </c>
      <c r="E24" s="862"/>
      <c r="F24" s="61">
        <f t="shared" si="9"/>
        <v>10014</v>
      </c>
      <c r="G24" s="59"/>
      <c r="H24" s="62"/>
      <c r="I24" s="61">
        <f t="shared" si="10"/>
        <v>0</v>
      </c>
      <c r="J24" s="63" t="s">
        <v>44</v>
      </c>
      <c r="K24" s="64" t="s">
        <v>44</v>
      </c>
      <c r="L24" s="67" t="s">
        <v>44</v>
      </c>
      <c r="M24" s="65" t="s">
        <v>44</v>
      </c>
      <c r="N24" s="66" t="s">
        <v>44</v>
      </c>
      <c r="O24" s="67" t="s">
        <v>44</v>
      </c>
      <c r="P24" s="799"/>
    </row>
    <row r="25" spans="1:17" s="29" customFormat="1" ht="24.75" thickTop="1" x14ac:dyDescent="0.25">
      <c r="A25" s="69">
        <v>18630</v>
      </c>
      <c r="B25" s="70" t="s">
        <v>45</v>
      </c>
      <c r="C25" s="534">
        <f>F25</f>
        <v>35570</v>
      </c>
      <c r="D25" s="71">
        <v>35570</v>
      </c>
      <c r="E25" s="863"/>
      <c r="F25" s="73">
        <f t="shared" si="9"/>
        <v>35570</v>
      </c>
      <c r="G25" s="74" t="s">
        <v>44</v>
      </c>
      <c r="H25" s="75" t="s">
        <v>44</v>
      </c>
      <c r="I25" s="76" t="s">
        <v>44</v>
      </c>
      <c r="J25" s="77" t="s">
        <v>44</v>
      </c>
      <c r="K25" s="78" t="s">
        <v>44</v>
      </c>
      <c r="L25" s="76" t="s">
        <v>44</v>
      </c>
      <c r="M25" s="79" t="s">
        <v>44</v>
      </c>
      <c r="N25" s="78" t="s">
        <v>44</v>
      </c>
      <c r="O25" s="76" t="s">
        <v>44</v>
      </c>
      <c r="P25" s="864"/>
    </row>
    <row r="26" spans="1:17" s="29" customFormat="1" ht="36" hidden="1" x14ac:dyDescent="0.25">
      <c r="A26" s="70">
        <v>21300</v>
      </c>
      <c r="B26" s="70" t="s">
        <v>46</v>
      </c>
      <c r="C26" s="534">
        <f>L26</f>
        <v>0</v>
      </c>
      <c r="D26" s="79" t="s">
        <v>44</v>
      </c>
      <c r="E26" s="78" t="s">
        <v>44</v>
      </c>
      <c r="F26" s="76" t="s">
        <v>44</v>
      </c>
      <c r="G26" s="79" t="s">
        <v>44</v>
      </c>
      <c r="H26" s="78" t="s">
        <v>44</v>
      </c>
      <c r="I26" s="76" t="s">
        <v>44</v>
      </c>
      <c r="J26" s="77">
        <f t="shared" ref="J26:K26" si="11">SUM(J27,J31,J33,J36)</f>
        <v>0</v>
      </c>
      <c r="K26" s="78">
        <f t="shared" si="11"/>
        <v>0</v>
      </c>
      <c r="L26" s="185">
        <f>SUM(L27,L31,L33,L36)</f>
        <v>0</v>
      </c>
      <c r="M26" s="79" t="s">
        <v>44</v>
      </c>
      <c r="N26" s="78" t="s">
        <v>44</v>
      </c>
      <c r="O26" s="76" t="s">
        <v>44</v>
      </c>
      <c r="P26" s="80"/>
    </row>
    <row r="27" spans="1:17" s="29" customFormat="1" ht="24" hidden="1" x14ac:dyDescent="0.25">
      <c r="A27" s="81">
        <v>21350</v>
      </c>
      <c r="B27" s="70" t="s">
        <v>47</v>
      </c>
      <c r="C27" s="534">
        <f>L27</f>
        <v>0</v>
      </c>
      <c r="D27" s="79" t="s">
        <v>44</v>
      </c>
      <c r="E27" s="78" t="s">
        <v>44</v>
      </c>
      <c r="F27" s="76" t="s">
        <v>44</v>
      </c>
      <c r="G27" s="79" t="s">
        <v>44</v>
      </c>
      <c r="H27" s="78" t="s">
        <v>44</v>
      </c>
      <c r="I27" s="76" t="s">
        <v>44</v>
      </c>
      <c r="J27" s="77">
        <f t="shared" ref="J27:K27" si="12">SUM(J28:J30)</f>
        <v>0</v>
      </c>
      <c r="K27" s="78">
        <f t="shared" si="12"/>
        <v>0</v>
      </c>
      <c r="L27" s="185">
        <f>SUM(L28:L30)</f>
        <v>0</v>
      </c>
      <c r="M27" s="79" t="s">
        <v>44</v>
      </c>
      <c r="N27" s="78" t="s">
        <v>44</v>
      </c>
      <c r="O27" s="76" t="s">
        <v>44</v>
      </c>
      <c r="P27" s="80"/>
    </row>
    <row r="28" spans="1:17" hidden="1" x14ac:dyDescent="0.25">
      <c r="A28" s="44">
        <v>21351</v>
      </c>
      <c r="B28" s="82" t="s">
        <v>48</v>
      </c>
      <c r="C28" s="535">
        <f t="shared" ref="C28:C40" si="13">L28</f>
        <v>0</v>
      </c>
      <c r="D28" s="83" t="s">
        <v>44</v>
      </c>
      <c r="E28" s="84" t="s">
        <v>44</v>
      </c>
      <c r="F28" s="85" t="s">
        <v>44</v>
      </c>
      <c r="G28" s="83" t="s">
        <v>44</v>
      </c>
      <c r="H28" s="84" t="s">
        <v>44</v>
      </c>
      <c r="I28" s="85" t="s">
        <v>44</v>
      </c>
      <c r="J28" s="86"/>
      <c r="K28" s="87"/>
      <c r="L28" s="194">
        <f t="shared" ref="L28:L30" si="14">J28+K28</f>
        <v>0</v>
      </c>
      <c r="M28" s="88" t="s">
        <v>44</v>
      </c>
      <c r="N28" s="87" t="s">
        <v>44</v>
      </c>
      <c r="O28" s="85" t="s">
        <v>44</v>
      </c>
      <c r="P28" s="89"/>
    </row>
    <row r="29" spans="1:17" hidden="1" x14ac:dyDescent="0.25">
      <c r="A29" s="51">
        <v>21352</v>
      </c>
      <c r="B29" s="90" t="s">
        <v>49</v>
      </c>
      <c r="C29" s="536">
        <f t="shared" si="13"/>
        <v>0</v>
      </c>
      <c r="D29" s="91" t="s">
        <v>44</v>
      </c>
      <c r="E29" s="92" t="s">
        <v>44</v>
      </c>
      <c r="F29" s="93" t="s">
        <v>44</v>
      </c>
      <c r="G29" s="91" t="s">
        <v>44</v>
      </c>
      <c r="H29" s="92" t="s">
        <v>44</v>
      </c>
      <c r="I29" s="93" t="s">
        <v>44</v>
      </c>
      <c r="J29" s="94"/>
      <c r="K29" s="95"/>
      <c r="L29" s="199">
        <f t="shared" si="14"/>
        <v>0</v>
      </c>
      <c r="M29" s="96" t="s">
        <v>44</v>
      </c>
      <c r="N29" s="95" t="s">
        <v>44</v>
      </c>
      <c r="O29" s="93" t="s">
        <v>44</v>
      </c>
      <c r="P29" s="97"/>
    </row>
    <row r="30" spans="1:17" ht="24" hidden="1" x14ac:dyDescent="0.25">
      <c r="A30" s="51">
        <v>21359</v>
      </c>
      <c r="B30" s="90" t="s">
        <v>50</v>
      </c>
      <c r="C30" s="536">
        <f t="shared" si="13"/>
        <v>0</v>
      </c>
      <c r="D30" s="91" t="s">
        <v>44</v>
      </c>
      <c r="E30" s="92" t="s">
        <v>44</v>
      </c>
      <c r="F30" s="93" t="s">
        <v>44</v>
      </c>
      <c r="G30" s="91" t="s">
        <v>44</v>
      </c>
      <c r="H30" s="92" t="s">
        <v>44</v>
      </c>
      <c r="I30" s="93" t="s">
        <v>44</v>
      </c>
      <c r="J30" s="94"/>
      <c r="K30" s="95"/>
      <c r="L30" s="199">
        <f t="shared" si="14"/>
        <v>0</v>
      </c>
      <c r="M30" s="96" t="s">
        <v>44</v>
      </c>
      <c r="N30" s="95" t="s">
        <v>44</v>
      </c>
      <c r="O30" s="93" t="s">
        <v>44</v>
      </c>
      <c r="P30" s="97"/>
    </row>
    <row r="31" spans="1:17" s="29" customFormat="1" ht="36" hidden="1" x14ac:dyDescent="0.25">
      <c r="A31" s="81">
        <v>21370</v>
      </c>
      <c r="B31" s="70" t="s">
        <v>51</v>
      </c>
      <c r="C31" s="534">
        <f t="shared" si="13"/>
        <v>0</v>
      </c>
      <c r="D31" s="79" t="s">
        <v>44</v>
      </c>
      <c r="E31" s="78" t="s">
        <v>44</v>
      </c>
      <c r="F31" s="76" t="s">
        <v>44</v>
      </c>
      <c r="G31" s="79" t="s">
        <v>44</v>
      </c>
      <c r="H31" s="78" t="s">
        <v>44</v>
      </c>
      <c r="I31" s="76" t="s">
        <v>44</v>
      </c>
      <c r="J31" s="77">
        <f t="shared" ref="J31:K31" si="15">SUM(J32)</f>
        <v>0</v>
      </c>
      <c r="K31" s="78">
        <f t="shared" si="15"/>
        <v>0</v>
      </c>
      <c r="L31" s="185">
        <f>SUM(L32)</f>
        <v>0</v>
      </c>
      <c r="M31" s="79" t="s">
        <v>44</v>
      </c>
      <c r="N31" s="78" t="s">
        <v>44</v>
      </c>
      <c r="O31" s="76" t="s">
        <v>44</v>
      </c>
      <c r="P31" s="80"/>
    </row>
    <row r="32" spans="1:17" ht="36" hidden="1" x14ac:dyDescent="0.25">
      <c r="A32" s="98">
        <v>21379</v>
      </c>
      <c r="B32" s="99" t="s">
        <v>52</v>
      </c>
      <c r="C32" s="537">
        <f t="shared" si="13"/>
        <v>0</v>
      </c>
      <c r="D32" s="100" t="s">
        <v>44</v>
      </c>
      <c r="E32" s="101" t="s">
        <v>44</v>
      </c>
      <c r="F32" s="102" t="s">
        <v>44</v>
      </c>
      <c r="G32" s="100" t="s">
        <v>44</v>
      </c>
      <c r="H32" s="101" t="s">
        <v>44</v>
      </c>
      <c r="I32" s="102" t="s">
        <v>44</v>
      </c>
      <c r="J32" s="103"/>
      <c r="K32" s="104"/>
      <c r="L32" s="248">
        <f>J32+K32</f>
        <v>0</v>
      </c>
      <c r="M32" s="105" t="s">
        <v>44</v>
      </c>
      <c r="N32" s="104" t="s">
        <v>44</v>
      </c>
      <c r="O32" s="102" t="s">
        <v>44</v>
      </c>
      <c r="P32" s="106"/>
    </row>
    <row r="33" spans="1:16" s="29" customFormat="1" hidden="1" x14ac:dyDescent="0.25">
      <c r="A33" s="81">
        <v>21380</v>
      </c>
      <c r="B33" s="70" t="s">
        <v>53</v>
      </c>
      <c r="C33" s="534">
        <f t="shared" si="13"/>
        <v>0</v>
      </c>
      <c r="D33" s="79" t="s">
        <v>44</v>
      </c>
      <c r="E33" s="78" t="s">
        <v>44</v>
      </c>
      <c r="F33" s="76" t="s">
        <v>44</v>
      </c>
      <c r="G33" s="79" t="s">
        <v>44</v>
      </c>
      <c r="H33" s="78" t="s">
        <v>44</v>
      </c>
      <c r="I33" s="76" t="s">
        <v>44</v>
      </c>
      <c r="J33" s="77">
        <f t="shared" ref="J33:K33" si="16">SUM(J34:J35)</f>
        <v>0</v>
      </c>
      <c r="K33" s="78">
        <f t="shared" si="16"/>
        <v>0</v>
      </c>
      <c r="L33" s="185">
        <f>SUM(L34:L35)</f>
        <v>0</v>
      </c>
      <c r="M33" s="79" t="s">
        <v>44</v>
      </c>
      <c r="N33" s="78" t="s">
        <v>44</v>
      </c>
      <c r="O33" s="76" t="s">
        <v>44</v>
      </c>
      <c r="P33" s="80"/>
    </row>
    <row r="34" spans="1:16" hidden="1" x14ac:dyDescent="0.25">
      <c r="A34" s="45">
        <v>21381</v>
      </c>
      <c r="B34" s="82" t="s">
        <v>54</v>
      </c>
      <c r="C34" s="535">
        <f t="shared" si="13"/>
        <v>0</v>
      </c>
      <c r="D34" s="83" t="s">
        <v>44</v>
      </c>
      <c r="E34" s="84" t="s">
        <v>44</v>
      </c>
      <c r="F34" s="85" t="s">
        <v>44</v>
      </c>
      <c r="G34" s="83" t="s">
        <v>44</v>
      </c>
      <c r="H34" s="84" t="s">
        <v>44</v>
      </c>
      <c r="I34" s="85" t="s">
        <v>44</v>
      </c>
      <c r="J34" s="86"/>
      <c r="K34" s="87"/>
      <c r="L34" s="194">
        <f t="shared" ref="L34:L35" si="17">J34+K34</f>
        <v>0</v>
      </c>
      <c r="M34" s="88" t="s">
        <v>44</v>
      </c>
      <c r="N34" s="87" t="s">
        <v>44</v>
      </c>
      <c r="O34" s="85" t="s">
        <v>44</v>
      </c>
      <c r="P34" s="89"/>
    </row>
    <row r="35" spans="1:16" ht="24" hidden="1" x14ac:dyDescent="0.25">
      <c r="A35" s="52">
        <v>21383</v>
      </c>
      <c r="B35" s="90" t="s">
        <v>55</v>
      </c>
      <c r="C35" s="536">
        <f t="shared" si="13"/>
        <v>0</v>
      </c>
      <c r="D35" s="91" t="s">
        <v>44</v>
      </c>
      <c r="E35" s="92" t="s">
        <v>44</v>
      </c>
      <c r="F35" s="93" t="s">
        <v>44</v>
      </c>
      <c r="G35" s="91" t="s">
        <v>44</v>
      </c>
      <c r="H35" s="92" t="s">
        <v>44</v>
      </c>
      <c r="I35" s="93" t="s">
        <v>44</v>
      </c>
      <c r="J35" s="94"/>
      <c r="K35" s="95"/>
      <c r="L35" s="199">
        <f t="shared" si="17"/>
        <v>0</v>
      </c>
      <c r="M35" s="96" t="s">
        <v>44</v>
      </c>
      <c r="N35" s="95" t="s">
        <v>44</v>
      </c>
      <c r="O35" s="93" t="s">
        <v>44</v>
      </c>
      <c r="P35" s="97"/>
    </row>
    <row r="36" spans="1:16" s="29" customFormat="1" ht="25.5" hidden="1" customHeight="1" x14ac:dyDescent="0.25">
      <c r="A36" s="81">
        <v>21390</v>
      </c>
      <c r="B36" s="70" t="s">
        <v>56</v>
      </c>
      <c r="C36" s="534">
        <f t="shared" si="13"/>
        <v>0</v>
      </c>
      <c r="D36" s="79" t="s">
        <v>44</v>
      </c>
      <c r="E36" s="78" t="s">
        <v>44</v>
      </c>
      <c r="F36" s="76" t="s">
        <v>44</v>
      </c>
      <c r="G36" s="79" t="s">
        <v>44</v>
      </c>
      <c r="H36" s="78" t="s">
        <v>44</v>
      </c>
      <c r="I36" s="76" t="s">
        <v>44</v>
      </c>
      <c r="J36" s="77">
        <f t="shared" ref="J36:K36" si="18">SUM(J37:J40)</f>
        <v>0</v>
      </c>
      <c r="K36" s="78">
        <f t="shared" si="18"/>
        <v>0</v>
      </c>
      <c r="L36" s="185">
        <f>SUM(L37:L40)</f>
        <v>0</v>
      </c>
      <c r="M36" s="79" t="s">
        <v>44</v>
      </c>
      <c r="N36" s="78" t="s">
        <v>44</v>
      </c>
      <c r="O36" s="76" t="s">
        <v>44</v>
      </c>
      <c r="P36" s="80"/>
    </row>
    <row r="37" spans="1:16" ht="24" hidden="1" x14ac:dyDescent="0.25">
      <c r="A37" s="45">
        <v>21391</v>
      </c>
      <c r="B37" s="82" t="s">
        <v>57</v>
      </c>
      <c r="C37" s="535">
        <f t="shared" si="13"/>
        <v>0</v>
      </c>
      <c r="D37" s="83" t="s">
        <v>44</v>
      </c>
      <c r="E37" s="84" t="s">
        <v>44</v>
      </c>
      <c r="F37" s="85" t="s">
        <v>44</v>
      </c>
      <c r="G37" s="83" t="s">
        <v>44</v>
      </c>
      <c r="H37" s="84" t="s">
        <v>44</v>
      </c>
      <c r="I37" s="85" t="s">
        <v>44</v>
      </c>
      <c r="J37" s="86"/>
      <c r="K37" s="87"/>
      <c r="L37" s="194">
        <f t="shared" ref="L37:L40" si="19">J37+K37</f>
        <v>0</v>
      </c>
      <c r="M37" s="88" t="s">
        <v>44</v>
      </c>
      <c r="N37" s="87" t="s">
        <v>44</v>
      </c>
      <c r="O37" s="85" t="s">
        <v>44</v>
      </c>
      <c r="P37" s="89"/>
    </row>
    <row r="38" spans="1:16" hidden="1" x14ac:dyDescent="0.25">
      <c r="A38" s="52">
        <v>21393</v>
      </c>
      <c r="B38" s="90" t="s">
        <v>58</v>
      </c>
      <c r="C38" s="536">
        <f t="shared" si="13"/>
        <v>0</v>
      </c>
      <c r="D38" s="91" t="s">
        <v>44</v>
      </c>
      <c r="E38" s="92" t="s">
        <v>44</v>
      </c>
      <c r="F38" s="93" t="s">
        <v>44</v>
      </c>
      <c r="G38" s="91" t="s">
        <v>44</v>
      </c>
      <c r="H38" s="92" t="s">
        <v>44</v>
      </c>
      <c r="I38" s="93" t="s">
        <v>44</v>
      </c>
      <c r="J38" s="94"/>
      <c r="K38" s="95"/>
      <c r="L38" s="199">
        <f t="shared" si="19"/>
        <v>0</v>
      </c>
      <c r="M38" s="96" t="s">
        <v>44</v>
      </c>
      <c r="N38" s="95" t="s">
        <v>44</v>
      </c>
      <c r="O38" s="93" t="s">
        <v>44</v>
      </c>
      <c r="P38" s="97"/>
    </row>
    <row r="39" spans="1:16" hidden="1" x14ac:dyDescent="0.25">
      <c r="A39" s="52">
        <v>21395</v>
      </c>
      <c r="B39" s="90" t="s">
        <v>59</v>
      </c>
      <c r="C39" s="536">
        <f t="shared" si="13"/>
        <v>0</v>
      </c>
      <c r="D39" s="91" t="s">
        <v>44</v>
      </c>
      <c r="E39" s="92" t="s">
        <v>44</v>
      </c>
      <c r="F39" s="93" t="s">
        <v>44</v>
      </c>
      <c r="G39" s="91" t="s">
        <v>44</v>
      </c>
      <c r="H39" s="92" t="s">
        <v>44</v>
      </c>
      <c r="I39" s="93" t="s">
        <v>44</v>
      </c>
      <c r="J39" s="94"/>
      <c r="K39" s="95"/>
      <c r="L39" s="199">
        <f t="shared" si="19"/>
        <v>0</v>
      </c>
      <c r="M39" s="96" t="s">
        <v>44</v>
      </c>
      <c r="N39" s="95" t="s">
        <v>44</v>
      </c>
      <c r="O39" s="93" t="s">
        <v>44</v>
      </c>
      <c r="P39" s="97"/>
    </row>
    <row r="40" spans="1:16" ht="24" hidden="1" x14ac:dyDescent="0.25">
      <c r="A40" s="107">
        <v>21399</v>
      </c>
      <c r="B40" s="108" t="s">
        <v>60</v>
      </c>
      <c r="C40" s="538">
        <f t="shared" si="13"/>
        <v>0</v>
      </c>
      <c r="D40" s="109" t="s">
        <v>44</v>
      </c>
      <c r="E40" s="110" t="s">
        <v>44</v>
      </c>
      <c r="F40" s="111" t="s">
        <v>44</v>
      </c>
      <c r="G40" s="109" t="s">
        <v>44</v>
      </c>
      <c r="H40" s="110" t="s">
        <v>44</v>
      </c>
      <c r="I40" s="111" t="s">
        <v>44</v>
      </c>
      <c r="J40" s="112"/>
      <c r="K40" s="113"/>
      <c r="L40" s="222">
        <f t="shared" si="19"/>
        <v>0</v>
      </c>
      <c r="M40" s="114" t="s">
        <v>44</v>
      </c>
      <c r="N40" s="113" t="s">
        <v>44</v>
      </c>
      <c r="O40" s="111" t="s">
        <v>44</v>
      </c>
      <c r="P40" s="115"/>
    </row>
    <row r="41" spans="1:16" s="29" customFormat="1" ht="26.25" hidden="1" customHeight="1" x14ac:dyDescent="0.25">
      <c r="A41" s="116">
        <v>21420</v>
      </c>
      <c r="B41" s="117" t="s">
        <v>61</v>
      </c>
      <c r="C41" s="539">
        <f>F41</f>
        <v>0</v>
      </c>
      <c r="D41" s="118">
        <f t="shared" ref="D41:E41" si="20">SUM(D42)</f>
        <v>0</v>
      </c>
      <c r="E41" s="119">
        <f t="shared" si="20"/>
        <v>0</v>
      </c>
      <c r="F41" s="120">
        <f>SUM(F42)</f>
        <v>0</v>
      </c>
      <c r="G41" s="118" t="s">
        <v>44</v>
      </c>
      <c r="H41" s="119" t="s">
        <v>44</v>
      </c>
      <c r="I41" s="121" t="s">
        <v>44</v>
      </c>
      <c r="J41" s="122" t="s">
        <v>44</v>
      </c>
      <c r="K41" s="123" t="s">
        <v>44</v>
      </c>
      <c r="L41" s="121" t="s">
        <v>44</v>
      </c>
      <c r="M41" s="124" t="s">
        <v>44</v>
      </c>
      <c r="N41" s="123" t="s">
        <v>44</v>
      </c>
      <c r="O41" s="121" t="s">
        <v>44</v>
      </c>
      <c r="P41" s="125"/>
    </row>
    <row r="42" spans="1:16" s="29" customFormat="1" ht="26.25" hidden="1" customHeight="1" x14ac:dyDescent="0.25">
      <c r="A42" s="107">
        <v>21429</v>
      </c>
      <c r="B42" s="108" t="s">
        <v>62</v>
      </c>
      <c r="C42" s="538">
        <f>F42</f>
        <v>0</v>
      </c>
      <c r="D42" s="126"/>
      <c r="E42" s="127"/>
      <c r="F42" s="128">
        <f>D42+E42</f>
        <v>0</v>
      </c>
      <c r="G42" s="129" t="s">
        <v>44</v>
      </c>
      <c r="H42" s="130" t="s">
        <v>44</v>
      </c>
      <c r="I42" s="111" t="s">
        <v>44</v>
      </c>
      <c r="J42" s="131" t="s">
        <v>44</v>
      </c>
      <c r="K42" s="110" t="s">
        <v>44</v>
      </c>
      <c r="L42" s="111" t="s">
        <v>44</v>
      </c>
      <c r="M42" s="109" t="s">
        <v>44</v>
      </c>
      <c r="N42" s="110" t="s">
        <v>44</v>
      </c>
      <c r="O42" s="111" t="s">
        <v>44</v>
      </c>
      <c r="P42" s="115"/>
    </row>
    <row r="43" spans="1:16" s="29" customFormat="1" ht="24" hidden="1" x14ac:dyDescent="0.25">
      <c r="A43" s="81">
        <v>21490</v>
      </c>
      <c r="B43" s="70" t="s">
        <v>63</v>
      </c>
      <c r="C43" s="540">
        <f>F43+I43+L43</f>
        <v>0</v>
      </c>
      <c r="D43" s="132">
        <f t="shared" ref="D43:E43" si="21">D44</f>
        <v>0</v>
      </c>
      <c r="E43" s="133">
        <f t="shared" si="21"/>
        <v>0</v>
      </c>
      <c r="F43" s="73">
        <f>F44</f>
        <v>0</v>
      </c>
      <c r="G43" s="132">
        <f t="shared" ref="G43:L43" si="22">G44</f>
        <v>0</v>
      </c>
      <c r="H43" s="133">
        <f t="shared" si="22"/>
        <v>0</v>
      </c>
      <c r="I43" s="73">
        <f t="shared" si="22"/>
        <v>0</v>
      </c>
      <c r="J43" s="134">
        <f t="shared" si="22"/>
        <v>0</v>
      </c>
      <c r="K43" s="133">
        <f t="shared" si="22"/>
        <v>0</v>
      </c>
      <c r="L43" s="73">
        <f t="shared" si="22"/>
        <v>0</v>
      </c>
      <c r="M43" s="79" t="s">
        <v>44</v>
      </c>
      <c r="N43" s="78" t="s">
        <v>44</v>
      </c>
      <c r="O43" s="76" t="s">
        <v>44</v>
      </c>
      <c r="P43" s="80"/>
    </row>
    <row r="44" spans="1:16" s="29" customFormat="1" ht="24" hidden="1" x14ac:dyDescent="0.25">
      <c r="A44" s="52">
        <v>21499</v>
      </c>
      <c r="B44" s="90" t="s">
        <v>64</v>
      </c>
      <c r="C44" s="541">
        <f>F44+I44+L44</f>
        <v>0</v>
      </c>
      <c r="D44" s="135"/>
      <c r="E44" s="136"/>
      <c r="F44" s="48">
        <f>D44+E44</f>
        <v>0</v>
      </c>
      <c r="G44" s="46"/>
      <c r="H44" s="47"/>
      <c r="I44" s="48">
        <f>G44+H44</f>
        <v>0</v>
      </c>
      <c r="J44" s="86"/>
      <c r="K44" s="87"/>
      <c r="L44" s="48">
        <f>J44+K44</f>
        <v>0</v>
      </c>
      <c r="M44" s="105" t="s">
        <v>44</v>
      </c>
      <c r="N44" s="104" t="s">
        <v>44</v>
      </c>
      <c r="O44" s="102" t="s">
        <v>44</v>
      </c>
      <c r="P44" s="106"/>
    </row>
    <row r="45" spans="1:16" ht="12.75" hidden="1" customHeight="1" x14ac:dyDescent="0.25">
      <c r="A45" s="137">
        <v>23000</v>
      </c>
      <c r="B45" s="138" t="s">
        <v>65</v>
      </c>
      <c r="C45" s="540">
        <f>O45</f>
        <v>0</v>
      </c>
      <c r="D45" s="139" t="s">
        <v>44</v>
      </c>
      <c r="E45" s="140" t="s">
        <v>44</v>
      </c>
      <c r="F45" s="111" t="s">
        <v>44</v>
      </c>
      <c r="G45" s="109" t="s">
        <v>44</v>
      </c>
      <c r="H45" s="110" t="s">
        <v>44</v>
      </c>
      <c r="I45" s="111" t="s">
        <v>44</v>
      </c>
      <c r="J45" s="131" t="s">
        <v>44</v>
      </c>
      <c r="K45" s="110" t="s">
        <v>44</v>
      </c>
      <c r="L45" s="111" t="s">
        <v>44</v>
      </c>
      <c r="M45" s="139">
        <f t="shared" ref="M45:O45" si="23">SUM(M46:M47)</f>
        <v>0</v>
      </c>
      <c r="N45" s="140">
        <f t="shared" si="23"/>
        <v>0</v>
      </c>
      <c r="O45" s="128">
        <f t="shared" si="23"/>
        <v>0</v>
      </c>
      <c r="P45" s="141"/>
    </row>
    <row r="46" spans="1:16" ht="24" hidden="1" x14ac:dyDescent="0.25">
      <c r="A46" s="142">
        <v>23410</v>
      </c>
      <c r="B46" s="143" t="s">
        <v>66</v>
      </c>
      <c r="C46" s="539">
        <f t="shared" ref="C46:C47" si="24">O46</f>
        <v>0</v>
      </c>
      <c r="D46" s="118" t="s">
        <v>44</v>
      </c>
      <c r="E46" s="119" t="s">
        <v>44</v>
      </c>
      <c r="F46" s="121" t="s">
        <v>44</v>
      </c>
      <c r="G46" s="124" t="s">
        <v>44</v>
      </c>
      <c r="H46" s="123" t="s">
        <v>44</v>
      </c>
      <c r="I46" s="121" t="s">
        <v>44</v>
      </c>
      <c r="J46" s="122" t="s">
        <v>44</v>
      </c>
      <c r="K46" s="123" t="s">
        <v>44</v>
      </c>
      <c r="L46" s="121" t="s">
        <v>44</v>
      </c>
      <c r="M46" s="144"/>
      <c r="N46" s="145"/>
      <c r="O46" s="120">
        <f t="shared" ref="O46:O47" si="25">M46+N46</f>
        <v>0</v>
      </c>
      <c r="P46" s="146"/>
    </row>
    <row r="47" spans="1:16" ht="24" hidden="1" x14ac:dyDescent="0.25">
      <c r="A47" s="142">
        <v>23510</v>
      </c>
      <c r="B47" s="143" t="s">
        <v>67</v>
      </c>
      <c r="C47" s="539">
        <f t="shared" si="24"/>
        <v>0</v>
      </c>
      <c r="D47" s="118" t="s">
        <v>44</v>
      </c>
      <c r="E47" s="119" t="s">
        <v>44</v>
      </c>
      <c r="F47" s="121" t="s">
        <v>44</v>
      </c>
      <c r="G47" s="124" t="s">
        <v>44</v>
      </c>
      <c r="H47" s="123" t="s">
        <v>44</v>
      </c>
      <c r="I47" s="121" t="s">
        <v>44</v>
      </c>
      <c r="J47" s="122" t="s">
        <v>44</v>
      </c>
      <c r="K47" s="123" t="s">
        <v>44</v>
      </c>
      <c r="L47" s="121" t="s">
        <v>44</v>
      </c>
      <c r="M47" s="144"/>
      <c r="N47" s="145"/>
      <c r="O47" s="120">
        <f t="shared" si="25"/>
        <v>0</v>
      </c>
      <c r="P47" s="146"/>
    </row>
    <row r="48" spans="1:16" hidden="1" x14ac:dyDescent="0.25">
      <c r="A48" s="147"/>
      <c r="B48" s="143"/>
      <c r="C48" s="542"/>
      <c r="D48" s="148"/>
      <c r="E48" s="149"/>
      <c r="F48" s="121"/>
      <c r="G48" s="124"/>
      <c r="H48" s="123"/>
      <c r="I48" s="121"/>
      <c r="J48" s="122"/>
      <c r="K48" s="123"/>
      <c r="L48" s="120"/>
      <c r="M48" s="118"/>
      <c r="N48" s="119"/>
      <c r="O48" s="120"/>
      <c r="P48" s="146"/>
    </row>
    <row r="49" spans="1:16" s="29" customFormat="1" hidden="1" x14ac:dyDescent="0.25">
      <c r="A49" s="150"/>
      <c r="B49" s="151" t="s">
        <v>68</v>
      </c>
      <c r="C49" s="543"/>
      <c r="D49" s="152"/>
      <c r="E49" s="153"/>
      <c r="F49" s="154"/>
      <c r="G49" s="152"/>
      <c r="H49" s="153"/>
      <c r="I49" s="154"/>
      <c r="J49" s="155"/>
      <c r="K49" s="153"/>
      <c r="L49" s="154"/>
      <c r="M49" s="152"/>
      <c r="N49" s="153"/>
      <c r="O49" s="154"/>
      <c r="P49" s="156"/>
    </row>
    <row r="50" spans="1:16" s="29" customFormat="1" ht="12.75" thickBot="1" x14ac:dyDescent="0.3">
      <c r="A50" s="157"/>
      <c r="B50" s="30" t="s">
        <v>69</v>
      </c>
      <c r="C50" s="544">
        <f t="shared" si="4"/>
        <v>49597</v>
      </c>
      <c r="D50" s="158">
        <f t="shared" ref="D50:E50" si="26">SUM(D51,D269)</f>
        <v>49597</v>
      </c>
      <c r="E50" s="159">
        <f t="shared" si="26"/>
        <v>0</v>
      </c>
      <c r="F50" s="160">
        <f>SUM(F51,F269)</f>
        <v>49597</v>
      </c>
      <c r="G50" s="158">
        <f t="shared" ref="G50:O50" si="27">SUM(G51,G269)</f>
        <v>0</v>
      </c>
      <c r="H50" s="159">
        <f t="shared" si="27"/>
        <v>0</v>
      </c>
      <c r="I50" s="160">
        <f t="shared" si="27"/>
        <v>0</v>
      </c>
      <c r="J50" s="161">
        <f t="shared" si="27"/>
        <v>0</v>
      </c>
      <c r="K50" s="159">
        <f t="shared" si="27"/>
        <v>0</v>
      </c>
      <c r="L50" s="160">
        <f t="shared" si="27"/>
        <v>0</v>
      </c>
      <c r="M50" s="158">
        <f t="shared" si="27"/>
        <v>0</v>
      </c>
      <c r="N50" s="159">
        <f t="shared" si="27"/>
        <v>0</v>
      </c>
      <c r="O50" s="160">
        <f t="shared" si="27"/>
        <v>0</v>
      </c>
      <c r="P50" s="162"/>
    </row>
    <row r="51" spans="1:16" s="29" customFormat="1" ht="36.75" thickTop="1" x14ac:dyDescent="0.25">
      <c r="A51" s="163"/>
      <c r="B51" s="164" t="s">
        <v>70</v>
      </c>
      <c r="C51" s="545">
        <f t="shared" si="4"/>
        <v>49597</v>
      </c>
      <c r="D51" s="165">
        <f t="shared" ref="D51:E51" si="28">SUM(D52,D181)</f>
        <v>49597</v>
      </c>
      <c r="E51" s="166">
        <f t="shared" si="28"/>
        <v>0</v>
      </c>
      <c r="F51" s="167">
        <f>SUM(F52,F181)</f>
        <v>49597</v>
      </c>
      <c r="G51" s="165">
        <f t="shared" ref="G51:H51" si="29">SUM(G52,G181)</f>
        <v>0</v>
      </c>
      <c r="H51" s="166">
        <f t="shared" si="29"/>
        <v>0</v>
      </c>
      <c r="I51" s="167">
        <f>SUM(I52,I181)</f>
        <v>0</v>
      </c>
      <c r="J51" s="168">
        <f t="shared" ref="J51:K51" si="30">SUM(J52,J181)</f>
        <v>0</v>
      </c>
      <c r="K51" s="166">
        <f t="shared" si="30"/>
        <v>0</v>
      </c>
      <c r="L51" s="167">
        <f>SUM(L52,L181)</f>
        <v>0</v>
      </c>
      <c r="M51" s="165">
        <f t="shared" ref="M51:O51" si="31">SUM(M52,M181)</f>
        <v>0</v>
      </c>
      <c r="N51" s="166">
        <f t="shared" si="31"/>
        <v>0</v>
      </c>
      <c r="O51" s="167">
        <f t="shared" si="31"/>
        <v>0</v>
      </c>
      <c r="P51" s="169"/>
    </row>
    <row r="52" spans="1:16" s="29" customFormat="1" ht="24" x14ac:dyDescent="0.25">
      <c r="A52" s="170"/>
      <c r="B52" s="20" t="s">
        <v>71</v>
      </c>
      <c r="C52" s="546">
        <f t="shared" si="4"/>
        <v>49297</v>
      </c>
      <c r="D52" s="171">
        <f t="shared" ref="D52:E52" si="32">SUM(D53,D75,D160,D174)</f>
        <v>49297</v>
      </c>
      <c r="E52" s="172">
        <f t="shared" si="32"/>
        <v>0</v>
      </c>
      <c r="F52" s="173">
        <f>SUM(F53,F75,F160,F174)</f>
        <v>49297</v>
      </c>
      <c r="G52" s="171">
        <f t="shared" ref="G52:H52" si="33">SUM(G53,G75,G160,G174)</f>
        <v>0</v>
      </c>
      <c r="H52" s="172">
        <f t="shared" si="33"/>
        <v>0</v>
      </c>
      <c r="I52" s="173">
        <f>SUM(I53,I75,I160,I174)</f>
        <v>0</v>
      </c>
      <c r="J52" s="174">
        <f t="shared" ref="J52:K52" si="34">SUM(J53,J75,J160,J174)</f>
        <v>0</v>
      </c>
      <c r="K52" s="172">
        <f t="shared" si="34"/>
        <v>0</v>
      </c>
      <c r="L52" s="173">
        <f>SUM(L53,L75,L160,L174)</f>
        <v>0</v>
      </c>
      <c r="M52" s="171">
        <f t="shared" ref="M52:O52" si="35">SUM(M53,M75,M160,M174)</f>
        <v>0</v>
      </c>
      <c r="N52" s="172">
        <f t="shared" si="35"/>
        <v>0</v>
      </c>
      <c r="O52" s="173">
        <f t="shared" si="35"/>
        <v>0</v>
      </c>
      <c r="P52" s="175"/>
    </row>
    <row r="53" spans="1:16" s="29" customFormat="1" x14ac:dyDescent="0.25">
      <c r="A53" s="176">
        <v>1000</v>
      </c>
      <c r="B53" s="176" t="s">
        <v>72</v>
      </c>
      <c r="C53" s="547">
        <f t="shared" si="4"/>
        <v>12095</v>
      </c>
      <c r="D53" s="177">
        <f t="shared" ref="D53:E53" si="36">SUM(D54,D67)</f>
        <v>11955</v>
      </c>
      <c r="E53" s="178">
        <f t="shared" si="36"/>
        <v>140</v>
      </c>
      <c r="F53" s="179">
        <f>SUM(F54,F67)</f>
        <v>12095</v>
      </c>
      <c r="G53" s="177">
        <f t="shared" ref="G53:H53" si="37">SUM(G54,G67)</f>
        <v>0</v>
      </c>
      <c r="H53" s="178">
        <f t="shared" si="37"/>
        <v>0</v>
      </c>
      <c r="I53" s="179">
        <f>SUM(I54,I67)</f>
        <v>0</v>
      </c>
      <c r="J53" s="180">
        <f t="shared" ref="J53:K53" si="38">SUM(J54,J67)</f>
        <v>0</v>
      </c>
      <c r="K53" s="178">
        <f t="shared" si="38"/>
        <v>0</v>
      </c>
      <c r="L53" s="179">
        <f>SUM(L54,L67)</f>
        <v>0</v>
      </c>
      <c r="M53" s="177">
        <f t="shared" ref="M53:O53" si="39">SUM(M54,M67)</f>
        <v>0</v>
      </c>
      <c r="N53" s="178">
        <f t="shared" si="39"/>
        <v>0</v>
      </c>
      <c r="O53" s="179">
        <f t="shared" si="39"/>
        <v>0</v>
      </c>
      <c r="P53" s="181"/>
    </row>
    <row r="54" spans="1:16" x14ac:dyDescent="0.25">
      <c r="A54" s="70">
        <v>1100</v>
      </c>
      <c r="B54" s="182" t="s">
        <v>73</v>
      </c>
      <c r="C54" s="534">
        <f t="shared" si="4"/>
        <v>9168</v>
      </c>
      <c r="D54" s="183">
        <f t="shared" ref="D54:E54" si="40">SUM(D55,D58,D66)</f>
        <v>9168</v>
      </c>
      <c r="E54" s="184">
        <f t="shared" si="40"/>
        <v>0</v>
      </c>
      <c r="F54" s="185">
        <f>SUM(F55,F58,F66)</f>
        <v>9168</v>
      </c>
      <c r="G54" s="183">
        <f t="shared" ref="G54:H54" si="41">SUM(G55,G58,G66)</f>
        <v>0</v>
      </c>
      <c r="H54" s="184">
        <f t="shared" si="41"/>
        <v>0</v>
      </c>
      <c r="I54" s="185">
        <f>SUM(I55,I58,I66)</f>
        <v>0</v>
      </c>
      <c r="J54" s="186">
        <f t="shared" ref="J54:K54" si="42">SUM(J55,J58,J66)</f>
        <v>0</v>
      </c>
      <c r="K54" s="184">
        <f t="shared" si="42"/>
        <v>0</v>
      </c>
      <c r="L54" s="185">
        <f>SUM(L55,L58,L66)</f>
        <v>0</v>
      </c>
      <c r="M54" s="183">
        <f t="shared" ref="M54:O54" si="43">SUM(M55,M58,M66)</f>
        <v>0</v>
      </c>
      <c r="N54" s="184">
        <f t="shared" si="43"/>
        <v>0</v>
      </c>
      <c r="O54" s="185">
        <f t="shared" si="43"/>
        <v>0</v>
      </c>
      <c r="P54" s="187"/>
    </row>
    <row r="55" spans="1:16" x14ac:dyDescent="0.25">
      <c r="A55" s="188">
        <v>1110</v>
      </c>
      <c r="B55" s="143" t="s">
        <v>74</v>
      </c>
      <c r="C55" s="542">
        <f t="shared" si="4"/>
        <v>7101</v>
      </c>
      <c r="D55" s="148">
        <f t="shared" ref="D55:E55" si="44">SUM(D56:D57)</f>
        <v>7101</v>
      </c>
      <c r="E55" s="149">
        <f t="shared" si="44"/>
        <v>0</v>
      </c>
      <c r="F55" s="189">
        <f>SUM(F56:F57)</f>
        <v>7101</v>
      </c>
      <c r="G55" s="148">
        <f t="shared" ref="G55:H55" si="45">SUM(G56:G57)</f>
        <v>0</v>
      </c>
      <c r="H55" s="149">
        <f t="shared" si="45"/>
        <v>0</v>
      </c>
      <c r="I55" s="189">
        <f>SUM(I56:I57)</f>
        <v>0</v>
      </c>
      <c r="J55" s="190">
        <f t="shared" ref="J55:K55" si="46">SUM(J56:J57)</f>
        <v>0</v>
      </c>
      <c r="K55" s="149">
        <f t="shared" si="46"/>
        <v>0</v>
      </c>
      <c r="L55" s="189">
        <f>SUM(L56:L57)</f>
        <v>0</v>
      </c>
      <c r="M55" s="148">
        <f t="shared" ref="M55:O55" si="47">SUM(M56:M57)</f>
        <v>0</v>
      </c>
      <c r="N55" s="149">
        <f t="shared" si="47"/>
        <v>0</v>
      </c>
      <c r="O55" s="189">
        <f t="shared" si="47"/>
        <v>0</v>
      </c>
      <c r="P55" s="191"/>
    </row>
    <row r="56" spans="1:16" hidden="1" x14ac:dyDescent="0.25">
      <c r="A56" s="45">
        <v>1111</v>
      </c>
      <c r="B56" s="82" t="s">
        <v>75</v>
      </c>
      <c r="C56" s="535">
        <f t="shared" si="4"/>
        <v>0</v>
      </c>
      <c r="D56" s="192"/>
      <c r="E56" s="193"/>
      <c r="F56" s="194">
        <f t="shared" ref="F56:F57" si="48">D56+E56</f>
        <v>0</v>
      </c>
      <c r="G56" s="192"/>
      <c r="H56" s="193"/>
      <c r="I56" s="194">
        <f t="shared" ref="I56:I57" si="49">G56+H56</f>
        <v>0</v>
      </c>
      <c r="J56" s="195"/>
      <c r="K56" s="193"/>
      <c r="L56" s="194">
        <f t="shared" ref="L56:L57" si="50">J56+K56</f>
        <v>0</v>
      </c>
      <c r="M56" s="192"/>
      <c r="N56" s="193"/>
      <c r="O56" s="194">
        <f t="shared" ref="O56:O57" si="51">M56+N56</f>
        <v>0</v>
      </c>
      <c r="P56" s="196"/>
    </row>
    <row r="57" spans="1:16" ht="24" customHeight="1" x14ac:dyDescent="0.25">
      <c r="A57" s="52">
        <v>1119</v>
      </c>
      <c r="B57" s="90" t="s">
        <v>76</v>
      </c>
      <c r="C57" s="536">
        <f t="shared" si="4"/>
        <v>7101</v>
      </c>
      <c r="D57" s="197">
        <v>7101</v>
      </c>
      <c r="E57" s="865"/>
      <c r="F57" s="199">
        <f t="shared" si="48"/>
        <v>7101</v>
      </c>
      <c r="G57" s="197"/>
      <c r="H57" s="198"/>
      <c r="I57" s="199">
        <f t="shared" si="49"/>
        <v>0</v>
      </c>
      <c r="J57" s="200"/>
      <c r="K57" s="198"/>
      <c r="L57" s="199">
        <f t="shared" si="50"/>
        <v>0</v>
      </c>
      <c r="M57" s="197"/>
      <c r="N57" s="198"/>
      <c r="O57" s="199">
        <f t="shared" si="51"/>
        <v>0</v>
      </c>
      <c r="P57" s="201"/>
    </row>
    <row r="58" spans="1:16" hidden="1" x14ac:dyDescent="0.25">
      <c r="A58" s="202">
        <v>1140</v>
      </c>
      <c r="B58" s="90" t="s">
        <v>77</v>
      </c>
      <c r="C58" s="536">
        <f t="shared" si="4"/>
        <v>0</v>
      </c>
      <c r="D58" s="203">
        <f t="shared" ref="D58:E58" si="52">SUM(D59:D65)</f>
        <v>0</v>
      </c>
      <c r="E58" s="204">
        <f t="shared" si="52"/>
        <v>0</v>
      </c>
      <c r="F58" s="199">
        <f>SUM(F59:F65)</f>
        <v>0</v>
      </c>
      <c r="G58" s="203">
        <f t="shared" ref="G58:H58" si="53">SUM(G59:G65)</f>
        <v>0</v>
      </c>
      <c r="H58" s="204">
        <f t="shared" si="53"/>
        <v>0</v>
      </c>
      <c r="I58" s="199">
        <f>SUM(I59:I65)</f>
        <v>0</v>
      </c>
      <c r="J58" s="205">
        <f t="shared" ref="J58:K58" si="54">SUM(J59:J65)</f>
        <v>0</v>
      </c>
      <c r="K58" s="204">
        <f t="shared" si="54"/>
        <v>0</v>
      </c>
      <c r="L58" s="199">
        <f>SUM(L59:L65)</f>
        <v>0</v>
      </c>
      <c r="M58" s="203">
        <f t="shared" ref="M58:O58" si="55">SUM(M59:M65)</f>
        <v>0</v>
      </c>
      <c r="N58" s="204">
        <f t="shared" si="55"/>
        <v>0</v>
      </c>
      <c r="O58" s="199">
        <f t="shared" si="55"/>
        <v>0</v>
      </c>
      <c r="P58" s="201"/>
    </row>
    <row r="59" spans="1:16" hidden="1" x14ac:dyDescent="0.25">
      <c r="A59" s="52">
        <v>1141</v>
      </c>
      <c r="B59" s="90" t="s">
        <v>78</v>
      </c>
      <c r="C59" s="536">
        <f t="shared" si="4"/>
        <v>0</v>
      </c>
      <c r="D59" s="197"/>
      <c r="E59" s="198"/>
      <c r="F59" s="199">
        <f t="shared" ref="F59:F66" si="56">D59+E59</f>
        <v>0</v>
      </c>
      <c r="G59" s="197"/>
      <c r="H59" s="198"/>
      <c r="I59" s="199">
        <f t="shared" ref="I59:I66" si="57">G59+H59</f>
        <v>0</v>
      </c>
      <c r="J59" s="200"/>
      <c r="K59" s="198"/>
      <c r="L59" s="199">
        <f t="shared" ref="L59:L66" si="58">J59+K59</f>
        <v>0</v>
      </c>
      <c r="M59" s="197"/>
      <c r="N59" s="198"/>
      <c r="O59" s="199">
        <f t="shared" ref="O59:O66" si="59">M59+N59</f>
        <v>0</v>
      </c>
      <c r="P59" s="201"/>
    </row>
    <row r="60" spans="1:16" ht="24.75" hidden="1" customHeight="1" x14ac:dyDescent="0.25">
      <c r="A60" s="52">
        <v>1142</v>
      </c>
      <c r="B60" s="90" t="s">
        <v>79</v>
      </c>
      <c r="C60" s="536">
        <f t="shared" si="4"/>
        <v>0</v>
      </c>
      <c r="D60" s="197"/>
      <c r="E60" s="198"/>
      <c r="F60" s="199">
        <f t="shared" si="56"/>
        <v>0</v>
      </c>
      <c r="G60" s="197"/>
      <c r="H60" s="198"/>
      <c r="I60" s="199">
        <f t="shared" si="57"/>
        <v>0</v>
      </c>
      <c r="J60" s="200"/>
      <c r="K60" s="198"/>
      <c r="L60" s="199">
        <f t="shared" si="58"/>
        <v>0</v>
      </c>
      <c r="M60" s="197"/>
      <c r="N60" s="198"/>
      <c r="O60" s="199">
        <f t="shared" si="59"/>
        <v>0</v>
      </c>
      <c r="P60" s="201"/>
    </row>
    <row r="61" spans="1:16" ht="24" hidden="1" x14ac:dyDescent="0.25">
      <c r="A61" s="52">
        <v>1145</v>
      </c>
      <c r="B61" s="90" t="s">
        <v>80</v>
      </c>
      <c r="C61" s="536">
        <f t="shared" si="4"/>
        <v>0</v>
      </c>
      <c r="D61" s="197"/>
      <c r="E61" s="198"/>
      <c r="F61" s="199">
        <f t="shared" si="56"/>
        <v>0</v>
      </c>
      <c r="G61" s="197"/>
      <c r="H61" s="198"/>
      <c r="I61" s="199">
        <f t="shared" si="57"/>
        <v>0</v>
      </c>
      <c r="J61" s="200"/>
      <c r="K61" s="198"/>
      <c r="L61" s="199">
        <f t="shared" si="58"/>
        <v>0</v>
      </c>
      <c r="M61" s="197"/>
      <c r="N61" s="198"/>
      <c r="O61" s="199">
        <f t="shared" si="59"/>
        <v>0</v>
      </c>
      <c r="P61" s="201"/>
    </row>
    <row r="62" spans="1:16" ht="27.75" hidden="1" customHeight="1" x14ac:dyDescent="0.25">
      <c r="A62" s="52">
        <v>1146</v>
      </c>
      <c r="B62" s="90" t="s">
        <v>81</v>
      </c>
      <c r="C62" s="536">
        <f t="shared" si="4"/>
        <v>0</v>
      </c>
      <c r="D62" s="197"/>
      <c r="E62" s="198"/>
      <c r="F62" s="199">
        <f t="shared" si="56"/>
        <v>0</v>
      </c>
      <c r="G62" s="197"/>
      <c r="H62" s="198"/>
      <c r="I62" s="199">
        <f t="shared" si="57"/>
        <v>0</v>
      </c>
      <c r="J62" s="200"/>
      <c r="K62" s="198"/>
      <c r="L62" s="199">
        <f t="shared" si="58"/>
        <v>0</v>
      </c>
      <c r="M62" s="197"/>
      <c r="N62" s="198"/>
      <c r="O62" s="199">
        <f t="shared" si="59"/>
        <v>0</v>
      </c>
      <c r="P62" s="201"/>
    </row>
    <row r="63" spans="1:16" hidden="1" x14ac:dyDescent="0.25">
      <c r="A63" s="52">
        <v>1147</v>
      </c>
      <c r="B63" s="90" t="s">
        <v>82</v>
      </c>
      <c r="C63" s="536">
        <f t="shared" si="4"/>
        <v>0</v>
      </c>
      <c r="D63" s="197"/>
      <c r="E63" s="198"/>
      <c r="F63" s="199">
        <f t="shared" si="56"/>
        <v>0</v>
      </c>
      <c r="G63" s="197"/>
      <c r="H63" s="198"/>
      <c r="I63" s="199">
        <f t="shared" si="57"/>
        <v>0</v>
      </c>
      <c r="J63" s="200"/>
      <c r="K63" s="198"/>
      <c r="L63" s="199">
        <f t="shared" si="58"/>
        <v>0</v>
      </c>
      <c r="M63" s="197"/>
      <c r="N63" s="198"/>
      <c r="O63" s="199">
        <f t="shared" si="59"/>
        <v>0</v>
      </c>
      <c r="P63" s="201"/>
    </row>
    <row r="64" spans="1:16" hidden="1" x14ac:dyDescent="0.25">
      <c r="A64" s="52">
        <v>1148</v>
      </c>
      <c r="B64" s="90" t="s">
        <v>83</v>
      </c>
      <c r="C64" s="536">
        <f t="shared" si="4"/>
        <v>0</v>
      </c>
      <c r="D64" s="197"/>
      <c r="E64" s="198"/>
      <c r="F64" s="199">
        <f t="shared" si="56"/>
        <v>0</v>
      </c>
      <c r="G64" s="197"/>
      <c r="H64" s="198"/>
      <c r="I64" s="199">
        <f t="shared" si="57"/>
        <v>0</v>
      </c>
      <c r="J64" s="200"/>
      <c r="K64" s="198"/>
      <c r="L64" s="199">
        <f t="shared" si="58"/>
        <v>0</v>
      </c>
      <c r="M64" s="197"/>
      <c r="N64" s="198"/>
      <c r="O64" s="199">
        <f t="shared" si="59"/>
        <v>0</v>
      </c>
      <c r="P64" s="201"/>
    </row>
    <row r="65" spans="1:16" ht="24" hidden="1" customHeight="1" x14ac:dyDescent="0.25">
      <c r="A65" s="52">
        <v>1149</v>
      </c>
      <c r="B65" s="90" t="s">
        <v>84</v>
      </c>
      <c r="C65" s="536">
        <f t="shared" si="4"/>
        <v>0</v>
      </c>
      <c r="D65" s="197"/>
      <c r="E65" s="198"/>
      <c r="F65" s="199">
        <f t="shared" si="56"/>
        <v>0</v>
      </c>
      <c r="G65" s="197"/>
      <c r="H65" s="198"/>
      <c r="I65" s="199">
        <f t="shared" si="57"/>
        <v>0</v>
      </c>
      <c r="J65" s="200"/>
      <c r="K65" s="198"/>
      <c r="L65" s="199">
        <f t="shared" si="58"/>
        <v>0</v>
      </c>
      <c r="M65" s="197"/>
      <c r="N65" s="198"/>
      <c r="O65" s="199">
        <f t="shared" si="59"/>
        <v>0</v>
      </c>
      <c r="P65" s="201"/>
    </row>
    <row r="66" spans="1:16" ht="36" x14ac:dyDescent="0.25">
      <c r="A66" s="188">
        <v>1150</v>
      </c>
      <c r="B66" s="143" t="s">
        <v>85</v>
      </c>
      <c r="C66" s="542">
        <f t="shared" si="4"/>
        <v>2067</v>
      </c>
      <c r="D66" s="206">
        <v>2067</v>
      </c>
      <c r="E66" s="866"/>
      <c r="F66" s="189">
        <f t="shared" si="56"/>
        <v>2067</v>
      </c>
      <c r="G66" s="206"/>
      <c r="H66" s="207"/>
      <c r="I66" s="189">
        <f t="shared" si="57"/>
        <v>0</v>
      </c>
      <c r="J66" s="208"/>
      <c r="K66" s="207"/>
      <c r="L66" s="189">
        <f t="shared" si="58"/>
        <v>0</v>
      </c>
      <c r="M66" s="206"/>
      <c r="N66" s="207"/>
      <c r="O66" s="189">
        <f t="shared" si="59"/>
        <v>0</v>
      </c>
      <c r="P66" s="217"/>
    </row>
    <row r="67" spans="1:16" ht="36" x14ac:dyDescent="0.25">
      <c r="A67" s="70">
        <v>1200</v>
      </c>
      <c r="B67" s="182" t="s">
        <v>86</v>
      </c>
      <c r="C67" s="534">
        <f t="shared" si="4"/>
        <v>2927</v>
      </c>
      <c r="D67" s="183">
        <f t="shared" ref="D67:E67" si="60">SUM(D68:D69)</f>
        <v>2787</v>
      </c>
      <c r="E67" s="184">
        <f t="shared" si="60"/>
        <v>140</v>
      </c>
      <c r="F67" s="185">
        <f>SUM(F68:F69)</f>
        <v>2927</v>
      </c>
      <c r="G67" s="183">
        <f t="shared" ref="G67:H67" si="61">SUM(G68:G69)</f>
        <v>0</v>
      </c>
      <c r="H67" s="184">
        <f t="shared" si="61"/>
        <v>0</v>
      </c>
      <c r="I67" s="185">
        <f>SUM(I68:I69)</f>
        <v>0</v>
      </c>
      <c r="J67" s="186">
        <f t="shared" ref="J67:K67" si="62">SUM(J68:J69)</f>
        <v>0</v>
      </c>
      <c r="K67" s="184">
        <f t="shared" si="62"/>
        <v>0</v>
      </c>
      <c r="L67" s="185">
        <f>SUM(L68:L69)</f>
        <v>0</v>
      </c>
      <c r="M67" s="183">
        <f t="shared" ref="M67:O67" si="63">SUM(M68:M69)</f>
        <v>0</v>
      </c>
      <c r="N67" s="184">
        <f t="shared" si="63"/>
        <v>0</v>
      </c>
      <c r="O67" s="185">
        <f t="shared" si="63"/>
        <v>0</v>
      </c>
      <c r="P67" s="209"/>
    </row>
    <row r="68" spans="1:16" ht="27.75" customHeight="1" x14ac:dyDescent="0.25">
      <c r="A68" s="801">
        <v>1210</v>
      </c>
      <c r="B68" s="82" t="s">
        <v>87</v>
      </c>
      <c r="C68" s="535">
        <f t="shared" si="4"/>
        <v>2337</v>
      </c>
      <c r="D68" s="192">
        <v>2273</v>
      </c>
      <c r="E68" s="867">
        <v>64</v>
      </c>
      <c r="F68" s="194">
        <f>D68+E68</f>
        <v>2337</v>
      </c>
      <c r="G68" s="192"/>
      <c r="H68" s="193"/>
      <c r="I68" s="194">
        <f>G68+H68</f>
        <v>0</v>
      </c>
      <c r="J68" s="195"/>
      <c r="K68" s="193"/>
      <c r="L68" s="194">
        <f>J68+K68</f>
        <v>0</v>
      </c>
      <c r="M68" s="192"/>
      <c r="N68" s="193"/>
      <c r="O68" s="194">
        <f t="shared" ref="O68" si="64">M68+N68</f>
        <v>0</v>
      </c>
      <c r="P68" s="800" t="s">
        <v>1237</v>
      </c>
    </row>
    <row r="69" spans="1:16" ht="24" x14ac:dyDescent="0.25">
      <c r="A69" s="202">
        <v>1220</v>
      </c>
      <c r="B69" s="90" t="s">
        <v>88</v>
      </c>
      <c r="C69" s="536">
        <f t="shared" si="4"/>
        <v>590</v>
      </c>
      <c r="D69" s="203">
        <f t="shared" ref="D69:E69" si="65">SUM(D70:D74)</f>
        <v>514</v>
      </c>
      <c r="E69" s="204">
        <f t="shared" si="65"/>
        <v>76</v>
      </c>
      <c r="F69" s="199">
        <f>SUM(F70:F74)</f>
        <v>590</v>
      </c>
      <c r="G69" s="203">
        <f t="shared" ref="G69:H69" si="66">SUM(G70:G74)</f>
        <v>0</v>
      </c>
      <c r="H69" s="204">
        <f t="shared" si="66"/>
        <v>0</v>
      </c>
      <c r="I69" s="199">
        <f>SUM(I70:I74)</f>
        <v>0</v>
      </c>
      <c r="J69" s="205">
        <f t="shared" ref="J69:K69" si="67">SUM(J70:J74)</f>
        <v>0</v>
      </c>
      <c r="K69" s="204">
        <f t="shared" si="67"/>
        <v>0</v>
      </c>
      <c r="L69" s="199">
        <f>SUM(L70:L74)</f>
        <v>0</v>
      </c>
      <c r="M69" s="203">
        <f t="shared" ref="M69:O69" si="68">SUM(M70:M74)</f>
        <v>0</v>
      </c>
      <c r="N69" s="204">
        <f t="shared" si="68"/>
        <v>0</v>
      </c>
      <c r="O69" s="199">
        <f t="shared" si="68"/>
        <v>0</v>
      </c>
      <c r="P69" s="201"/>
    </row>
    <row r="70" spans="1:16" ht="63.75" customHeight="1" x14ac:dyDescent="0.25">
      <c r="A70" s="52">
        <v>1221</v>
      </c>
      <c r="B70" s="90" t="s">
        <v>89</v>
      </c>
      <c r="C70" s="536">
        <f t="shared" si="4"/>
        <v>341</v>
      </c>
      <c r="D70" s="197">
        <v>265</v>
      </c>
      <c r="E70" s="865">
        <v>76</v>
      </c>
      <c r="F70" s="199">
        <f t="shared" ref="F70:F74" si="69">D70+E70</f>
        <v>341</v>
      </c>
      <c r="G70" s="197"/>
      <c r="H70" s="198"/>
      <c r="I70" s="199">
        <f t="shared" ref="I70:I74" si="70">G70+H70</f>
        <v>0</v>
      </c>
      <c r="J70" s="200"/>
      <c r="K70" s="198"/>
      <c r="L70" s="199">
        <f t="shared" ref="L70:L74" si="71">J70+K70</f>
        <v>0</v>
      </c>
      <c r="M70" s="197"/>
      <c r="N70" s="198"/>
      <c r="O70" s="199">
        <f t="shared" ref="O70:O74" si="72">M70+N70</f>
        <v>0</v>
      </c>
      <c r="P70" s="870" t="s">
        <v>1238</v>
      </c>
    </row>
    <row r="71" spans="1:16" hidden="1" x14ac:dyDescent="0.25">
      <c r="A71" s="52">
        <v>1223</v>
      </c>
      <c r="B71" s="90" t="s">
        <v>90</v>
      </c>
      <c r="C71" s="536">
        <f t="shared" si="4"/>
        <v>0</v>
      </c>
      <c r="D71" s="197"/>
      <c r="E71" s="198"/>
      <c r="F71" s="199">
        <f t="shared" si="69"/>
        <v>0</v>
      </c>
      <c r="G71" s="197"/>
      <c r="H71" s="198"/>
      <c r="I71" s="199">
        <f t="shared" si="70"/>
        <v>0</v>
      </c>
      <c r="J71" s="200"/>
      <c r="K71" s="198"/>
      <c r="L71" s="199">
        <f t="shared" si="71"/>
        <v>0</v>
      </c>
      <c r="M71" s="197"/>
      <c r="N71" s="198"/>
      <c r="O71" s="199">
        <f t="shared" si="72"/>
        <v>0</v>
      </c>
      <c r="P71" s="201"/>
    </row>
    <row r="72" spans="1:16" ht="24" hidden="1" x14ac:dyDescent="0.25">
      <c r="A72" s="52">
        <v>1225</v>
      </c>
      <c r="B72" s="90" t="s">
        <v>91</v>
      </c>
      <c r="C72" s="536">
        <f t="shared" si="4"/>
        <v>0</v>
      </c>
      <c r="D72" s="197"/>
      <c r="E72" s="198"/>
      <c r="F72" s="199">
        <f t="shared" si="69"/>
        <v>0</v>
      </c>
      <c r="G72" s="197"/>
      <c r="H72" s="198"/>
      <c r="I72" s="199">
        <f t="shared" si="70"/>
        <v>0</v>
      </c>
      <c r="J72" s="200"/>
      <c r="K72" s="198"/>
      <c r="L72" s="199">
        <f t="shared" si="71"/>
        <v>0</v>
      </c>
      <c r="M72" s="197"/>
      <c r="N72" s="198"/>
      <c r="O72" s="199">
        <f t="shared" si="72"/>
        <v>0</v>
      </c>
      <c r="P72" s="201"/>
    </row>
    <row r="73" spans="1:16" ht="36" x14ac:dyDescent="0.25">
      <c r="A73" s="52">
        <v>1227</v>
      </c>
      <c r="B73" s="90" t="s">
        <v>92</v>
      </c>
      <c r="C73" s="536">
        <f t="shared" si="4"/>
        <v>249</v>
      </c>
      <c r="D73" s="197">
        <v>249</v>
      </c>
      <c r="E73" s="868"/>
      <c r="F73" s="199">
        <f t="shared" si="69"/>
        <v>249</v>
      </c>
      <c r="G73" s="197"/>
      <c r="H73" s="198"/>
      <c r="I73" s="199">
        <f t="shared" si="70"/>
        <v>0</v>
      </c>
      <c r="J73" s="200"/>
      <c r="K73" s="198"/>
      <c r="L73" s="199">
        <f t="shared" si="71"/>
        <v>0</v>
      </c>
      <c r="M73" s="197"/>
      <c r="N73" s="198"/>
      <c r="O73" s="199">
        <f t="shared" si="72"/>
        <v>0</v>
      </c>
      <c r="P73" s="211"/>
    </row>
    <row r="74" spans="1:16" ht="60" hidden="1" x14ac:dyDescent="0.25">
      <c r="A74" s="52">
        <v>1228</v>
      </c>
      <c r="B74" s="90" t="s">
        <v>93</v>
      </c>
      <c r="C74" s="536">
        <f t="shared" si="4"/>
        <v>0</v>
      </c>
      <c r="D74" s="197"/>
      <c r="E74" s="198"/>
      <c r="F74" s="199">
        <f t="shared" si="69"/>
        <v>0</v>
      </c>
      <c r="G74" s="197"/>
      <c r="H74" s="198"/>
      <c r="I74" s="199">
        <f t="shared" si="70"/>
        <v>0</v>
      </c>
      <c r="J74" s="200"/>
      <c r="K74" s="198"/>
      <c r="L74" s="199">
        <f t="shared" si="71"/>
        <v>0</v>
      </c>
      <c r="M74" s="197"/>
      <c r="N74" s="198"/>
      <c r="O74" s="199">
        <f t="shared" si="72"/>
        <v>0</v>
      </c>
      <c r="P74" s="201"/>
    </row>
    <row r="75" spans="1:16" x14ac:dyDescent="0.25">
      <c r="A75" s="176">
        <v>2000</v>
      </c>
      <c r="B75" s="176" t="s">
        <v>94</v>
      </c>
      <c r="C75" s="547">
        <f t="shared" si="4"/>
        <v>37202</v>
      </c>
      <c r="D75" s="177">
        <f t="shared" ref="D75:O75" si="73">SUM(D76,D83,D120,D151,D152)</f>
        <v>37342</v>
      </c>
      <c r="E75" s="178">
        <f t="shared" si="73"/>
        <v>-140</v>
      </c>
      <c r="F75" s="179">
        <f t="shared" si="73"/>
        <v>37202</v>
      </c>
      <c r="G75" s="177">
        <f t="shared" si="73"/>
        <v>0</v>
      </c>
      <c r="H75" s="178">
        <f t="shared" si="73"/>
        <v>0</v>
      </c>
      <c r="I75" s="179">
        <f t="shared" si="73"/>
        <v>0</v>
      </c>
      <c r="J75" s="180">
        <f t="shared" si="73"/>
        <v>0</v>
      </c>
      <c r="K75" s="178">
        <f t="shared" si="73"/>
        <v>0</v>
      </c>
      <c r="L75" s="179">
        <f t="shared" si="73"/>
        <v>0</v>
      </c>
      <c r="M75" s="177">
        <f t="shared" si="73"/>
        <v>0</v>
      </c>
      <c r="N75" s="178">
        <f t="shared" si="73"/>
        <v>0</v>
      </c>
      <c r="O75" s="179">
        <f t="shared" si="73"/>
        <v>0</v>
      </c>
      <c r="P75" s="181"/>
    </row>
    <row r="76" spans="1:16" ht="24" hidden="1" x14ac:dyDescent="0.25">
      <c r="A76" s="70">
        <v>2100</v>
      </c>
      <c r="B76" s="182" t="s">
        <v>95</v>
      </c>
      <c r="C76" s="534">
        <f t="shared" si="4"/>
        <v>0</v>
      </c>
      <c r="D76" s="183">
        <f t="shared" ref="D76:E76" si="74">SUM(D77,D80)</f>
        <v>0</v>
      </c>
      <c r="E76" s="184">
        <f t="shared" si="74"/>
        <v>0</v>
      </c>
      <c r="F76" s="185">
        <f>SUM(F77,F80)</f>
        <v>0</v>
      </c>
      <c r="G76" s="183">
        <f t="shared" ref="G76:H76" si="75">SUM(G77,G80)</f>
        <v>0</v>
      </c>
      <c r="H76" s="184">
        <f t="shared" si="75"/>
        <v>0</v>
      </c>
      <c r="I76" s="185">
        <f>SUM(I77,I80)</f>
        <v>0</v>
      </c>
      <c r="J76" s="186">
        <f t="shared" ref="J76:K76" si="76">SUM(J77,J80)</f>
        <v>0</v>
      </c>
      <c r="K76" s="184">
        <f t="shared" si="76"/>
        <v>0</v>
      </c>
      <c r="L76" s="185">
        <f>SUM(L77,L80)</f>
        <v>0</v>
      </c>
      <c r="M76" s="183">
        <f t="shared" ref="M76:O76" si="77">SUM(M77,M80)</f>
        <v>0</v>
      </c>
      <c r="N76" s="184">
        <f t="shared" si="77"/>
        <v>0</v>
      </c>
      <c r="O76" s="185">
        <f t="shared" si="77"/>
        <v>0</v>
      </c>
      <c r="P76" s="209"/>
    </row>
    <row r="77" spans="1:16" ht="24" hidden="1" x14ac:dyDescent="0.25">
      <c r="A77" s="801">
        <v>2110</v>
      </c>
      <c r="B77" s="82" t="s">
        <v>96</v>
      </c>
      <c r="C77" s="535">
        <f t="shared" si="4"/>
        <v>0</v>
      </c>
      <c r="D77" s="212">
        <f t="shared" ref="D77:E77" si="78">SUM(D78:D79)</f>
        <v>0</v>
      </c>
      <c r="E77" s="213">
        <f t="shared" si="78"/>
        <v>0</v>
      </c>
      <c r="F77" s="194">
        <f>SUM(F78:F79)</f>
        <v>0</v>
      </c>
      <c r="G77" s="212">
        <f t="shared" ref="G77:H77" si="79">SUM(G78:G79)</f>
        <v>0</v>
      </c>
      <c r="H77" s="213">
        <f t="shared" si="79"/>
        <v>0</v>
      </c>
      <c r="I77" s="194">
        <f>SUM(I78:I79)</f>
        <v>0</v>
      </c>
      <c r="J77" s="214">
        <f t="shared" ref="J77:K77" si="80">SUM(J78:J79)</f>
        <v>0</v>
      </c>
      <c r="K77" s="213">
        <f t="shared" si="80"/>
        <v>0</v>
      </c>
      <c r="L77" s="194">
        <f>SUM(L78:L79)</f>
        <v>0</v>
      </c>
      <c r="M77" s="212">
        <f t="shared" ref="M77:O77" si="81">SUM(M78:M79)</f>
        <v>0</v>
      </c>
      <c r="N77" s="213">
        <f t="shared" si="81"/>
        <v>0</v>
      </c>
      <c r="O77" s="194">
        <f t="shared" si="81"/>
        <v>0</v>
      </c>
      <c r="P77" s="196"/>
    </row>
    <row r="78" spans="1:16" hidden="1" x14ac:dyDescent="0.25">
      <c r="A78" s="52">
        <v>2111</v>
      </c>
      <c r="B78" s="90" t="s">
        <v>97</v>
      </c>
      <c r="C78" s="536">
        <f t="shared" si="4"/>
        <v>0</v>
      </c>
      <c r="D78" s="197"/>
      <c r="E78" s="198"/>
      <c r="F78" s="199">
        <f t="shared" ref="F78:F79" si="82">D78+E78</f>
        <v>0</v>
      </c>
      <c r="G78" s="197"/>
      <c r="H78" s="198"/>
      <c r="I78" s="199">
        <f t="shared" ref="I78:I79" si="83">G78+H78</f>
        <v>0</v>
      </c>
      <c r="J78" s="200"/>
      <c r="K78" s="198"/>
      <c r="L78" s="199">
        <f t="shared" ref="L78:L79" si="84">J78+K78</f>
        <v>0</v>
      </c>
      <c r="M78" s="197"/>
      <c r="N78" s="198"/>
      <c r="O78" s="199">
        <f t="shared" ref="O78:O79" si="85">M78+N78</f>
        <v>0</v>
      </c>
      <c r="P78" s="201"/>
    </row>
    <row r="79" spans="1:16" ht="24" hidden="1" x14ac:dyDescent="0.25">
      <c r="A79" s="52">
        <v>2112</v>
      </c>
      <c r="B79" s="90" t="s">
        <v>98</v>
      </c>
      <c r="C79" s="536">
        <f t="shared" si="4"/>
        <v>0</v>
      </c>
      <c r="D79" s="197"/>
      <c r="E79" s="198"/>
      <c r="F79" s="199">
        <f t="shared" si="82"/>
        <v>0</v>
      </c>
      <c r="G79" s="197"/>
      <c r="H79" s="198"/>
      <c r="I79" s="199">
        <f t="shared" si="83"/>
        <v>0</v>
      </c>
      <c r="J79" s="200"/>
      <c r="K79" s="198"/>
      <c r="L79" s="199">
        <f t="shared" si="84"/>
        <v>0</v>
      </c>
      <c r="M79" s="197"/>
      <c r="N79" s="198"/>
      <c r="O79" s="199">
        <f t="shared" si="85"/>
        <v>0</v>
      </c>
      <c r="P79" s="201"/>
    </row>
    <row r="80" spans="1:16" ht="24" hidden="1" x14ac:dyDescent="0.25">
      <c r="A80" s="202">
        <v>2120</v>
      </c>
      <c r="B80" s="90" t="s">
        <v>99</v>
      </c>
      <c r="C80" s="536">
        <f t="shared" si="4"/>
        <v>0</v>
      </c>
      <c r="D80" s="203">
        <f t="shared" ref="D80:E80" si="86">SUM(D81:D82)</f>
        <v>0</v>
      </c>
      <c r="E80" s="204">
        <f t="shared" si="86"/>
        <v>0</v>
      </c>
      <c r="F80" s="199">
        <f>SUM(F81:F82)</f>
        <v>0</v>
      </c>
      <c r="G80" s="203">
        <f t="shared" ref="G80:H80" si="87">SUM(G81:G82)</f>
        <v>0</v>
      </c>
      <c r="H80" s="204">
        <f t="shared" si="87"/>
        <v>0</v>
      </c>
      <c r="I80" s="199">
        <f>SUM(I81:I82)</f>
        <v>0</v>
      </c>
      <c r="J80" s="205">
        <f t="shared" ref="J80:K80" si="88">SUM(J81:J82)</f>
        <v>0</v>
      </c>
      <c r="K80" s="204">
        <f t="shared" si="88"/>
        <v>0</v>
      </c>
      <c r="L80" s="199">
        <f>SUM(L81:L82)</f>
        <v>0</v>
      </c>
      <c r="M80" s="203">
        <f t="shared" ref="M80:O80" si="89">SUM(M81:M82)</f>
        <v>0</v>
      </c>
      <c r="N80" s="204">
        <f t="shared" si="89"/>
        <v>0</v>
      </c>
      <c r="O80" s="199">
        <f t="shared" si="89"/>
        <v>0</v>
      </c>
      <c r="P80" s="201"/>
    </row>
    <row r="81" spans="1:16" hidden="1" x14ac:dyDescent="0.25">
      <c r="A81" s="52">
        <v>2121</v>
      </c>
      <c r="B81" s="90" t="s">
        <v>97</v>
      </c>
      <c r="C81" s="536">
        <f t="shared" si="4"/>
        <v>0</v>
      </c>
      <c r="D81" s="197"/>
      <c r="E81" s="198"/>
      <c r="F81" s="199">
        <f t="shared" ref="F81:F82" si="90">D81+E81</f>
        <v>0</v>
      </c>
      <c r="G81" s="197"/>
      <c r="H81" s="198"/>
      <c r="I81" s="199">
        <f t="shared" ref="I81:I82" si="91">G81+H81</f>
        <v>0</v>
      </c>
      <c r="J81" s="200"/>
      <c r="K81" s="198"/>
      <c r="L81" s="199">
        <f t="shared" ref="L81:L82" si="92">J81+K81</f>
        <v>0</v>
      </c>
      <c r="M81" s="197"/>
      <c r="N81" s="198"/>
      <c r="O81" s="199">
        <f t="shared" ref="O81:O82" si="93">M81+N81</f>
        <v>0</v>
      </c>
      <c r="P81" s="201"/>
    </row>
    <row r="82" spans="1:16" ht="24" hidden="1" x14ac:dyDescent="0.25">
      <c r="A82" s="52">
        <v>2122</v>
      </c>
      <c r="B82" s="90" t="s">
        <v>98</v>
      </c>
      <c r="C82" s="536">
        <f t="shared" si="4"/>
        <v>0</v>
      </c>
      <c r="D82" s="197"/>
      <c r="E82" s="198"/>
      <c r="F82" s="199">
        <f t="shared" si="90"/>
        <v>0</v>
      </c>
      <c r="G82" s="197"/>
      <c r="H82" s="198"/>
      <c r="I82" s="199">
        <f t="shared" si="91"/>
        <v>0</v>
      </c>
      <c r="J82" s="200"/>
      <c r="K82" s="198"/>
      <c r="L82" s="199">
        <f t="shared" si="92"/>
        <v>0</v>
      </c>
      <c r="M82" s="197"/>
      <c r="N82" s="198"/>
      <c r="O82" s="199">
        <f t="shared" si="93"/>
        <v>0</v>
      </c>
      <c r="P82" s="201"/>
    </row>
    <row r="83" spans="1:16" x14ac:dyDescent="0.25">
      <c r="A83" s="70">
        <v>2200</v>
      </c>
      <c r="B83" s="182" t="s">
        <v>100</v>
      </c>
      <c r="C83" s="534">
        <f t="shared" si="4"/>
        <v>32732</v>
      </c>
      <c r="D83" s="183">
        <f t="shared" ref="D83:E83" si="94">SUM(D84,D85,D91,D99,D107,D108,D114,D119)</f>
        <v>32872</v>
      </c>
      <c r="E83" s="184">
        <f t="shared" si="94"/>
        <v>-140</v>
      </c>
      <c r="F83" s="185">
        <f>SUM(F84,F85,F91,F99,F107,F108,F114,F119)</f>
        <v>32732</v>
      </c>
      <c r="G83" s="183">
        <f t="shared" ref="G83:H83" si="95">SUM(G84,G85,G91,G99,G107,G108,G114,G119)</f>
        <v>0</v>
      </c>
      <c r="H83" s="184">
        <f t="shared" si="95"/>
        <v>0</v>
      </c>
      <c r="I83" s="185">
        <f>SUM(I84,I85,I91,I99,I107,I108,I114,I119)</f>
        <v>0</v>
      </c>
      <c r="J83" s="186">
        <f t="shared" ref="J83:K83" si="96">SUM(J84,J85,J91,J99,J107,J108,J114,J119)</f>
        <v>0</v>
      </c>
      <c r="K83" s="184">
        <f t="shared" si="96"/>
        <v>0</v>
      </c>
      <c r="L83" s="185">
        <f>SUM(L84,L85,L91,L99,L107,L108,L114,L119)</f>
        <v>0</v>
      </c>
      <c r="M83" s="183">
        <f t="shared" ref="M83:O83" si="97">SUM(M84,M85,M91,M99,M107,M108,M114,M119)</f>
        <v>0</v>
      </c>
      <c r="N83" s="184">
        <f t="shared" si="97"/>
        <v>0</v>
      </c>
      <c r="O83" s="185">
        <f t="shared" si="97"/>
        <v>0</v>
      </c>
      <c r="P83" s="215"/>
    </row>
    <row r="84" spans="1:16" hidden="1" x14ac:dyDescent="0.25">
      <c r="A84" s="188">
        <v>2210</v>
      </c>
      <c r="B84" s="143" t="s">
        <v>101</v>
      </c>
      <c r="C84" s="542">
        <f t="shared" si="4"/>
        <v>0</v>
      </c>
      <c r="D84" s="206"/>
      <c r="E84" s="207"/>
      <c r="F84" s="189">
        <f>D84+E84</f>
        <v>0</v>
      </c>
      <c r="G84" s="206"/>
      <c r="H84" s="207"/>
      <c r="I84" s="189">
        <f>G84+H84</f>
        <v>0</v>
      </c>
      <c r="J84" s="208"/>
      <c r="K84" s="207"/>
      <c r="L84" s="189">
        <f>J84+K84</f>
        <v>0</v>
      </c>
      <c r="M84" s="206"/>
      <c r="N84" s="207"/>
      <c r="O84" s="189">
        <f t="shared" ref="O84" si="98">M84+N84</f>
        <v>0</v>
      </c>
      <c r="P84" s="191"/>
    </row>
    <row r="85" spans="1:16" ht="24" hidden="1" x14ac:dyDescent="0.25">
      <c r="A85" s="202">
        <v>2220</v>
      </c>
      <c r="B85" s="90" t="s">
        <v>103</v>
      </c>
      <c r="C85" s="536">
        <f t="shared" ref="C85:C148" si="99">F85+I85+L85+O85</f>
        <v>0</v>
      </c>
      <c r="D85" s="203">
        <f t="shared" ref="D85:E85" si="100">SUM(D86:D90)</f>
        <v>0</v>
      </c>
      <c r="E85" s="204">
        <f t="shared" si="100"/>
        <v>0</v>
      </c>
      <c r="F85" s="199">
        <f>SUM(F86:F90)</f>
        <v>0</v>
      </c>
      <c r="G85" s="203">
        <f t="shared" ref="G85:H85" si="101">SUM(G86:G90)</f>
        <v>0</v>
      </c>
      <c r="H85" s="204">
        <f t="shared" si="101"/>
        <v>0</v>
      </c>
      <c r="I85" s="199">
        <f>SUM(I86:I90)</f>
        <v>0</v>
      </c>
      <c r="J85" s="205">
        <f t="shared" ref="J85:K85" si="102">SUM(J86:J90)</f>
        <v>0</v>
      </c>
      <c r="K85" s="204">
        <f t="shared" si="102"/>
        <v>0</v>
      </c>
      <c r="L85" s="199">
        <f>SUM(L86:L90)</f>
        <v>0</v>
      </c>
      <c r="M85" s="203">
        <f t="shared" ref="M85:O85" si="103">SUM(M86:M90)</f>
        <v>0</v>
      </c>
      <c r="N85" s="204">
        <f t="shared" si="103"/>
        <v>0</v>
      </c>
      <c r="O85" s="199">
        <f t="shared" si="103"/>
        <v>0</v>
      </c>
      <c r="P85" s="201"/>
    </row>
    <row r="86" spans="1:16" hidden="1" x14ac:dyDescent="0.25">
      <c r="A86" s="52">
        <v>2221</v>
      </c>
      <c r="B86" s="90" t="s">
        <v>104</v>
      </c>
      <c r="C86" s="536">
        <f t="shared" si="99"/>
        <v>0</v>
      </c>
      <c r="D86" s="197"/>
      <c r="E86" s="198"/>
      <c r="F86" s="199">
        <f t="shared" ref="F86:F90" si="104">D86+E86</f>
        <v>0</v>
      </c>
      <c r="G86" s="197"/>
      <c r="H86" s="198"/>
      <c r="I86" s="199">
        <f t="shared" ref="I86:I90" si="105">G86+H86</f>
        <v>0</v>
      </c>
      <c r="J86" s="200"/>
      <c r="K86" s="198"/>
      <c r="L86" s="199">
        <f t="shared" ref="L86:L90" si="106">J86+K86</f>
        <v>0</v>
      </c>
      <c r="M86" s="197"/>
      <c r="N86" s="198"/>
      <c r="O86" s="199">
        <f t="shared" ref="O86:O90" si="107">M86+N86</f>
        <v>0</v>
      </c>
      <c r="P86" s="201"/>
    </row>
    <row r="87" spans="1:16" ht="24" hidden="1" x14ac:dyDescent="0.25">
      <c r="A87" s="52">
        <v>2222</v>
      </c>
      <c r="B87" s="90" t="s">
        <v>105</v>
      </c>
      <c r="C87" s="536">
        <f t="shared" si="99"/>
        <v>0</v>
      </c>
      <c r="D87" s="197"/>
      <c r="E87" s="198"/>
      <c r="F87" s="199">
        <f t="shared" si="104"/>
        <v>0</v>
      </c>
      <c r="G87" s="197"/>
      <c r="H87" s="198"/>
      <c r="I87" s="199">
        <f t="shared" si="105"/>
        <v>0</v>
      </c>
      <c r="J87" s="200"/>
      <c r="K87" s="198"/>
      <c r="L87" s="199">
        <f t="shared" si="106"/>
        <v>0</v>
      </c>
      <c r="M87" s="197"/>
      <c r="N87" s="198"/>
      <c r="O87" s="199">
        <f t="shared" si="107"/>
        <v>0</v>
      </c>
      <c r="P87" s="201"/>
    </row>
    <row r="88" spans="1:16" hidden="1" x14ac:dyDescent="0.25">
      <c r="A88" s="52">
        <v>2223</v>
      </c>
      <c r="B88" s="90" t="s">
        <v>106</v>
      </c>
      <c r="C88" s="536">
        <f t="shared" si="99"/>
        <v>0</v>
      </c>
      <c r="D88" s="197"/>
      <c r="E88" s="198"/>
      <c r="F88" s="199">
        <f t="shared" si="104"/>
        <v>0</v>
      </c>
      <c r="G88" s="197"/>
      <c r="H88" s="198"/>
      <c r="I88" s="199">
        <f t="shared" si="105"/>
        <v>0</v>
      </c>
      <c r="J88" s="200"/>
      <c r="K88" s="198"/>
      <c r="L88" s="199">
        <f t="shared" si="106"/>
        <v>0</v>
      </c>
      <c r="M88" s="197"/>
      <c r="N88" s="198"/>
      <c r="O88" s="199">
        <f t="shared" si="107"/>
        <v>0</v>
      </c>
      <c r="P88" s="201"/>
    </row>
    <row r="89" spans="1:16" ht="48" hidden="1" x14ac:dyDescent="0.25">
      <c r="A89" s="52">
        <v>2224</v>
      </c>
      <c r="B89" s="90" t="s">
        <v>107</v>
      </c>
      <c r="C89" s="536">
        <f t="shared" si="99"/>
        <v>0</v>
      </c>
      <c r="D89" s="197"/>
      <c r="E89" s="198"/>
      <c r="F89" s="199">
        <f t="shared" si="104"/>
        <v>0</v>
      </c>
      <c r="G89" s="197"/>
      <c r="H89" s="198"/>
      <c r="I89" s="199">
        <f t="shared" si="105"/>
        <v>0</v>
      </c>
      <c r="J89" s="200"/>
      <c r="K89" s="198"/>
      <c r="L89" s="199">
        <f t="shared" si="106"/>
        <v>0</v>
      </c>
      <c r="M89" s="197"/>
      <c r="N89" s="198"/>
      <c r="O89" s="199">
        <f t="shared" si="107"/>
        <v>0</v>
      </c>
      <c r="P89" s="201"/>
    </row>
    <row r="90" spans="1:16" ht="24" hidden="1" x14ac:dyDescent="0.25">
      <c r="A90" s="52">
        <v>2229</v>
      </c>
      <c r="B90" s="90" t="s">
        <v>108</v>
      </c>
      <c r="C90" s="536">
        <f t="shared" si="99"/>
        <v>0</v>
      </c>
      <c r="D90" s="197"/>
      <c r="E90" s="198"/>
      <c r="F90" s="199">
        <f t="shared" si="104"/>
        <v>0</v>
      </c>
      <c r="G90" s="197"/>
      <c r="H90" s="198"/>
      <c r="I90" s="199">
        <f t="shared" si="105"/>
        <v>0</v>
      </c>
      <c r="J90" s="200"/>
      <c r="K90" s="198"/>
      <c r="L90" s="199">
        <f t="shared" si="106"/>
        <v>0</v>
      </c>
      <c r="M90" s="197"/>
      <c r="N90" s="198"/>
      <c r="O90" s="199">
        <f t="shared" si="107"/>
        <v>0</v>
      </c>
      <c r="P90" s="201"/>
    </row>
    <row r="91" spans="1:16" x14ac:dyDescent="0.25">
      <c r="A91" s="202">
        <v>2230</v>
      </c>
      <c r="B91" s="90" t="s">
        <v>109</v>
      </c>
      <c r="C91" s="536">
        <f t="shared" si="99"/>
        <v>32178</v>
      </c>
      <c r="D91" s="203">
        <f t="shared" ref="D91:E91" si="108">SUM(D92:D98)</f>
        <v>32178</v>
      </c>
      <c r="E91" s="204">
        <f t="shared" si="108"/>
        <v>0</v>
      </c>
      <c r="F91" s="199">
        <f>SUM(F92:F98)</f>
        <v>32178</v>
      </c>
      <c r="G91" s="203">
        <f t="shared" ref="G91:H91" si="109">SUM(G92:G98)</f>
        <v>0</v>
      </c>
      <c r="H91" s="204">
        <f t="shared" si="109"/>
        <v>0</v>
      </c>
      <c r="I91" s="199">
        <f>SUM(I92:I98)</f>
        <v>0</v>
      </c>
      <c r="J91" s="205">
        <f t="shared" ref="J91:K91" si="110">SUM(J92:J98)</f>
        <v>0</v>
      </c>
      <c r="K91" s="204">
        <f t="shared" si="110"/>
        <v>0</v>
      </c>
      <c r="L91" s="199">
        <f>SUM(L92:L98)</f>
        <v>0</v>
      </c>
      <c r="M91" s="203">
        <f t="shared" ref="M91:O91" si="111">SUM(M92:M98)</f>
        <v>0</v>
      </c>
      <c r="N91" s="204">
        <f t="shared" si="111"/>
        <v>0</v>
      </c>
      <c r="O91" s="199">
        <f t="shared" si="111"/>
        <v>0</v>
      </c>
      <c r="P91" s="201"/>
    </row>
    <row r="92" spans="1:16" ht="24" hidden="1" x14ac:dyDescent="0.25">
      <c r="A92" s="52">
        <v>2231</v>
      </c>
      <c r="B92" s="90" t="s">
        <v>110</v>
      </c>
      <c r="C92" s="536">
        <f t="shared" si="99"/>
        <v>0</v>
      </c>
      <c r="D92" s="197"/>
      <c r="E92" s="198"/>
      <c r="F92" s="199">
        <f t="shared" ref="F92:F98" si="112">D92+E92</f>
        <v>0</v>
      </c>
      <c r="G92" s="197"/>
      <c r="H92" s="198"/>
      <c r="I92" s="199">
        <f t="shared" ref="I92:I98" si="113">G92+H92</f>
        <v>0</v>
      </c>
      <c r="J92" s="200"/>
      <c r="K92" s="198"/>
      <c r="L92" s="199">
        <f t="shared" ref="L92:L98" si="114">J92+K92</f>
        <v>0</v>
      </c>
      <c r="M92" s="197"/>
      <c r="N92" s="198"/>
      <c r="O92" s="199">
        <f t="shared" ref="O92:O98" si="115">M92+N92</f>
        <v>0</v>
      </c>
      <c r="P92" s="201"/>
    </row>
    <row r="93" spans="1:16" ht="24.75" hidden="1" customHeight="1" x14ac:dyDescent="0.25">
      <c r="A93" s="52">
        <v>2232</v>
      </c>
      <c r="B93" s="90" t="s">
        <v>111</v>
      </c>
      <c r="C93" s="536">
        <f t="shared" si="99"/>
        <v>0</v>
      </c>
      <c r="D93" s="197"/>
      <c r="E93" s="198"/>
      <c r="F93" s="199">
        <f t="shared" si="112"/>
        <v>0</v>
      </c>
      <c r="G93" s="197"/>
      <c r="H93" s="198"/>
      <c r="I93" s="199">
        <f t="shared" si="113"/>
        <v>0</v>
      </c>
      <c r="J93" s="200"/>
      <c r="K93" s="198"/>
      <c r="L93" s="199">
        <f t="shared" si="114"/>
        <v>0</v>
      </c>
      <c r="M93" s="197"/>
      <c r="N93" s="198"/>
      <c r="O93" s="199">
        <f t="shared" si="115"/>
        <v>0</v>
      </c>
      <c r="P93" s="201"/>
    </row>
    <row r="94" spans="1:16" ht="24" x14ac:dyDescent="0.25">
      <c r="A94" s="45">
        <v>2233</v>
      </c>
      <c r="B94" s="82" t="s">
        <v>112</v>
      </c>
      <c r="C94" s="535">
        <f t="shared" si="99"/>
        <v>256</v>
      </c>
      <c r="D94" s="192">
        <v>256</v>
      </c>
      <c r="E94" s="193"/>
      <c r="F94" s="194">
        <f t="shared" si="112"/>
        <v>256</v>
      </c>
      <c r="G94" s="192"/>
      <c r="H94" s="193"/>
      <c r="I94" s="194">
        <f t="shared" si="113"/>
        <v>0</v>
      </c>
      <c r="J94" s="195"/>
      <c r="K94" s="193"/>
      <c r="L94" s="194">
        <f t="shared" si="114"/>
        <v>0</v>
      </c>
      <c r="M94" s="192"/>
      <c r="N94" s="193"/>
      <c r="O94" s="194">
        <f t="shared" si="115"/>
        <v>0</v>
      </c>
      <c r="P94" s="196"/>
    </row>
    <row r="95" spans="1:16" ht="36" hidden="1" x14ac:dyDescent="0.25">
      <c r="A95" s="52">
        <v>2234</v>
      </c>
      <c r="B95" s="90" t="s">
        <v>113</v>
      </c>
      <c r="C95" s="536">
        <f t="shared" si="99"/>
        <v>0</v>
      </c>
      <c r="D95" s="197"/>
      <c r="E95" s="198"/>
      <c r="F95" s="199">
        <f t="shared" si="112"/>
        <v>0</v>
      </c>
      <c r="G95" s="197"/>
      <c r="H95" s="198"/>
      <c r="I95" s="199">
        <f t="shared" si="113"/>
        <v>0</v>
      </c>
      <c r="J95" s="200"/>
      <c r="K95" s="198"/>
      <c r="L95" s="199">
        <f t="shared" si="114"/>
        <v>0</v>
      </c>
      <c r="M95" s="197"/>
      <c r="N95" s="198"/>
      <c r="O95" s="199">
        <f t="shared" si="115"/>
        <v>0</v>
      </c>
      <c r="P95" s="201"/>
    </row>
    <row r="96" spans="1:16" ht="24" hidden="1" x14ac:dyDescent="0.25">
      <c r="A96" s="52">
        <v>2235</v>
      </c>
      <c r="B96" s="90" t="s">
        <v>114</v>
      </c>
      <c r="C96" s="536">
        <f t="shared" si="99"/>
        <v>0</v>
      </c>
      <c r="D96" s="197"/>
      <c r="E96" s="198"/>
      <c r="F96" s="199">
        <f t="shared" si="112"/>
        <v>0</v>
      </c>
      <c r="G96" s="197"/>
      <c r="H96" s="198"/>
      <c r="I96" s="199">
        <f t="shared" si="113"/>
        <v>0</v>
      </c>
      <c r="J96" s="200"/>
      <c r="K96" s="198"/>
      <c r="L96" s="199">
        <f t="shared" si="114"/>
        <v>0</v>
      </c>
      <c r="M96" s="197"/>
      <c r="N96" s="198"/>
      <c r="O96" s="199">
        <f t="shared" si="115"/>
        <v>0</v>
      </c>
      <c r="P96" s="201"/>
    </row>
    <row r="97" spans="1:16" hidden="1" x14ac:dyDescent="0.25">
      <c r="A97" s="52">
        <v>2236</v>
      </c>
      <c r="B97" s="90" t="s">
        <v>115</v>
      </c>
      <c r="C97" s="536">
        <f t="shared" si="99"/>
        <v>0</v>
      </c>
      <c r="D97" s="197"/>
      <c r="E97" s="198"/>
      <c r="F97" s="199">
        <f t="shared" si="112"/>
        <v>0</v>
      </c>
      <c r="G97" s="197"/>
      <c r="H97" s="198"/>
      <c r="I97" s="199">
        <f t="shared" si="113"/>
        <v>0</v>
      </c>
      <c r="J97" s="200"/>
      <c r="K97" s="198"/>
      <c r="L97" s="199">
        <f t="shared" si="114"/>
        <v>0</v>
      </c>
      <c r="M97" s="197"/>
      <c r="N97" s="198"/>
      <c r="O97" s="199">
        <f t="shared" si="115"/>
        <v>0</v>
      </c>
      <c r="P97" s="201"/>
    </row>
    <row r="98" spans="1:16" x14ac:dyDescent="0.25">
      <c r="A98" s="52">
        <v>2239</v>
      </c>
      <c r="B98" s="90" t="s">
        <v>116</v>
      </c>
      <c r="C98" s="536">
        <f t="shared" si="99"/>
        <v>31922</v>
      </c>
      <c r="D98" s="197">
        <v>31922</v>
      </c>
      <c r="E98" s="865"/>
      <c r="F98" s="199">
        <f t="shared" si="112"/>
        <v>31922</v>
      </c>
      <c r="G98" s="197"/>
      <c r="H98" s="198"/>
      <c r="I98" s="199">
        <f t="shared" si="113"/>
        <v>0</v>
      </c>
      <c r="J98" s="200"/>
      <c r="K98" s="198"/>
      <c r="L98" s="199">
        <f t="shared" si="114"/>
        <v>0</v>
      </c>
      <c r="M98" s="197"/>
      <c r="N98" s="198"/>
      <c r="O98" s="199">
        <f t="shared" si="115"/>
        <v>0</v>
      </c>
      <c r="P98" s="211"/>
    </row>
    <row r="99" spans="1:16" ht="36" x14ac:dyDescent="0.25">
      <c r="A99" s="202">
        <v>2240</v>
      </c>
      <c r="B99" s="90" t="s">
        <v>117</v>
      </c>
      <c r="C99" s="536">
        <f t="shared" si="99"/>
        <v>146</v>
      </c>
      <c r="D99" s="203">
        <f t="shared" ref="D99:E99" si="116">SUM(D100:D106)</f>
        <v>146</v>
      </c>
      <c r="E99" s="204">
        <f t="shared" si="116"/>
        <v>0</v>
      </c>
      <c r="F99" s="199">
        <f>SUM(F100:F106)</f>
        <v>146</v>
      </c>
      <c r="G99" s="203">
        <f t="shared" ref="G99:H99" si="117">SUM(G100:G106)</f>
        <v>0</v>
      </c>
      <c r="H99" s="204">
        <f t="shared" si="117"/>
        <v>0</v>
      </c>
      <c r="I99" s="199">
        <f>SUM(I100:I106)</f>
        <v>0</v>
      </c>
      <c r="J99" s="205">
        <f t="shared" ref="J99:K99" si="118">SUM(J100:J106)</f>
        <v>0</v>
      </c>
      <c r="K99" s="204">
        <f t="shared" si="118"/>
        <v>0</v>
      </c>
      <c r="L99" s="199">
        <f>SUM(L100:L106)</f>
        <v>0</v>
      </c>
      <c r="M99" s="203">
        <f t="shared" ref="M99:O99" si="119">SUM(M100:M106)</f>
        <v>0</v>
      </c>
      <c r="N99" s="204">
        <f t="shared" si="119"/>
        <v>0</v>
      </c>
      <c r="O99" s="199">
        <f t="shared" si="119"/>
        <v>0</v>
      </c>
      <c r="P99" s="201"/>
    </row>
    <row r="100" spans="1:16" hidden="1" x14ac:dyDescent="0.25">
      <c r="A100" s="52">
        <v>2241</v>
      </c>
      <c r="B100" s="90" t="s">
        <v>118</v>
      </c>
      <c r="C100" s="536">
        <f t="shared" si="99"/>
        <v>0</v>
      </c>
      <c r="D100" s="197"/>
      <c r="E100" s="198"/>
      <c r="F100" s="199">
        <f t="shared" ref="F100:F107" si="120">D100+E100</f>
        <v>0</v>
      </c>
      <c r="G100" s="197"/>
      <c r="H100" s="198"/>
      <c r="I100" s="199">
        <f t="shared" ref="I100:I107" si="121">G100+H100</f>
        <v>0</v>
      </c>
      <c r="J100" s="200"/>
      <c r="K100" s="198"/>
      <c r="L100" s="199">
        <f t="shared" ref="L100:L107" si="122">J100+K100</f>
        <v>0</v>
      </c>
      <c r="M100" s="197"/>
      <c r="N100" s="198"/>
      <c r="O100" s="199">
        <f t="shared" ref="O100:O107" si="123">M100+N100</f>
        <v>0</v>
      </c>
      <c r="P100" s="201"/>
    </row>
    <row r="101" spans="1:16" ht="24" hidden="1" x14ac:dyDescent="0.25">
      <c r="A101" s="52">
        <v>2242</v>
      </c>
      <c r="B101" s="90" t="s">
        <v>119</v>
      </c>
      <c r="C101" s="536">
        <f t="shared" si="99"/>
        <v>0</v>
      </c>
      <c r="D101" s="197"/>
      <c r="E101" s="198"/>
      <c r="F101" s="199">
        <f t="shared" si="120"/>
        <v>0</v>
      </c>
      <c r="G101" s="197"/>
      <c r="H101" s="198"/>
      <c r="I101" s="199">
        <f t="shared" si="121"/>
        <v>0</v>
      </c>
      <c r="J101" s="200"/>
      <c r="K101" s="198"/>
      <c r="L101" s="199">
        <f t="shared" si="122"/>
        <v>0</v>
      </c>
      <c r="M101" s="197"/>
      <c r="N101" s="198"/>
      <c r="O101" s="199">
        <f t="shared" si="123"/>
        <v>0</v>
      </c>
      <c r="P101" s="201"/>
    </row>
    <row r="102" spans="1:16" ht="24" x14ac:dyDescent="0.25">
      <c r="A102" s="52">
        <v>2243</v>
      </c>
      <c r="B102" s="90" t="s">
        <v>120</v>
      </c>
      <c r="C102" s="536">
        <f t="shared" si="99"/>
        <v>146</v>
      </c>
      <c r="D102" s="197">
        <v>146</v>
      </c>
      <c r="E102" s="865"/>
      <c r="F102" s="199">
        <f t="shared" si="120"/>
        <v>146</v>
      </c>
      <c r="G102" s="197"/>
      <c r="H102" s="198"/>
      <c r="I102" s="199">
        <f t="shared" si="121"/>
        <v>0</v>
      </c>
      <c r="J102" s="200"/>
      <c r="K102" s="198"/>
      <c r="L102" s="199">
        <f t="shared" si="122"/>
        <v>0</v>
      </c>
      <c r="M102" s="197"/>
      <c r="N102" s="198"/>
      <c r="O102" s="199">
        <f t="shared" si="123"/>
        <v>0</v>
      </c>
      <c r="P102" s="201"/>
    </row>
    <row r="103" spans="1:16" hidden="1" x14ac:dyDescent="0.25">
      <c r="A103" s="52">
        <v>2244</v>
      </c>
      <c r="B103" s="90" t="s">
        <v>121</v>
      </c>
      <c r="C103" s="536">
        <f t="shared" si="99"/>
        <v>0</v>
      </c>
      <c r="D103" s="197"/>
      <c r="E103" s="198"/>
      <c r="F103" s="199">
        <f t="shared" si="120"/>
        <v>0</v>
      </c>
      <c r="G103" s="197"/>
      <c r="H103" s="198"/>
      <c r="I103" s="199">
        <f t="shared" si="121"/>
        <v>0</v>
      </c>
      <c r="J103" s="200"/>
      <c r="K103" s="198"/>
      <c r="L103" s="199">
        <f t="shared" si="122"/>
        <v>0</v>
      </c>
      <c r="M103" s="197"/>
      <c r="N103" s="198"/>
      <c r="O103" s="199">
        <f t="shared" si="123"/>
        <v>0</v>
      </c>
      <c r="P103" s="201"/>
    </row>
    <row r="104" spans="1:16" ht="24" hidden="1" x14ac:dyDescent="0.25">
      <c r="A104" s="52">
        <v>2246</v>
      </c>
      <c r="B104" s="90" t="s">
        <v>122</v>
      </c>
      <c r="C104" s="536">
        <f t="shared" si="99"/>
        <v>0</v>
      </c>
      <c r="D104" s="197"/>
      <c r="E104" s="198"/>
      <c r="F104" s="199">
        <f t="shared" si="120"/>
        <v>0</v>
      </c>
      <c r="G104" s="197"/>
      <c r="H104" s="198"/>
      <c r="I104" s="199">
        <f t="shared" si="121"/>
        <v>0</v>
      </c>
      <c r="J104" s="200"/>
      <c r="K104" s="198"/>
      <c r="L104" s="199">
        <f t="shared" si="122"/>
        <v>0</v>
      </c>
      <c r="M104" s="197"/>
      <c r="N104" s="198"/>
      <c r="O104" s="199">
        <f t="shared" si="123"/>
        <v>0</v>
      </c>
      <c r="P104" s="201"/>
    </row>
    <row r="105" spans="1:16" hidden="1" x14ac:dyDescent="0.25">
      <c r="A105" s="52">
        <v>2247</v>
      </c>
      <c r="B105" s="90" t="s">
        <v>123</v>
      </c>
      <c r="C105" s="536">
        <f t="shared" si="99"/>
        <v>0</v>
      </c>
      <c r="D105" s="197"/>
      <c r="E105" s="198"/>
      <c r="F105" s="199">
        <f t="shared" si="120"/>
        <v>0</v>
      </c>
      <c r="G105" s="197"/>
      <c r="H105" s="198"/>
      <c r="I105" s="199">
        <f t="shared" si="121"/>
        <v>0</v>
      </c>
      <c r="J105" s="200"/>
      <c r="K105" s="198"/>
      <c r="L105" s="199">
        <f t="shared" si="122"/>
        <v>0</v>
      </c>
      <c r="M105" s="197"/>
      <c r="N105" s="198"/>
      <c r="O105" s="199">
        <f t="shared" si="123"/>
        <v>0</v>
      </c>
      <c r="P105" s="201"/>
    </row>
    <row r="106" spans="1:16" ht="24" hidden="1" x14ac:dyDescent="0.25">
      <c r="A106" s="52">
        <v>2249</v>
      </c>
      <c r="B106" s="90" t="s">
        <v>124</v>
      </c>
      <c r="C106" s="536">
        <f t="shared" si="99"/>
        <v>0</v>
      </c>
      <c r="D106" s="197"/>
      <c r="E106" s="198"/>
      <c r="F106" s="199">
        <f t="shared" si="120"/>
        <v>0</v>
      </c>
      <c r="G106" s="197"/>
      <c r="H106" s="198"/>
      <c r="I106" s="199">
        <f t="shared" si="121"/>
        <v>0</v>
      </c>
      <c r="J106" s="200"/>
      <c r="K106" s="198"/>
      <c r="L106" s="199">
        <f t="shared" si="122"/>
        <v>0</v>
      </c>
      <c r="M106" s="197"/>
      <c r="N106" s="198"/>
      <c r="O106" s="199">
        <f t="shared" si="123"/>
        <v>0</v>
      </c>
      <c r="P106" s="201"/>
    </row>
    <row r="107" spans="1:16" hidden="1" x14ac:dyDescent="0.25">
      <c r="A107" s="202">
        <v>2250</v>
      </c>
      <c r="B107" s="90" t="s">
        <v>125</v>
      </c>
      <c r="C107" s="536">
        <f t="shared" si="99"/>
        <v>0</v>
      </c>
      <c r="D107" s="197"/>
      <c r="E107" s="198"/>
      <c r="F107" s="199">
        <f t="shared" si="120"/>
        <v>0</v>
      </c>
      <c r="G107" s="197"/>
      <c r="H107" s="198"/>
      <c r="I107" s="199">
        <f t="shared" si="121"/>
        <v>0</v>
      </c>
      <c r="J107" s="200"/>
      <c r="K107" s="198"/>
      <c r="L107" s="199">
        <f t="shared" si="122"/>
        <v>0</v>
      </c>
      <c r="M107" s="197"/>
      <c r="N107" s="198"/>
      <c r="O107" s="199">
        <f t="shared" si="123"/>
        <v>0</v>
      </c>
      <c r="P107" s="201"/>
    </row>
    <row r="108" spans="1:16" hidden="1" x14ac:dyDescent="0.25">
      <c r="A108" s="202">
        <v>2260</v>
      </c>
      <c r="B108" s="90" t="s">
        <v>126</v>
      </c>
      <c r="C108" s="536">
        <f t="shared" si="99"/>
        <v>0</v>
      </c>
      <c r="D108" s="203">
        <f t="shared" ref="D108:E108" si="124">SUM(D109:D113)</f>
        <v>0</v>
      </c>
      <c r="E108" s="204">
        <f t="shared" si="124"/>
        <v>0</v>
      </c>
      <c r="F108" s="199">
        <f>SUM(F109:F113)</f>
        <v>0</v>
      </c>
      <c r="G108" s="203">
        <f t="shared" ref="G108:H108" si="125">SUM(G109:G113)</f>
        <v>0</v>
      </c>
      <c r="H108" s="204">
        <f t="shared" si="125"/>
        <v>0</v>
      </c>
      <c r="I108" s="199">
        <f>SUM(I109:I113)</f>
        <v>0</v>
      </c>
      <c r="J108" s="205">
        <f t="shared" ref="J108:K108" si="126">SUM(J109:J113)</f>
        <v>0</v>
      </c>
      <c r="K108" s="204">
        <f t="shared" si="126"/>
        <v>0</v>
      </c>
      <c r="L108" s="199">
        <f>SUM(L109:L113)</f>
        <v>0</v>
      </c>
      <c r="M108" s="203">
        <f t="shared" ref="M108:O108" si="127">SUM(M109:M113)</f>
        <v>0</v>
      </c>
      <c r="N108" s="204">
        <f t="shared" si="127"/>
        <v>0</v>
      </c>
      <c r="O108" s="199">
        <f t="shared" si="127"/>
        <v>0</v>
      </c>
      <c r="P108" s="201"/>
    </row>
    <row r="109" spans="1:16" hidden="1" x14ac:dyDescent="0.25">
      <c r="A109" s="52">
        <v>2261</v>
      </c>
      <c r="B109" s="90" t="s">
        <v>127</v>
      </c>
      <c r="C109" s="536">
        <f t="shared" si="99"/>
        <v>0</v>
      </c>
      <c r="D109" s="197"/>
      <c r="E109" s="198"/>
      <c r="F109" s="199">
        <f t="shared" ref="F109:F113" si="128">D109+E109</f>
        <v>0</v>
      </c>
      <c r="G109" s="197"/>
      <c r="H109" s="198"/>
      <c r="I109" s="199">
        <f t="shared" ref="I109:I113" si="129">G109+H109</f>
        <v>0</v>
      </c>
      <c r="J109" s="200"/>
      <c r="K109" s="198"/>
      <c r="L109" s="199">
        <f t="shared" ref="L109:L113" si="130">J109+K109</f>
        <v>0</v>
      </c>
      <c r="M109" s="197"/>
      <c r="N109" s="198"/>
      <c r="O109" s="199">
        <f t="shared" ref="O109:O113" si="131">M109+N109</f>
        <v>0</v>
      </c>
      <c r="P109" s="201"/>
    </row>
    <row r="110" spans="1:16" hidden="1" x14ac:dyDescent="0.25">
      <c r="A110" s="52">
        <v>2262</v>
      </c>
      <c r="B110" s="90" t="s">
        <v>128</v>
      </c>
      <c r="C110" s="536">
        <f t="shared" si="99"/>
        <v>0</v>
      </c>
      <c r="D110" s="197"/>
      <c r="E110" s="198"/>
      <c r="F110" s="199">
        <f t="shared" si="128"/>
        <v>0</v>
      </c>
      <c r="G110" s="197"/>
      <c r="H110" s="198"/>
      <c r="I110" s="199">
        <f t="shared" si="129"/>
        <v>0</v>
      </c>
      <c r="J110" s="200"/>
      <c r="K110" s="198"/>
      <c r="L110" s="199">
        <f t="shared" si="130"/>
        <v>0</v>
      </c>
      <c r="M110" s="197"/>
      <c r="N110" s="198"/>
      <c r="O110" s="199">
        <f t="shared" si="131"/>
        <v>0</v>
      </c>
      <c r="P110" s="201"/>
    </row>
    <row r="111" spans="1:16" hidden="1" x14ac:dyDescent="0.25">
      <c r="A111" s="52">
        <v>2263</v>
      </c>
      <c r="B111" s="90" t="s">
        <v>129</v>
      </c>
      <c r="C111" s="536">
        <f t="shared" si="99"/>
        <v>0</v>
      </c>
      <c r="D111" s="197"/>
      <c r="E111" s="198"/>
      <c r="F111" s="199">
        <f t="shared" si="128"/>
        <v>0</v>
      </c>
      <c r="G111" s="197"/>
      <c r="H111" s="198"/>
      <c r="I111" s="199">
        <f t="shared" si="129"/>
        <v>0</v>
      </c>
      <c r="J111" s="200"/>
      <c r="K111" s="198"/>
      <c r="L111" s="199">
        <f t="shared" si="130"/>
        <v>0</v>
      </c>
      <c r="M111" s="197"/>
      <c r="N111" s="198"/>
      <c r="O111" s="199">
        <f t="shared" si="131"/>
        <v>0</v>
      </c>
      <c r="P111" s="201"/>
    </row>
    <row r="112" spans="1:16" ht="24" hidden="1" x14ac:dyDescent="0.25">
      <c r="A112" s="52">
        <v>2264</v>
      </c>
      <c r="B112" s="90" t="s">
        <v>130</v>
      </c>
      <c r="C112" s="536">
        <f t="shared" si="99"/>
        <v>0</v>
      </c>
      <c r="D112" s="197"/>
      <c r="E112" s="198"/>
      <c r="F112" s="199">
        <f t="shared" si="128"/>
        <v>0</v>
      </c>
      <c r="G112" s="197"/>
      <c r="H112" s="198"/>
      <c r="I112" s="199">
        <f t="shared" si="129"/>
        <v>0</v>
      </c>
      <c r="J112" s="200"/>
      <c r="K112" s="198"/>
      <c r="L112" s="199">
        <f t="shared" si="130"/>
        <v>0</v>
      </c>
      <c r="M112" s="197"/>
      <c r="N112" s="198"/>
      <c r="O112" s="199">
        <f t="shared" si="131"/>
        <v>0</v>
      </c>
      <c r="P112" s="201"/>
    </row>
    <row r="113" spans="1:16" hidden="1" x14ac:dyDescent="0.25">
      <c r="A113" s="52">
        <v>2269</v>
      </c>
      <c r="B113" s="90" t="s">
        <v>131</v>
      </c>
      <c r="C113" s="536">
        <f t="shared" si="99"/>
        <v>0</v>
      </c>
      <c r="D113" s="197"/>
      <c r="E113" s="198"/>
      <c r="F113" s="199">
        <f t="shared" si="128"/>
        <v>0</v>
      </c>
      <c r="G113" s="197"/>
      <c r="H113" s="198"/>
      <c r="I113" s="199">
        <f t="shared" si="129"/>
        <v>0</v>
      </c>
      <c r="J113" s="200"/>
      <c r="K113" s="198"/>
      <c r="L113" s="199">
        <f t="shared" si="130"/>
        <v>0</v>
      </c>
      <c r="M113" s="197"/>
      <c r="N113" s="198"/>
      <c r="O113" s="199">
        <f t="shared" si="131"/>
        <v>0</v>
      </c>
      <c r="P113" s="201"/>
    </row>
    <row r="114" spans="1:16" x14ac:dyDescent="0.25">
      <c r="A114" s="202">
        <v>2270</v>
      </c>
      <c r="B114" s="90" t="s">
        <v>132</v>
      </c>
      <c r="C114" s="536">
        <f t="shared" si="99"/>
        <v>408</v>
      </c>
      <c r="D114" s="203">
        <f t="shared" ref="D114:E114" si="132">SUM(D115:D118)</f>
        <v>548</v>
      </c>
      <c r="E114" s="204">
        <f t="shared" si="132"/>
        <v>-140</v>
      </c>
      <c r="F114" s="199">
        <f>SUM(F115:F118)</f>
        <v>408</v>
      </c>
      <c r="G114" s="203">
        <f t="shared" ref="G114:H114" si="133">SUM(G115:G118)</f>
        <v>0</v>
      </c>
      <c r="H114" s="204">
        <f t="shared" si="133"/>
        <v>0</v>
      </c>
      <c r="I114" s="199">
        <f>SUM(I115:I118)</f>
        <v>0</v>
      </c>
      <c r="J114" s="205">
        <f t="shared" ref="J114:K114" si="134">SUM(J115:J118)</f>
        <v>0</v>
      </c>
      <c r="K114" s="204">
        <f t="shared" si="134"/>
        <v>0</v>
      </c>
      <c r="L114" s="199">
        <f>SUM(L115:L118)</f>
        <v>0</v>
      </c>
      <c r="M114" s="203">
        <f t="shared" ref="M114:O114" si="135">SUM(M115:M118)</f>
        <v>0</v>
      </c>
      <c r="N114" s="204">
        <f t="shared" si="135"/>
        <v>0</v>
      </c>
      <c r="O114" s="199">
        <f t="shared" si="135"/>
        <v>0</v>
      </c>
      <c r="P114" s="201"/>
    </row>
    <row r="115" spans="1:16" hidden="1" x14ac:dyDescent="0.25">
      <c r="A115" s="52">
        <v>2272</v>
      </c>
      <c r="B115" s="218" t="s">
        <v>133</v>
      </c>
      <c r="C115" s="536">
        <f t="shared" si="99"/>
        <v>0</v>
      </c>
      <c r="D115" s="197"/>
      <c r="E115" s="198"/>
      <c r="F115" s="199">
        <f t="shared" ref="F115:F119" si="136">D115+E115</f>
        <v>0</v>
      </c>
      <c r="G115" s="197"/>
      <c r="H115" s="198"/>
      <c r="I115" s="199">
        <f t="shared" ref="I115:I119" si="137">G115+H115</f>
        <v>0</v>
      </c>
      <c r="J115" s="200"/>
      <c r="K115" s="198"/>
      <c r="L115" s="199">
        <f t="shared" ref="L115:L119" si="138">J115+K115</f>
        <v>0</v>
      </c>
      <c r="M115" s="197"/>
      <c r="N115" s="198"/>
      <c r="O115" s="199">
        <f t="shared" ref="O115:O119" si="139">M115+N115</f>
        <v>0</v>
      </c>
      <c r="P115" s="201"/>
    </row>
    <row r="116" spans="1:16" ht="24" hidden="1" x14ac:dyDescent="0.25">
      <c r="A116" s="52">
        <v>2274</v>
      </c>
      <c r="B116" s="219" t="s">
        <v>134</v>
      </c>
      <c r="C116" s="536">
        <f t="shared" si="99"/>
        <v>0</v>
      </c>
      <c r="D116" s="197"/>
      <c r="E116" s="198"/>
      <c r="F116" s="199">
        <f t="shared" si="136"/>
        <v>0</v>
      </c>
      <c r="G116" s="197"/>
      <c r="H116" s="198"/>
      <c r="I116" s="199">
        <f t="shared" si="137"/>
        <v>0</v>
      </c>
      <c r="J116" s="200"/>
      <c r="K116" s="198"/>
      <c r="L116" s="199">
        <f t="shared" si="138"/>
        <v>0</v>
      </c>
      <c r="M116" s="197"/>
      <c r="N116" s="198"/>
      <c r="O116" s="199">
        <f t="shared" si="139"/>
        <v>0</v>
      </c>
      <c r="P116" s="201"/>
    </row>
    <row r="117" spans="1:16" ht="30.75" customHeight="1" x14ac:dyDescent="0.25">
      <c r="A117" s="52">
        <v>2275</v>
      </c>
      <c r="B117" s="90" t="s">
        <v>135</v>
      </c>
      <c r="C117" s="536">
        <f t="shared" si="99"/>
        <v>408</v>
      </c>
      <c r="D117" s="197">
        <v>548</v>
      </c>
      <c r="E117" s="865">
        <v>-140</v>
      </c>
      <c r="F117" s="199">
        <f t="shared" si="136"/>
        <v>408</v>
      </c>
      <c r="G117" s="197"/>
      <c r="H117" s="198"/>
      <c r="I117" s="199">
        <f t="shared" si="137"/>
        <v>0</v>
      </c>
      <c r="J117" s="200"/>
      <c r="K117" s="198"/>
      <c r="L117" s="199">
        <f t="shared" si="138"/>
        <v>0</v>
      </c>
      <c r="M117" s="197"/>
      <c r="N117" s="198"/>
      <c r="O117" s="199">
        <f t="shared" si="139"/>
        <v>0</v>
      </c>
      <c r="P117" s="871" t="s">
        <v>1239</v>
      </c>
    </row>
    <row r="118" spans="1:16" ht="36" hidden="1" x14ac:dyDescent="0.25">
      <c r="A118" s="52">
        <v>2276</v>
      </c>
      <c r="B118" s="90" t="s">
        <v>136</v>
      </c>
      <c r="C118" s="536">
        <f t="shared" si="99"/>
        <v>0</v>
      </c>
      <c r="D118" s="197"/>
      <c r="E118" s="198"/>
      <c r="F118" s="199">
        <f t="shared" si="136"/>
        <v>0</v>
      </c>
      <c r="G118" s="197"/>
      <c r="H118" s="198"/>
      <c r="I118" s="199">
        <f t="shared" si="137"/>
        <v>0</v>
      </c>
      <c r="J118" s="200"/>
      <c r="K118" s="198"/>
      <c r="L118" s="199">
        <f t="shared" si="138"/>
        <v>0</v>
      </c>
      <c r="M118" s="197"/>
      <c r="N118" s="198"/>
      <c r="O118" s="199">
        <f t="shared" si="139"/>
        <v>0</v>
      </c>
      <c r="P118" s="201"/>
    </row>
    <row r="119" spans="1:16" ht="48" hidden="1" x14ac:dyDescent="0.25">
      <c r="A119" s="202">
        <v>2280</v>
      </c>
      <c r="B119" s="90" t="s">
        <v>137</v>
      </c>
      <c r="C119" s="536">
        <f t="shared" si="99"/>
        <v>0</v>
      </c>
      <c r="D119" s="197"/>
      <c r="E119" s="198"/>
      <c r="F119" s="199">
        <f t="shared" si="136"/>
        <v>0</v>
      </c>
      <c r="G119" s="197"/>
      <c r="H119" s="198"/>
      <c r="I119" s="199">
        <f t="shared" si="137"/>
        <v>0</v>
      </c>
      <c r="J119" s="200"/>
      <c r="K119" s="198"/>
      <c r="L119" s="199">
        <f t="shared" si="138"/>
        <v>0</v>
      </c>
      <c r="M119" s="197"/>
      <c r="N119" s="198"/>
      <c r="O119" s="199">
        <f t="shared" si="139"/>
        <v>0</v>
      </c>
      <c r="P119" s="201"/>
    </row>
    <row r="120" spans="1:16" ht="38.25" customHeight="1" x14ac:dyDescent="0.25">
      <c r="A120" s="138">
        <v>2300</v>
      </c>
      <c r="B120" s="108" t="s">
        <v>138</v>
      </c>
      <c r="C120" s="538">
        <f t="shared" si="99"/>
        <v>4470</v>
      </c>
      <c r="D120" s="220">
        <f t="shared" ref="D120:E120" si="140">SUM(D121,D126,D130,D131,D134,D138,D146,D147,D150)</f>
        <v>4470</v>
      </c>
      <c r="E120" s="221">
        <f t="shared" si="140"/>
        <v>0</v>
      </c>
      <c r="F120" s="222">
        <f>SUM(F121,F126,F130,F131,F134,F138,F146,F147,F150)</f>
        <v>4470</v>
      </c>
      <c r="G120" s="220">
        <f t="shared" ref="G120:H120" si="141">SUM(G121,G126,G130,G131,G134,G138,G146,G147,G150)</f>
        <v>0</v>
      </c>
      <c r="H120" s="221">
        <f t="shared" si="141"/>
        <v>0</v>
      </c>
      <c r="I120" s="222">
        <f>SUM(I121,I126,I130,I131,I134,I138,I146,I147,I150)</f>
        <v>0</v>
      </c>
      <c r="J120" s="223">
        <f t="shared" ref="J120:K120" si="142">SUM(J121,J126,J130,J131,J134,J138,J146,J147,J150)</f>
        <v>0</v>
      </c>
      <c r="K120" s="221">
        <f t="shared" si="142"/>
        <v>0</v>
      </c>
      <c r="L120" s="222">
        <f>SUM(L121,L126,L130,L131,L134,L138,L146,L147,L150)</f>
        <v>0</v>
      </c>
      <c r="M120" s="220">
        <f t="shared" ref="M120:O120" si="143">SUM(M121,M126,M130,M131,M134,M138,M146,M147,M150)</f>
        <v>0</v>
      </c>
      <c r="N120" s="221">
        <f t="shared" si="143"/>
        <v>0</v>
      </c>
      <c r="O120" s="222">
        <f t="shared" si="143"/>
        <v>0</v>
      </c>
      <c r="P120" s="215"/>
    </row>
    <row r="121" spans="1:16" ht="24" x14ac:dyDescent="0.25">
      <c r="A121" s="801">
        <v>2310</v>
      </c>
      <c r="B121" s="82" t="s">
        <v>139</v>
      </c>
      <c r="C121" s="535">
        <f t="shared" si="99"/>
        <v>992</v>
      </c>
      <c r="D121" s="212">
        <f t="shared" ref="D121:O121" si="144">SUM(D122:D125)</f>
        <v>992</v>
      </c>
      <c r="E121" s="213">
        <f t="shared" si="144"/>
        <v>0</v>
      </c>
      <c r="F121" s="194">
        <f t="shared" si="144"/>
        <v>992</v>
      </c>
      <c r="G121" s="212">
        <f t="shared" si="144"/>
        <v>0</v>
      </c>
      <c r="H121" s="213">
        <f t="shared" si="144"/>
        <v>0</v>
      </c>
      <c r="I121" s="194">
        <f t="shared" si="144"/>
        <v>0</v>
      </c>
      <c r="J121" s="214">
        <f t="shared" si="144"/>
        <v>0</v>
      </c>
      <c r="K121" s="213">
        <f t="shared" si="144"/>
        <v>0</v>
      </c>
      <c r="L121" s="194">
        <f t="shared" si="144"/>
        <v>0</v>
      </c>
      <c r="M121" s="212">
        <f t="shared" si="144"/>
        <v>0</v>
      </c>
      <c r="N121" s="213">
        <f t="shared" si="144"/>
        <v>0</v>
      </c>
      <c r="O121" s="194">
        <f t="shared" si="144"/>
        <v>0</v>
      </c>
      <c r="P121" s="196"/>
    </row>
    <row r="122" spans="1:16" x14ac:dyDescent="0.25">
      <c r="A122" s="52">
        <v>2311</v>
      </c>
      <c r="B122" s="90" t="s">
        <v>140</v>
      </c>
      <c r="C122" s="536">
        <f t="shared" si="99"/>
        <v>150</v>
      </c>
      <c r="D122" s="197">
        <v>150</v>
      </c>
      <c r="E122" s="865"/>
      <c r="F122" s="199">
        <f t="shared" ref="F122:F125" si="145">D122+E122</f>
        <v>150</v>
      </c>
      <c r="G122" s="197"/>
      <c r="H122" s="198"/>
      <c r="I122" s="199">
        <f t="shared" ref="I122:I125" si="146">G122+H122</f>
        <v>0</v>
      </c>
      <c r="J122" s="200"/>
      <c r="K122" s="198"/>
      <c r="L122" s="199">
        <f t="shared" ref="L122:L125" si="147">J122+K122</f>
        <v>0</v>
      </c>
      <c r="M122" s="197"/>
      <c r="N122" s="198"/>
      <c r="O122" s="199">
        <f t="shared" ref="O122:O125" si="148">M122+N122</f>
        <v>0</v>
      </c>
      <c r="P122" s="201"/>
    </row>
    <row r="123" spans="1:16" x14ac:dyDescent="0.25">
      <c r="A123" s="52">
        <v>2312</v>
      </c>
      <c r="B123" s="90" t="s">
        <v>141</v>
      </c>
      <c r="C123" s="536">
        <f t="shared" si="99"/>
        <v>400</v>
      </c>
      <c r="D123" s="197">
        <v>400</v>
      </c>
      <c r="E123" s="865"/>
      <c r="F123" s="199">
        <f t="shared" si="145"/>
        <v>400</v>
      </c>
      <c r="G123" s="197"/>
      <c r="H123" s="198"/>
      <c r="I123" s="199">
        <f t="shared" si="146"/>
        <v>0</v>
      </c>
      <c r="J123" s="200"/>
      <c r="K123" s="198"/>
      <c r="L123" s="199">
        <f t="shared" si="147"/>
        <v>0</v>
      </c>
      <c r="M123" s="197"/>
      <c r="N123" s="198"/>
      <c r="O123" s="199">
        <f t="shared" si="148"/>
        <v>0</v>
      </c>
      <c r="P123" s="211"/>
    </row>
    <row r="124" spans="1:16" hidden="1" x14ac:dyDescent="0.25">
      <c r="A124" s="52">
        <v>2313</v>
      </c>
      <c r="B124" s="90" t="s">
        <v>142</v>
      </c>
      <c r="C124" s="536">
        <f t="shared" si="99"/>
        <v>0</v>
      </c>
      <c r="D124" s="197"/>
      <c r="E124" s="198"/>
      <c r="F124" s="199">
        <f t="shared" si="145"/>
        <v>0</v>
      </c>
      <c r="G124" s="197"/>
      <c r="H124" s="198"/>
      <c r="I124" s="199">
        <f t="shared" si="146"/>
        <v>0</v>
      </c>
      <c r="J124" s="200"/>
      <c r="K124" s="198"/>
      <c r="L124" s="199">
        <f t="shared" si="147"/>
        <v>0</v>
      </c>
      <c r="M124" s="197"/>
      <c r="N124" s="198"/>
      <c r="O124" s="199">
        <f t="shared" si="148"/>
        <v>0</v>
      </c>
      <c r="P124" s="201"/>
    </row>
    <row r="125" spans="1:16" ht="26.25" customHeight="1" x14ac:dyDescent="0.25">
      <c r="A125" s="52">
        <v>2314</v>
      </c>
      <c r="B125" s="90" t="s">
        <v>143</v>
      </c>
      <c r="C125" s="536">
        <f t="shared" si="99"/>
        <v>442</v>
      </c>
      <c r="D125" s="197">
        <v>442</v>
      </c>
      <c r="E125" s="198"/>
      <c r="F125" s="199">
        <f t="shared" si="145"/>
        <v>442</v>
      </c>
      <c r="G125" s="197"/>
      <c r="H125" s="198"/>
      <c r="I125" s="199">
        <f t="shared" si="146"/>
        <v>0</v>
      </c>
      <c r="J125" s="200"/>
      <c r="K125" s="198"/>
      <c r="L125" s="199">
        <f t="shared" si="147"/>
        <v>0</v>
      </c>
      <c r="M125" s="197"/>
      <c r="N125" s="198"/>
      <c r="O125" s="199">
        <f t="shared" si="148"/>
        <v>0</v>
      </c>
      <c r="P125" s="201"/>
    </row>
    <row r="126" spans="1:16" x14ac:dyDescent="0.25">
      <c r="A126" s="202">
        <v>2320</v>
      </c>
      <c r="B126" s="90" t="s">
        <v>144</v>
      </c>
      <c r="C126" s="536">
        <f t="shared" si="99"/>
        <v>370</v>
      </c>
      <c r="D126" s="203">
        <f t="shared" ref="D126:E126" si="149">SUM(D127:D129)</f>
        <v>370</v>
      </c>
      <c r="E126" s="204">
        <f t="shared" si="149"/>
        <v>0</v>
      </c>
      <c r="F126" s="199">
        <f>SUM(F127:F129)</f>
        <v>370</v>
      </c>
      <c r="G126" s="203">
        <f t="shared" ref="G126:H126" si="150">SUM(G127:G129)</f>
        <v>0</v>
      </c>
      <c r="H126" s="204">
        <f t="shared" si="150"/>
        <v>0</v>
      </c>
      <c r="I126" s="199">
        <f>SUM(I127:I129)</f>
        <v>0</v>
      </c>
      <c r="J126" s="205">
        <f t="shared" ref="J126:K126" si="151">SUM(J127:J129)</f>
        <v>0</v>
      </c>
      <c r="K126" s="204">
        <f t="shared" si="151"/>
        <v>0</v>
      </c>
      <c r="L126" s="199">
        <f>SUM(L127:L129)</f>
        <v>0</v>
      </c>
      <c r="M126" s="203">
        <f t="shared" ref="M126:O126" si="152">SUM(M127:M129)</f>
        <v>0</v>
      </c>
      <c r="N126" s="204">
        <f t="shared" si="152"/>
        <v>0</v>
      </c>
      <c r="O126" s="199">
        <f t="shared" si="152"/>
        <v>0</v>
      </c>
      <c r="P126" s="201"/>
    </row>
    <row r="127" spans="1:16" hidden="1" x14ac:dyDescent="0.25">
      <c r="A127" s="52">
        <v>2321</v>
      </c>
      <c r="B127" s="90" t="s">
        <v>145</v>
      </c>
      <c r="C127" s="536">
        <f t="shared" si="99"/>
        <v>0</v>
      </c>
      <c r="D127" s="197"/>
      <c r="E127" s="198"/>
      <c r="F127" s="199">
        <f t="shared" ref="F127:F130" si="153">D127+E127</f>
        <v>0</v>
      </c>
      <c r="G127" s="197"/>
      <c r="H127" s="198"/>
      <c r="I127" s="199">
        <f t="shared" ref="I127:I130" si="154">G127+H127</f>
        <v>0</v>
      </c>
      <c r="J127" s="200"/>
      <c r="K127" s="198"/>
      <c r="L127" s="199">
        <f t="shared" ref="L127:L130" si="155">J127+K127</f>
        <v>0</v>
      </c>
      <c r="M127" s="197"/>
      <c r="N127" s="198"/>
      <c r="O127" s="199">
        <f t="shared" ref="O127:O130" si="156">M127+N127</f>
        <v>0</v>
      </c>
      <c r="P127" s="201"/>
    </row>
    <row r="128" spans="1:16" x14ac:dyDescent="0.25">
      <c r="A128" s="52">
        <v>2322</v>
      </c>
      <c r="B128" s="90" t="s">
        <v>146</v>
      </c>
      <c r="C128" s="536">
        <f t="shared" si="99"/>
        <v>370</v>
      </c>
      <c r="D128" s="197">
        <v>370</v>
      </c>
      <c r="E128" s="865"/>
      <c r="F128" s="199">
        <f t="shared" si="153"/>
        <v>370</v>
      </c>
      <c r="G128" s="197"/>
      <c r="H128" s="198"/>
      <c r="I128" s="199">
        <f t="shared" si="154"/>
        <v>0</v>
      </c>
      <c r="J128" s="200"/>
      <c r="K128" s="198"/>
      <c r="L128" s="199">
        <f t="shared" si="155"/>
        <v>0</v>
      </c>
      <c r="M128" s="197"/>
      <c r="N128" s="198"/>
      <c r="O128" s="199">
        <f t="shared" si="156"/>
        <v>0</v>
      </c>
      <c r="P128" s="211"/>
    </row>
    <row r="129" spans="1:16" ht="10.5" hidden="1" customHeight="1" x14ac:dyDescent="0.25">
      <c r="A129" s="52">
        <v>2329</v>
      </c>
      <c r="B129" s="90" t="s">
        <v>147</v>
      </c>
      <c r="C129" s="536">
        <f t="shared" si="99"/>
        <v>0</v>
      </c>
      <c r="D129" s="197"/>
      <c r="E129" s="198"/>
      <c r="F129" s="199">
        <f t="shared" si="153"/>
        <v>0</v>
      </c>
      <c r="G129" s="197"/>
      <c r="H129" s="198"/>
      <c r="I129" s="199">
        <f t="shared" si="154"/>
        <v>0</v>
      </c>
      <c r="J129" s="200"/>
      <c r="K129" s="198"/>
      <c r="L129" s="199">
        <f t="shared" si="155"/>
        <v>0</v>
      </c>
      <c r="M129" s="197"/>
      <c r="N129" s="198"/>
      <c r="O129" s="199">
        <f t="shared" si="156"/>
        <v>0</v>
      </c>
      <c r="P129" s="201"/>
    </row>
    <row r="130" spans="1:16" hidden="1" x14ac:dyDescent="0.25">
      <c r="A130" s="202">
        <v>2330</v>
      </c>
      <c r="B130" s="90" t="s">
        <v>148</v>
      </c>
      <c r="C130" s="536">
        <f t="shared" si="99"/>
        <v>0</v>
      </c>
      <c r="D130" s="197"/>
      <c r="E130" s="198"/>
      <c r="F130" s="199">
        <f t="shared" si="153"/>
        <v>0</v>
      </c>
      <c r="G130" s="197"/>
      <c r="H130" s="198"/>
      <c r="I130" s="199">
        <f t="shared" si="154"/>
        <v>0</v>
      </c>
      <c r="J130" s="200"/>
      <c r="K130" s="198"/>
      <c r="L130" s="199">
        <f t="shared" si="155"/>
        <v>0</v>
      </c>
      <c r="M130" s="197"/>
      <c r="N130" s="198"/>
      <c r="O130" s="199">
        <f t="shared" si="156"/>
        <v>0</v>
      </c>
      <c r="P130" s="201"/>
    </row>
    <row r="131" spans="1:16" ht="36" hidden="1" x14ac:dyDescent="0.25">
      <c r="A131" s="202">
        <v>2340</v>
      </c>
      <c r="B131" s="90" t="s">
        <v>149</v>
      </c>
      <c r="C131" s="536">
        <f t="shared" si="99"/>
        <v>0</v>
      </c>
      <c r="D131" s="203">
        <f t="shared" ref="D131:E131" si="157">SUM(D132:D133)</f>
        <v>0</v>
      </c>
      <c r="E131" s="204">
        <f t="shared" si="157"/>
        <v>0</v>
      </c>
      <c r="F131" s="199">
        <f>SUM(F132:F133)</f>
        <v>0</v>
      </c>
      <c r="G131" s="203">
        <f t="shared" ref="G131:H131" si="158">SUM(G132:G133)</f>
        <v>0</v>
      </c>
      <c r="H131" s="204">
        <f t="shared" si="158"/>
        <v>0</v>
      </c>
      <c r="I131" s="199">
        <f>SUM(I132:I133)</f>
        <v>0</v>
      </c>
      <c r="J131" s="205">
        <f t="shared" ref="J131:K131" si="159">SUM(J132:J133)</f>
        <v>0</v>
      </c>
      <c r="K131" s="204">
        <f t="shared" si="159"/>
        <v>0</v>
      </c>
      <c r="L131" s="199">
        <f>SUM(L132:L133)</f>
        <v>0</v>
      </c>
      <c r="M131" s="203">
        <f t="shared" ref="M131:O131" si="160">SUM(M132:M133)</f>
        <v>0</v>
      </c>
      <c r="N131" s="204">
        <f t="shared" si="160"/>
        <v>0</v>
      </c>
      <c r="O131" s="199">
        <f t="shared" si="160"/>
        <v>0</v>
      </c>
      <c r="P131" s="201"/>
    </row>
    <row r="132" spans="1:16" hidden="1" x14ac:dyDescent="0.25">
      <c r="A132" s="52">
        <v>2341</v>
      </c>
      <c r="B132" s="90" t="s">
        <v>150</v>
      </c>
      <c r="C132" s="536">
        <f t="shared" si="99"/>
        <v>0</v>
      </c>
      <c r="D132" s="197"/>
      <c r="E132" s="198"/>
      <c r="F132" s="199">
        <f t="shared" ref="F132:F133" si="161">D132+E132</f>
        <v>0</v>
      </c>
      <c r="G132" s="197"/>
      <c r="H132" s="198"/>
      <c r="I132" s="199">
        <f t="shared" ref="I132:I133" si="162">G132+H132</f>
        <v>0</v>
      </c>
      <c r="J132" s="200"/>
      <c r="K132" s="198"/>
      <c r="L132" s="199">
        <f t="shared" ref="L132:L133" si="163">J132+K132</f>
        <v>0</v>
      </c>
      <c r="M132" s="197"/>
      <c r="N132" s="198"/>
      <c r="O132" s="199">
        <f t="shared" ref="O132:O133" si="164">M132+N132</f>
        <v>0</v>
      </c>
      <c r="P132" s="201"/>
    </row>
    <row r="133" spans="1:16" ht="24" hidden="1" x14ac:dyDescent="0.25">
      <c r="A133" s="52">
        <v>2344</v>
      </c>
      <c r="B133" s="90" t="s">
        <v>151</v>
      </c>
      <c r="C133" s="536">
        <f t="shared" si="99"/>
        <v>0</v>
      </c>
      <c r="D133" s="197"/>
      <c r="E133" s="198"/>
      <c r="F133" s="199">
        <f t="shared" si="161"/>
        <v>0</v>
      </c>
      <c r="G133" s="197"/>
      <c r="H133" s="198"/>
      <c r="I133" s="199">
        <f t="shared" si="162"/>
        <v>0</v>
      </c>
      <c r="J133" s="200"/>
      <c r="K133" s="198"/>
      <c r="L133" s="199">
        <f t="shared" si="163"/>
        <v>0</v>
      </c>
      <c r="M133" s="197"/>
      <c r="N133" s="198"/>
      <c r="O133" s="199">
        <f t="shared" si="164"/>
        <v>0</v>
      </c>
      <c r="P133" s="201"/>
    </row>
    <row r="134" spans="1:16" ht="24" hidden="1" x14ac:dyDescent="0.25">
      <c r="A134" s="188">
        <v>2350</v>
      </c>
      <c r="B134" s="143" t="s">
        <v>152</v>
      </c>
      <c r="C134" s="542">
        <f t="shared" si="99"/>
        <v>0</v>
      </c>
      <c r="D134" s="148">
        <f t="shared" ref="D134:E134" si="165">SUM(D135:D137)</f>
        <v>0</v>
      </c>
      <c r="E134" s="149">
        <f t="shared" si="165"/>
        <v>0</v>
      </c>
      <c r="F134" s="189">
        <f>SUM(F135:F137)</f>
        <v>0</v>
      </c>
      <c r="G134" s="148">
        <f t="shared" ref="G134:H134" si="166">SUM(G135:G137)</f>
        <v>0</v>
      </c>
      <c r="H134" s="149">
        <f t="shared" si="166"/>
        <v>0</v>
      </c>
      <c r="I134" s="189">
        <f>SUM(I135:I137)</f>
        <v>0</v>
      </c>
      <c r="J134" s="190">
        <f t="shared" ref="J134:K134" si="167">SUM(J135:J137)</f>
        <v>0</v>
      </c>
      <c r="K134" s="149">
        <f t="shared" si="167"/>
        <v>0</v>
      </c>
      <c r="L134" s="189">
        <f>SUM(L135:L137)</f>
        <v>0</v>
      </c>
      <c r="M134" s="148">
        <f t="shared" ref="M134:O134" si="168">SUM(M135:M137)</f>
        <v>0</v>
      </c>
      <c r="N134" s="149">
        <f t="shared" si="168"/>
        <v>0</v>
      </c>
      <c r="O134" s="189">
        <f t="shared" si="168"/>
        <v>0</v>
      </c>
      <c r="P134" s="191"/>
    </row>
    <row r="135" spans="1:16" hidden="1" x14ac:dyDescent="0.25">
      <c r="A135" s="45">
        <v>2351</v>
      </c>
      <c r="B135" s="82" t="s">
        <v>153</v>
      </c>
      <c r="C135" s="535">
        <f t="shared" si="99"/>
        <v>0</v>
      </c>
      <c r="D135" s="192"/>
      <c r="E135" s="193"/>
      <c r="F135" s="194">
        <f t="shared" ref="F135:F137" si="169">D135+E135</f>
        <v>0</v>
      </c>
      <c r="G135" s="192"/>
      <c r="H135" s="193"/>
      <c r="I135" s="194">
        <f t="shared" ref="I135:I137" si="170">G135+H135</f>
        <v>0</v>
      </c>
      <c r="J135" s="195"/>
      <c r="K135" s="193"/>
      <c r="L135" s="194">
        <f t="shared" ref="L135:L137" si="171">J135+K135</f>
        <v>0</v>
      </c>
      <c r="M135" s="192"/>
      <c r="N135" s="193"/>
      <c r="O135" s="194">
        <f t="shared" ref="O135:O137" si="172">M135+N135</f>
        <v>0</v>
      </c>
      <c r="P135" s="196"/>
    </row>
    <row r="136" spans="1:16" ht="24" hidden="1" x14ac:dyDescent="0.25">
      <c r="A136" s="52">
        <v>2352</v>
      </c>
      <c r="B136" s="90" t="s">
        <v>154</v>
      </c>
      <c r="C136" s="536">
        <f t="shared" si="99"/>
        <v>0</v>
      </c>
      <c r="D136" s="197"/>
      <c r="E136" s="198"/>
      <c r="F136" s="199">
        <f t="shared" si="169"/>
        <v>0</v>
      </c>
      <c r="G136" s="197"/>
      <c r="H136" s="198"/>
      <c r="I136" s="199">
        <f t="shared" si="170"/>
        <v>0</v>
      </c>
      <c r="J136" s="200"/>
      <c r="K136" s="198"/>
      <c r="L136" s="199">
        <f t="shared" si="171"/>
        <v>0</v>
      </c>
      <c r="M136" s="197"/>
      <c r="N136" s="198"/>
      <c r="O136" s="199">
        <f t="shared" si="172"/>
        <v>0</v>
      </c>
      <c r="P136" s="201"/>
    </row>
    <row r="137" spans="1:16" ht="24" hidden="1" x14ac:dyDescent="0.25">
      <c r="A137" s="52">
        <v>2353</v>
      </c>
      <c r="B137" s="90" t="s">
        <v>155</v>
      </c>
      <c r="C137" s="536">
        <f t="shared" si="99"/>
        <v>0</v>
      </c>
      <c r="D137" s="197"/>
      <c r="E137" s="198"/>
      <c r="F137" s="199">
        <f t="shared" si="169"/>
        <v>0</v>
      </c>
      <c r="G137" s="197"/>
      <c r="H137" s="198"/>
      <c r="I137" s="199">
        <f t="shared" si="170"/>
        <v>0</v>
      </c>
      <c r="J137" s="200"/>
      <c r="K137" s="198"/>
      <c r="L137" s="199">
        <f t="shared" si="171"/>
        <v>0</v>
      </c>
      <c r="M137" s="197"/>
      <c r="N137" s="198"/>
      <c r="O137" s="199">
        <f t="shared" si="172"/>
        <v>0</v>
      </c>
      <c r="P137" s="201"/>
    </row>
    <row r="138" spans="1:16" ht="36" x14ac:dyDescent="0.25">
      <c r="A138" s="202">
        <v>2360</v>
      </c>
      <c r="B138" s="90" t="s">
        <v>156</v>
      </c>
      <c r="C138" s="536">
        <f t="shared" si="99"/>
        <v>1658</v>
      </c>
      <c r="D138" s="203">
        <f t="shared" ref="D138:E138" si="173">SUM(D139:D145)</f>
        <v>1658</v>
      </c>
      <c r="E138" s="204">
        <f t="shared" si="173"/>
        <v>0</v>
      </c>
      <c r="F138" s="199">
        <f>SUM(F139:F145)</f>
        <v>1658</v>
      </c>
      <c r="G138" s="203">
        <f t="shared" ref="G138:H138" si="174">SUM(G139:G145)</f>
        <v>0</v>
      </c>
      <c r="H138" s="204">
        <f t="shared" si="174"/>
        <v>0</v>
      </c>
      <c r="I138" s="199">
        <f>SUM(I139:I145)</f>
        <v>0</v>
      </c>
      <c r="J138" s="205">
        <f t="shared" ref="J138:K138" si="175">SUM(J139:J145)</f>
        <v>0</v>
      </c>
      <c r="K138" s="204">
        <f t="shared" si="175"/>
        <v>0</v>
      </c>
      <c r="L138" s="199">
        <f>SUM(L139:L145)</f>
        <v>0</v>
      </c>
      <c r="M138" s="203">
        <f t="shared" ref="M138:O138" si="176">SUM(M139:M145)</f>
        <v>0</v>
      </c>
      <c r="N138" s="204">
        <f t="shared" si="176"/>
        <v>0</v>
      </c>
      <c r="O138" s="199">
        <f t="shared" si="176"/>
        <v>0</v>
      </c>
      <c r="P138" s="201"/>
    </row>
    <row r="139" spans="1:16" hidden="1" x14ac:dyDescent="0.25">
      <c r="A139" s="51">
        <v>2361</v>
      </c>
      <c r="B139" s="90" t="s">
        <v>157</v>
      </c>
      <c r="C139" s="536">
        <f t="shared" si="99"/>
        <v>0</v>
      </c>
      <c r="D139" s="197">
        <v>0</v>
      </c>
      <c r="E139" s="865"/>
      <c r="F139" s="199">
        <f t="shared" ref="F139:F146" si="177">D139+E139</f>
        <v>0</v>
      </c>
      <c r="G139" s="197"/>
      <c r="H139" s="198"/>
      <c r="I139" s="199">
        <f t="shared" ref="I139:I146" si="178">G139+H139</f>
        <v>0</v>
      </c>
      <c r="J139" s="200"/>
      <c r="K139" s="198"/>
      <c r="L139" s="199">
        <f t="shared" ref="L139:L146" si="179">J139+K139</f>
        <v>0</v>
      </c>
      <c r="M139" s="197"/>
      <c r="N139" s="198"/>
      <c r="O139" s="199">
        <f t="shared" ref="O139:O146" si="180">M139+N139</f>
        <v>0</v>
      </c>
      <c r="P139" s="201"/>
    </row>
    <row r="140" spans="1:16" ht="24" hidden="1" x14ac:dyDescent="0.25">
      <c r="A140" s="51">
        <v>2362</v>
      </c>
      <c r="B140" s="90" t="s">
        <v>158</v>
      </c>
      <c r="C140" s="536">
        <f t="shared" si="99"/>
        <v>0</v>
      </c>
      <c r="D140" s="197"/>
      <c r="E140" s="198"/>
      <c r="F140" s="199">
        <f t="shared" si="177"/>
        <v>0</v>
      </c>
      <c r="G140" s="197"/>
      <c r="H140" s="198"/>
      <c r="I140" s="199">
        <f t="shared" si="178"/>
        <v>0</v>
      </c>
      <c r="J140" s="200"/>
      <c r="K140" s="198"/>
      <c r="L140" s="199">
        <f t="shared" si="179"/>
        <v>0</v>
      </c>
      <c r="M140" s="197"/>
      <c r="N140" s="198"/>
      <c r="O140" s="199">
        <f t="shared" si="180"/>
        <v>0</v>
      </c>
      <c r="P140" s="201"/>
    </row>
    <row r="141" spans="1:16" ht="18" customHeight="1" x14ac:dyDescent="0.25">
      <c r="A141" s="51">
        <v>2363</v>
      </c>
      <c r="B141" s="90" t="s">
        <v>159</v>
      </c>
      <c r="C141" s="536">
        <f t="shared" si="99"/>
        <v>1658</v>
      </c>
      <c r="D141" s="197">
        <v>1658</v>
      </c>
      <c r="E141" s="865"/>
      <c r="F141" s="199">
        <f t="shared" si="177"/>
        <v>1658</v>
      </c>
      <c r="G141" s="197"/>
      <c r="H141" s="198"/>
      <c r="I141" s="199">
        <f t="shared" si="178"/>
        <v>0</v>
      </c>
      <c r="J141" s="200"/>
      <c r="K141" s="198"/>
      <c r="L141" s="199">
        <f t="shared" si="179"/>
        <v>0</v>
      </c>
      <c r="M141" s="197"/>
      <c r="N141" s="198"/>
      <c r="O141" s="199">
        <f t="shared" si="180"/>
        <v>0</v>
      </c>
      <c r="P141" s="211"/>
    </row>
    <row r="142" spans="1:16" hidden="1" x14ac:dyDescent="0.25">
      <c r="A142" s="51">
        <v>2364</v>
      </c>
      <c r="B142" s="90" t="s">
        <v>160</v>
      </c>
      <c r="C142" s="536">
        <f t="shared" si="99"/>
        <v>0</v>
      </c>
      <c r="D142" s="197"/>
      <c r="E142" s="198"/>
      <c r="F142" s="199">
        <f t="shared" si="177"/>
        <v>0</v>
      </c>
      <c r="G142" s="197"/>
      <c r="H142" s="198"/>
      <c r="I142" s="199">
        <f t="shared" si="178"/>
        <v>0</v>
      </c>
      <c r="J142" s="200"/>
      <c r="K142" s="198"/>
      <c r="L142" s="199">
        <f t="shared" si="179"/>
        <v>0</v>
      </c>
      <c r="M142" s="197"/>
      <c r="N142" s="198"/>
      <c r="O142" s="199">
        <f t="shared" si="180"/>
        <v>0</v>
      </c>
      <c r="P142" s="201"/>
    </row>
    <row r="143" spans="1:16" ht="12.75" hidden="1" customHeight="1" x14ac:dyDescent="0.25">
      <c r="A143" s="51">
        <v>2365</v>
      </c>
      <c r="B143" s="90" t="s">
        <v>161</v>
      </c>
      <c r="C143" s="536">
        <f t="shared" si="99"/>
        <v>0</v>
      </c>
      <c r="D143" s="197"/>
      <c r="E143" s="198"/>
      <c r="F143" s="199">
        <f t="shared" si="177"/>
        <v>0</v>
      </c>
      <c r="G143" s="197"/>
      <c r="H143" s="198"/>
      <c r="I143" s="199">
        <f t="shared" si="178"/>
        <v>0</v>
      </c>
      <c r="J143" s="200"/>
      <c r="K143" s="198"/>
      <c r="L143" s="199">
        <f t="shared" si="179"/>
        <v>0</v>
      </c>
      <c r="M143" s="197"/>
      <c r="N143" s="198"/>
      <c r="O143" s="199">
        <f t="shared" si="180"/>
        <v>0</v>
      </c>
      <c r="P143" s="201"/>
    </row>
    <row r="144" spans="1:16" ht="36" hidden="1" x14ac:dyDescent="0.25">
      <c r="A144" s="51">
        <v>2366</v>
      </c>
      <c r="B144" s="90" t="s">
        <v>162</v>
      </c>
      <c r="C144" s="536">
        <f t="shared" si="99"/>
        <v>0</v>
      </c>
      <c r="D144" s="197"/>
      <c r="E144" s="198"/>
      <c r="F144" s="199">
        <f t="shared" si="177"/>
        <v>0</v>
      </c>
      <c r="G144" s="197"/>
      <c r="H144" s="198"/>
      <c r="I144" s="199">
        <f t="shared" si="178"/>
        <v>0</v>
      </c>
      <c r="J144" s="200"/>
      <c r="K144" s="198"/>
      <c r="L144" s="199">
        <f t="shared" si="179"/>
        <v>0</v>
      </c>
      <c r="M144" s="197"/>
      <c r="N144" s="198"/>
      <c r="O144" s="199">
        <f t="shared" si="180"/>
        <v>0</v>
      </c>
      <c r="P144" s="201"/>
    </row>
    <row r="145" spans="1:16" ht="60" hidden="1" x14ac:dyDescent="0.25">
      <c r="A145" s="51">
        <v>2369</v>
      </c>
      <c r="B145" s="90" t="s">
        <v>163</v>
      </c>
      <c r="C145" s="536">
        <f t="shared" si="99"/>
        <v>0</v>
      </c>
      <c r="D145" s="197"/>
      <c r="E145" s="198"/>
      <c r="F145" s="199">
        <f t="shared" si="177"/>
        <v>0</v>
      </c>
      <c r="G145" s="197"/>
      <c r="H145" s="198"/>
      <c r="I145" s="199">
        <f t="shared" si="178"/>
        <v>0</v>
      </c>
      <c r="J145" s="200"/>
      <c r="K145" s="198"/>
      <c r="L145" s="199">
        <f t="shared" si="179"/>
        <v>0</v>
      </c>
      <c r="M145" s="197"/>
      <c r="N145" s="198"/>
      <c r="O145" s="199">
        <f t="shared" si="180"/>
        <v>0</v>
      </c>
      <c r="P145" s="201"/>
    </row>
    <row r="146" spans="1:16" ht="14.25" customHeight="1" x14ac:dyDescent="0.25">
      <c r="A146" s="188">
        <v>2370</v>
      </c>
      <c r="B146" s="143" t="s">
        <v>164</v>
      </c>
      <c r="C146" s="542">
        <f t="shared" si="99"/>
        <v>1450</v>
      </c>
      <c r="D146" s="206">
        <v>1450</v>
      </c>
      <c r="E146" s="866"/>
      <c r="F146" s="189">
        <f t="shared" si="177"/>
        <v>1450</v>
      </c>
      <c r="G146" s="206"/>
      <c r="H146" s="207"/>
      <c r="I146" s="189">
        <f t="shared" si="178"/>
        <v>0</v>
      </c>
      <c r="J146" s="208"/>
      <c r="K146" s="207"/>
      <c r="L146" s="189">
        <f t="shared" si="179"/>
        <v>0</v>
      </c>
      <c r="M146" s="206"/>
      <c r="N146" s="207"/>
      <c r="O146" s="189">
        <f t="shared" si="180"/>
        <v>0</v>
      </c>
      <c r="P146" s="217"/>
    </row>
    <row r="147" spans="1:16" hidden="1" x14ac:dyDescent="0.25">
      <c r="A147" s="188">
        <v>2380</v>
      </c>
      <c r="B147" s="143" t="s">
        <v>165</v>
      </c>
      <c r="C147" s="542">
        <f t="shared" si="99"/>
        <v>0</v>
      </c>
      <c r="D147" s="148">
        <f t="shared" ref="D147:E147" si="181">SUM(D148:D149)</f>
        <v>0</v>
      </c>
      <c r="E147" s="149">
        <f t="shared" si="181"/>
        <v>0</v>
      </c>
      <c r="F147" s="189">
        <f>SUM(F148:F149)</f>
        <v>0</v>
      </c>
      <c r="G147" s="148">
        <f t="shared" ref="G147:H147" si="182">SUM(G148:G149)</f>
        <v>0</v>
      </c>
      <c r="H147" s="149">
        <f t="shared" si="182"/>
        <v>0</v>
      </c>
      <c r="I147" s="189">
        <f>SUM(I148:I149)</f>
        <v>0</v>
      </c>
      <c r="J147" s="190">
        <f t="shared" ref="J147:K147" si="183">SUM(J148:J149)</f>
        <v>0</v>
      </c>
      <c r="K147" s="149">
        <f t="shared" si="183"/>
        <v>0</v>
      </c>
      <c r="L147" s="189">
        <f>SUM(L148:L149)</f>
        <v>0</v>
      </c>
      <c r="M147" s="148">
        <f t="shared" ref="M147:O147" si="184">SUM(M148:M149)</f>
        <v>0</v>
      </c>
      <c r="N147" s="149">
        <f t="shared" si="184"/>
        <v>0</v>
      </c>
      <c r="O147" s="189">
        <f t="shared" si="184"/>
        <v>0</v>
      </c>
      <c r="P147" s="191"/>
    </row>
    <row r="148" spans="1:16" hidden="1" x14ac:dyDescent="0.25">
      <c r="A148" s="44">
        <v>2381</v>
      </c>
      <c r="B148" s="82" t="s">
        <v>166</v>
      </c>
      <c r="C148" s="535">
        <f t="shared" si="99"/>
        <v>0</v>
      </c>
      <c r="D148" s="192"/>
      <c r="E148" s="193"/>
      <c r="F148" s="194">
        <f t="shared" ref="F148:F151" si="185">D148+E148</f>
        <v>0</v>
      </c>
      <c r="G148" s="192"/>
      <c r="H148" s="193"/>
      <c r="I148" s="194">
        <f t="shared" ref="I148:I151" si="186">G148+H148</f>
        <v>0</v>
      </c>
      <c r="J148" s="195"/>
      <c r="K148" s="193"/>
      <c r="L148" s="194">
        <f t="shared" ref="L148:L151" si="187">J148+K148</f>
        <v>0</v>
      </c>
      <c r="M148" s="192"/>
      <c r="N148" s="193"/>
      <c r="O148" s="194">
        <f t="shared" ref="O148:O151" si="188">M148+N148</f>
        <v>0</v>
      </c>
      <c r="P148" s="196"/>
    </row>
    <row r="149" spans="1:16" ht="24" hidden="1" x14ac:dyDescent="0.25">
      <c r="A149" s="51">
        <v>2389</v>
      </c>
      <c r="B149" s="90" t="s">
        <v>167</v>
      </c>
      <c r="C149" s="536">
        <f t="shared" ref="C149:C212" si="189">F149+I149+L149+O149</f>
        <v>0</v>
      </c>
      <c r="D149" s="197"/>
      <c r="E149" s="198"/>
      <c r="F149" s="199">
        <f t="shared" si="185"/>
        <v>0</v>
      </c>
      <c r="G149" s="197"/>
      <c r="H149" s="198"/>
      <c r="I149" s="199">
        <f t="shared" si="186"/>
        <v>0</v>
      </c>
      <c r="J149" s="200"/>
      <c r="K149" s="198"/>
      <c r="L149" s="199">
        <f t="shared" si="187"/>
        <v>0</v>
      </c>
      <c r="M149" s="197"/>
      <c r="N149" s="198"/>
      <c r="O149" s="199">
        <f t="shared" si="188"/>
        <v>0</v>
      </c>
      <c r="P149" s="201"/>
    </row>
    <row r="150" spans="1:16" hidden="1" x14ac:dyDescent="0.25">
      <c r="A150" s="188">
        <v>2390</v>
      </c>
      <c r="B150" s="143" t="s">
        <v>168</v>
      </c>
      <c r="C150" s="542">
        <f t="shared" si="189"/>
        <v>0</v>
      </c>
      <c r="D150" s="206"/>
      <c r="E150" s="207"/>
      <c r="F150" s="189">
        <f t="shared" si="185"/>
        <v>0</v>
      </c>
      <c r="G150" s="206"/>
      <c r="H150" s="207"/>
      <c r="I150" s="189">
        <f t="shared" si="186"/>
        <v>0</v>
      </c>
      <c r="J150" s="208"/>
      <c r="K150" s="207"/>
      <c r="L150" s="189">
        <f t="shared" si="187"/>
        <v>0</v>
      </c>
      <c r="M150" s="206"/>
      <c r="N150" s="207"/>
      <c r="O150" s="189">
        <f t="shared" si="188"/>
        <v>0</v>
      </c>
      <c r="P150" s="191"/>
    </row>
    <row r="151" spans="1:16" hidden="1" x14ac:dyDescent="0.25">
      <c r="A151" s="70">
        <v>2400</v>
      </c>
      <c r="B151" s="182" t="s">
        <v>169</v>
      </c>
      <c r="C151" s="534">
        <f t="shared" si="189"/>
        <v>0</v>
      </c>
      <c r="D151" s="224"/>
      <c r="E151" s="225"/>
      <c r="F151" s="185">
        <f t="shared" si="185"/>
        <v>0</v>
      </c>
      <c r="G151" s="224"/>
      <c r="H151" s="225"/>
      <c r="I151" s="185">
        <f t="shared" si="186"/>
        <v>0</v>
      </c>
      <c r="J151" s="226"/>
      <c r="K151" s="225"/>
      <c r="L151" s="185">
        <f t="shared" si="187"/>
        <v>0</v>
      </c>
      <c r="M151" s="224"/>
      <c r="N151" s="225"/>
      <c r="O151" s="185">
        <f t="shared" si="188"/>
        <v>0</v>
      </c>
      <c r="P151" s="209"/>
    </row>
    <row r="152" spans="1:16" ht="24" hidden="1" x14ac:dyDescent="0.25">
      <c r="A152" s="70">
        <v>2500</v>
      </c>
      <c r="B152" s="182" t="s">
        <v>170</v>
      </c>
      <c r="C152" s="534">
        <f t="shared" si="189"/>
        <v>0</v>
      </c>
      <c r="D152" s="183">
        <f t="shared" ref="D152:E152" si="190">SUM(D153,D159)</f>
        <v>0</v>
      </c>
      <c r="E152" s="184">
        <f t="shared" si="190"/>
        <v>0</v>
      </c>
      <c r="F152" s="185">
        <f>SUM(F153,F159)</f>
        <v>0</v>
      </c>
      <c r="G152" s="183">
        <f t="shared" ref="G152:O152" si="191">SUM(G153,G159)</f>
        <v>0</v>
      </c>
      <c r="H152" s="184">
        <f t="shared" si="191"/>
        <v>0</v>
      </c>
      <c r="I152" s="185">
        <f t="shared" si="191"/>
        <v>0</v>
      </c>
      <c r="J152" s="186">
        <f t="shared" si="191"/>
        <v>0</v>
      </c>
      <c r="K152" s="184">
        <f t="shared" si="191"/>
        <v>0</v>
      </c>
      <c r="L152" s="185">
        <f t="shared" si="191"/>
        <v>0</v>
      </c>
      <c r="M152" s="183">
        <f t="shared" si="191"/>
        <v>0</v>
      </c>
      <c r="N152" s="184">
        <f t="shared" si="191"/>
        <v>0</v>
      </c>
      <c r="O152" s="185">
        <f t="shared" si="191"/>
        <v>0</v>
      </c>
      <c r="P152" s="187"/>
    </row>
    <row r="153" spans="1:16" ht="24" hidden="1" x14ac:dyDescent="0.25">
      <c r="A153" s="801">
        <v>2510</v>
      </c>
      <c r="B153" s="82" t="s">
        <v>171</v>
      </c>
      <c r="C153" s="535">
        <f t="shared" si="189"/>
        <v>0</v>
      </c>
      <c r="D153" s="212">
        <f t="shared" ref="D153:E153" si="192">SUM(D154:D158)</f>
        <v>0</v>
      </c>
      <c r="E153" s="213">
        <f t="shared" si="192"/>
        <v>0</v>
      </c>
      <c r="F153" s="194">
        <f>SUM(F154:F158)</f>
        <v>0</v>
      </c>
      <c r="G153" s="212">
        <f t="shared" ref="G153:O153" si="193">SUM(G154:G158)</f>
        <v>0</v>
      </c>
      <c r="H153" s="213">
        <f t="shared" si="193"/>
        <v>0</v>
      </c>
      <c r="I153" s="194">
        <f t="shared" si="193"/>
        <v>0</v>
      </c>
      <c r="J153" s="214">
        <f t="shared" si="193"/>
        <v>0</v>
      </c>
      <c r="K153" s="213">
        <f t="shared" si="193"/>
        <v>0</v>
      </c>
      <c r="L153" s="194">
        <f t="shared" si="193"/>
        <v>0</v>
      </c>
      <c r="M153" s="212">
        <f t="shared" si="193"/>
        <v>0</v>
      </c>
      <c r="N153" s="213">
        <f t="shared" si="193"/>
        <v>0</v>
      </c>
      <c r="O153" s="194">
        <f t="shared" si="193"/>
        <v>0</v>
      </c>
      <c r="P153" s="227"/>
    </row>
    <row r="154" spans="1:16" ht="24" hidden="1" x14ac:dyDescent="0.25">
      <c r="A154" s="52">
        <v>2512</v>
      </c>
      <c r="B154" s="90" t="s">
        <v>172</v>
      </c>
      <c r="C154" s="536">
        <f t="shared" si="189"/>
        <v>0</v>
      </c>
      <c r="D154" s="197"/>
      <c r="E154" s="198"/>
      <c r="F154" s="199">
        <f t="shared" ref="F154:F159" si="194">D154+E154</f>
        <v>0</v>
      </c>
      <c r="G154" s="197"/>
      <c r="H154" s="198"/>
      <c r="I154" s="199">
        <f t="shared" ref="I154:I159" si="195">G154+H154</f>
        <v>0</v>
      </c>
      <c r="J154" s="200"/>
      <c r="K154" s="198"/>
      <c r="L154" s="199">
        <f t="shared" ref="L154:L159" si="196">J154+K154</f>
        <v>0</v>
      </c>
      <c r="M154" s="197"/>
      <c r="N154" s="198"/>
      <c r="O154" s="199">
        <f t="shared" ref="O154:O159" si="197">M154+N154</f>
        <v>0</v>
      </c>
      <c r="P154" s="201"/>
    </row>
    <row r="155" spans="1:16" ht="24" hidden="1" x14ac:dyDescent="0.25">
      <c r="A155" s="52">
        <v>2513</v>
      </c>
      <c r="B155" s="90" t="s">
        <v>173</v>
      </c>
      <c r="C155" s="536">
        <f t="shared" si="189"/>
        <v>0</v>
      </c>
      <c r="D155" s="197"/>
      <c r="E155" s="198"/>
      <c r="F155" s="199">
        <f t="shared" si="194"/>
        <v>0</v>
      </c>
      <c r="G155" s="197"/>
      <c r="H155" s="198"/>
      <c r="I155" s="199">
        <f t="shared" si="195"/>
        <v>0</v>
      </c>
      <c r="J155" s="200"/>
      <c r="K155" s="198"/>
      <c r="L155" s="199">
        <f t="shared" si="196"/>
        <v>0</v>
      </c>
      <c r="M155" s="197"/>
      <c r="N155" s="198"/>
      <c r="O155" s="199">
        <f t="shared" si="197"/>
        <v>0</v>
      </c>
      <c r="P155" s="201"/>
    </row>
    <row r="156" spans="1:16" ht="36" hidden="1" x14ac:dyDescent="0.25">
      <c r="A156" s="52">
        <v>2514</v>
      </c>
      <c r="B156" s="90" t="s">
        <v>174</v>
      </c>
      <c r="C156" s="536">
        <f t="shared" si="189"/>
        <v>0</v>
      </c>
      <c r="D156" s="197"/>
      <c r="E156" s="198"/>
      <c r="F156" s="199">
        <f t="shared" si="194"/>
        <v>0</v>
      </c>
      <c r="G156" s="197"/>
      <c r="H156" s="198"/>
      <c r="I156" s="199">
        <f t="shared" si="195"/>
        <v>0</v>
      </c>
      <c r="J156" s="200"/>
      <c r="K156" s="198"/>
      <c r="L156" s="199">
        <f t="shared" si="196"/>
        <v>0</v>
      </c>
      <c r="M156" s="197"/>
      <c r="N156" s="198"/>
      <c r="O156" s="199">
        <f t="shared" si="197"/>
        <v>0</v>
      </c>
      <c r="P156" s="201"/>
    </row>
    <row r="157" spans="1:16" ht="24" hidden="1" x14ac:dyDescent="0.25">
      <c r="A157" s="52">
        <v>2515</v>
      </c>
      <c r="B157" s="90" t="s">
        <v>175</v>
      </c>
      <c r="C157" s="536">
        <f t="shared" si="189"/>
        <v>0</v>
      </c>
      <c r="D157" s="197"/>
      <c r="E157" s="198"/>
      <c r="F157" s="199">
        <f t="shared" si="194"/>
        <v>0</v>
      </c>
      <c r="G157" s="197"/>
      <c r="H157" s="198"/>
      <c r="I157" s="199">
        <f t="shared" si="195"/>
        <v>0</v>
      </c>
      <c r="J157" s="200"/>
      <c r="K157" s="198"/>
      <c r="L157" s="199">
        <f t="shared" si="196"/>
        <v>0</v>
      </c>
      <c r="M157" s="197"/>
      <c r="N157" s="198"/>
      <c r="O157" s="199">
        <f t="shared" si="197"/>
        <v>0</v>
      </c>
      <c r="P157" s="201"/>
    </row>
    <row r="158" spans="1:16" ht="24" hidden="1" x14ac:dyDescent="0.25">
      <c r="A158" s="52">
        <v>2519</v>
      </c>
      <c r="B158" s="90" t="s">
        <v>176</v>
      </c>
      <c r="C158" s="536">
        <f t="shared" si="189"/>
        <v>0</v>
      </c>
      <c r="D158" s="197"/>
      <c r="E158" s="198"/>
      <c r="F158" s="199">
        <f t="shared" si="194"/>
        <v>0</v>
      </c>
      <c r="G158" s="197"/>
      <c r="H158" s="198"/>
      <c r="I158" s="199">
        <f t="shared" si="195"/>
        <v>0</v>
      </c>
      <c r="J158" s="200"/>
      <c r="K158" s="198"/>
      <c r="L158" s="199">
        <f t="shared" si="196"/>
        <v>0</v>
      </c>
      <c r="M158" s="197"/>
      <c r="N158" s="198"/>
      <c r="O158" s="199">
        <f t="shared" si="197"/>
        <v>0</v>
      </c>
      <c r="P158" s="201"/>
    </row>
    <row r="159" spans="1:16" ht="24" hidden="1" x14ac:dyDescent="0.25">
      <c r="A159" s="202">
        <v>2520</v>
      </c>
      <c r="B159" s="90" t="s">
        <v>177</v>
      </c>
      <c r="C159" s="536">
        <f t="shared" si="189"/>
        <v>0</v>
      </c>
      <c r="D159" s="197"/>
      <c r="E159" s="198"/>
      <c r="F159" s="199">
        <f t="shared" si="194"/>
        <v>0</v>
      </c>
      <c r="G159" s="197"/>
      <c r="H159" s="198"/>
      <c r="I159" s="199">
        <f t="shared" si="195"/>
        <v>0</v>
      </c>
      <c r="J159" s="200"/>
      <c r="K159" s="198"/>
      <c r="L159" s="199">
        <f t="shared" si="196"/>
        <v>0</v>
      </c>
      <c r="M159" s="197"/>
      <c r="N159" s="198"/>
      <c r="O159" s="199">
        <f t="shared" si="197"/>
        <v>0</v>
      </c>
      <c r="P159" s="201"/>
    </row>
    <row r="160" spans="1:16" hidden="1" x14ac:dyDescent="0.25">
      <c r="A160" s="176">
        <v>3000</v>
      </c>
      <c r="B160" s="176" t="s">
        <v>178</v>
      </c>
      <c r="C160" s="547">
        <f t="shared" si="189"/>
        <v>0</v>
      </c>
      <c r="D160" s="177">
        <f t="shared" ref="D160:E160" si="198">SUM(D161,D171)</f>
        <v>0</v>
      </c>
      <c r="E160" s="178">
        <f t="shared" si="198"/>
        <v>0</v>
      </c>
      <c r="F160" s="179">
        <f>SUM(F161,F171)</f>
        <v>0</v>
      </c>
      <c r="G160" s="177">
        <f t="shared" ref="G160:H160" si="199">SUM(G161,G171)</f>
        <v>0</v>
      </c>
      <c r="H160" s="178">
        <f t="shared" si="199"/>
        <v>0</v>
      </c>
      <c r="I160" s="179">
        <f>SUM(I161,I171)</f>
        <v>0</v>
      </c>
      <c r="J160" s="180">
        <f t="shared" ref="J160:K160" si="200">SUM(J161,J171)</f>
        <v>0</v>
      </c>
      <c r="K160" s="178">
        <f t="shared" si="200"/>
        <v>0</v>
      </c>
      <c r="L160" s="179">
        <f>SUM(L161,L171)</f>
        <v>0</v>
      </c>
      <c r="M160" s="177">
        <f t="shared" ref="M160:O160" si="201">SUM(M161,M171)</f>
        <v>0</v>
      </c>
      <c r="N160" s="178">
        <f t="shared" si="201"/>
        <v>0</v>
      </c>
      <c r="O160" s="179">
        <f t="shared" si="201"/>
        <v>0</v>
      </c>
      <c r="P160" s="181"/>
    </row>
    <row r="161" spans="1:16" ht="24" hidden="1" x14ac:dyDescent="0.25">
      <c r="A161" s="70">
        <v>3200</v>
      </c>
      <c r="B161" s="228" t="s">
        <v>179</v>
      </c>
      <c r="C161" s="534">
        <f t="shared" si="189"/>
        <v>0</v>
      </c>
      <c r="D161" s="183">
        <f t="shared" ref="D161:E161" si="202">SUM(D162,D166)</f>
        <v>0</v>
      </c>
      <c r="E161" s="184">
        <f t="shared" si="202"/>
        <v>0</v>
      </c>
      <c r="F161" s="185">
        <f>SUM(F162,F166)</f>
        <v>0</v>
      </c>
      <c r="G161" s="183">
        <f t="shared" ref="G161:O161" si="203">SUM(G162,G166)</f>
        <v>0</v>
      </c>
      <c r="H161" s="184">
        <f t="shared" si="203"/>
        <v>0</v>
      </c>
      <c r="I161" s="185">
        <f t="shared" si="203"/>
        <v>0</v>
      </c>
      <c r="J161" s="186">
        <f t="shared" si="203"/>
        <v>0</v>
      </c>
      <c r="K161" s="184">
        <f t="shared" si="203"/>
        <v>0</v>
      </c>
      <c r="L161" s="185">
        <f t="shared" si="203"/>
        <v>0</v>
      </c>
      <c r="M161" s="183">
        <f t="shared" si="203"/>
        <v>0</v>
      </c>
      <c r="N161" s="184">
        <f t="shared" si="203"/>
        <v>0</v>
      </c>
      <c r="O161" s="185">
        <f t="shared" si="203"/>
        <v>0</v>
      </c>
      <c r="P161" s="187"/>
    </row>
    <row r="162" spans="1:16" ht="36" hidden="1" x14ac:dyDescent="0.25">
      <c r="A162" s="801">
        <v>3260</v>
      </c>
      <c r="B162" s="82" t="s">
        <v>180</v>
      </c>
      <c r="C162" s="535">
        <f t="shared" si="189"/>
        <v>0</v>
      </c>
      <c r="D162" s="212">
        <f t="shared" ref="D162:E162" si="204">SUM(D163:D165)</f>
        <v>0</v>
      </c>
      <c r="E162" s="213">
        <f t="shared" si="204"/>
        <v>0</v>
      </c>
      <c r="F162" s="194">
        <f>SUM(F163:F165)</f>
        <v>0</v>
      </c>
      <c r="G162" s="212">
        <f t="shared" ref="G162:H162" si="205">SUM(G163:G165)</f>
        <v>0</v>
      </c>
      <c r="H162" s="213">
        <f t="shared" si="205"/>
        <v>0</v>
      </c>
      <c r="I162" s="194">
        <f>SUM(I163:I165)</f>
        <v>0</v>
      </c>
      <c r="J162" s="214">
        <f t="shared" ref="J162:K162" si="206">SUM(J163:J165)</f>
        <v>0</v>
      </c>
      <c r="K162" s="213">
        <f t="shared" si="206"/>
        <v>0</v>
      </c>
      <c r="L162" s="194">
        <f>SUM(L163:L165)</f>
        <v>0</v>
      </c>
      <c r="M162" s="212">
        <f t="shared" ref="M162:O162" si="207">SUM(M163:M165)</f>
        <v>0</v>
      </c>
      <c r="N162" s="213">
        <f t="shared" si="207"/>
        <v>0</v>
      </c>
      <c r="O162" s="194">
        <f t="shared" si="207"/>
        <v>0</v>
      </c>
      <c r="P162" s="196"/>
    </row>
    <row r="163" spans="1:16" ht="24" hidden="1" x14ac:dyDescent="0.25">
      <c r="A163" s="52">
        <v>3261</v>
      </c>
      <c r="B163" s="90" t="s">
        <v>181</v>
      </c>
      <c r="C163" s="536">
        <f t="shared" si="189"/>
        <v>0</v>
      </c>
      <c r="D163" s="197"/>
      <c r="E163" s="198"/>
      <c r="F163" s="199">
        <f t="shared" ref="F163:F165" si="208">D163+E163</f>
        <v>0</v>
      </c>
      <c r="G163" s="197"/>
      <c r="H163" s="198"/>
      <c r="I163" s="199">
        <f t="shared" ref="I163:I165" si="209">G163+H163</f>
        <v>0</v>
      </c>
      <c r="J163" s="200"/>
      <c r="K163" s="198"/>
      <c r="L163" s="199">
        <f t="shared" ref="L163:L165" si="210">J163+K163</f>
        <v>0</v>
      </c>
      <c r="M163" s="197"/>
      <c r="N163" s="198"/>
      <c r="O163" s="199">
        <f t="shared" ref="O163:O165" si="211">M163+N163</f>
        <v>0</v>
      </c>
      <c r="P163" s="201"/>
    </row>
    <row r="164" spans="1:16" ht="36" hidden="1" x14ac:dyDescent="0.25">
      <c r="A164" s="52">
        <v>3262</v>
      </c>
      <c r="B164" s="90" t="s">
        <v>182</v>
      </c>
      <c r="C164" s="536">
        <f t="shared" si="189"/>
        <v>0</v>
      </c>
      <c r="D164" s="197"/>
      <c r="E164" s="198"/>
      <c r="F164" s="199">
        <f t="shared" si="208"/>
        <v>0</v>
      </c>
      <c r="G164" s="197"/>
      <c r="H164" s="198"/>
      <c r="I164" s="199">
        <f t="shared" si="209"/>
        <v>0</v>
      </c>
      <c r="J164" s="200"/>
      <c r="K164" s="198"/>
      <c r="L164" s="199">
        <f t="shared" si="210"/>
        <v>0</v>
      </c>
      <c r="M164" s="197"/>
      <c r="N164" s="198"/>
      <c r="O164" s="199">
        <f t="shared" si="211"/>
        <v>0</v>
      </c>
      <c r="P164" s="201"/>
    </row>
    <row r="165" spans="1:16" ht="24" hidden="1" x14ac:dyDescent="0.25">
      <c r="A165" s="52">
        <v>3263</v>
      </c>
      <c r="B165" s="90" t="s">
        <v>183</v>
      </c>
      <c r="C165" s="536">
        <f t="shared" si="189"/>
        <v>0</v>
      </c>
      <c r="D165" s="197"/>
      <c r="E165" s="198"/>
      <c r="F165" s="199">
        <f t="shared" si="208"/>
        <v>0</v>
      </c>
      <c r="G165" s="197"/>
      <c r="H165" s="198"/>
      <c r="I165" s="199">
        <f t="shared" si="209"/>
        <v>0</v>
      </c>
      <c r="J165" s="200"/>
      <c r="K165" s="198"/>
      <c r="L165" s="199">
        <f t="shared" si="210"/>
        <v>0</v>
      </c>
      <c r="M165" s="197"/>
      <c r="N165" s="198"/>
      <c r="O165" s="199">
        <f t="shared" si="211"/>
        <v>0</v>
      </c>
      <c r="P165" s="201"/>
    </row>
    <row r="166" spans="1:16" ht="84" hidden="1" x14ac:dyDescent="0.25">
      <c r="A166" s="801">
        <v>3290</v>
      </c>
      <c r="B166" s="82" t="s">
        <v>184</v>
      </c>
      <c r="C166" s="548">
        <f t="shared" si="189"/>
        <v>0</v>
      </c>
      <c r="D166" s="212">
        <f t="shared" ref="D166:E166" si="212">SUM(D167:D170)</f>
        <v>0</v>
      </c>
      <c r="E166" s="213">
        <f t="shared" si="212"/>
        <v>0</v>
      </c>
      <c r="F166" s="194">
        <f>SUM(F167:F170)</f>
        <v>0</v>
      </c>
      <c r="G166" s="212">
        <f t="shared" ref="G166:O166" si="213">SUM(G167:G170)</f>
        <v>0</v>
      </c>
      <c r="H166" s="213">
        <f t="shared" si="213"/>
        <v>0</v>
      </c>
      <c r="I166" s="194">
        <f t="shared" si="213"/>
        <v>0</v>
      </c>
      <c r="J166" s="214">
        <f t="shared" si="213"/>
        <v>0</v>
      </c>
      <c r="K166" s="213">
        <f t="shared" si="213"/>
        <v>0</v>
      </c>
      <c r="L166" s="194">
        <f t="shared" si="213"/>
        <v>0</v>
      </c>
      <c r="M166" s="212">
        <f t="shared" si="213"/>
        <v>0</v>
      </c>
      <c r="N166" s="213">
        <f t="shared" si="213"/>
        <v>0</v>
      </c>
      <c r="O166" s="194">
        <f t="shared" si="213"/>
        <v>0</v>
      </c>
      <c r="P166" s="229"/>
    </row>
    <row r="167" spans="1:16" ht="72" hidden="1" x14ac:dyDescent="0.25">
      <c r="A167" s="52">
        <v>3291</v>
      </c>
      <c r="B167" s="90" t="s">
        <v>185</v>
      </c>
      <c r="C167" s="536">
        <f t="shared" si="189"/>
        <v>0</v>
      </c>
      <c r="D167" s="197"/>
      <c r="E167" s="198"/>
      <c r="F167" s="199">
        <f t="shared" ref="F167:F170" si="214">D167+E167</f>
        <v>0</v>
      </c>
      <c r="G167" s="197"/>
      <c r="H167" s="198"/>
      <c r="I167" s="199">
        <f t="shared" ref="I167:I170" si="215">G167+H167</f>
        <v>0</v>
      </c>
      <c r="J167" s="200"/>
      <c r="K167" s="198"/>
      <c r="L167" s="199">
        <f t="shared" ref="L167:L170" si="216">J167+K167</f>
        <v>0</v>
      </c>
      <c r="M167" s="197"/>
      <c r="N167" s="198"/>
      <c r="O167" s="199">
        <f t="shared" ref="O167:O170" si="217">M167+N167</f>
        <v>0</v>
      </c>
      <c r="P167" s="201"/>
    </row>
    <row r="168" spans="1:16" ht="72" hidden="1" x14ac:dyDescent="0.25">
      <c r="A168" s="52">
        <v>3292</v>
      </c>
      <c r="B168" s="90" t="s">
        <v>186</v>
      </c>
      <c r="C168" s="536">
        <f t="shared" si="189"/>
        <v>0</v>
      </c>
      <c r="D168" s="197"/>
      <c r="E168" s="198"/>
      <c r="F168" s="199">
        <f t="shared" si="214"/>
        <v>0</v>
      </c>
      <c r="G168" s="197"/>
      <c r="H168" s="198"/>
      <c r="I168" s="199">
        <f t="shared" si="215"/>
        <v>0</v>
      </c>
      <c r="J168" s="200"/>
      <c r="K168" s="198"/>
      <c r="L168" s="199">
        <f t="shared" si="216"/>
        <v>0</v>
      </c>
      <c r="M168" s="197"/>
      <c r="N168" s="198"/>
      <c r="O168" s="199">
        <f t="shared" si="217"/>
        <v>0</v>
      </c>
      <c r="P168" s="201"/>
    </row>
    <row r="169" spans="1:16" ht="72" hidden="1" x14ac:dyDescent="0.25">
      <c r="A169" s="52">
        <v>3293</v>
      </c>
      <c r="B169" s="90" t="s">
        <v>187</v>
      </c>
      <c r="C169" s="536">
        <f t="shared" si="189"/>
        <v>0</v>
      </c>
      <c r="D169" s="197"/>
      <c r="E169" s="198"/>
      <c r="F169" s="199">
        <f t="shared" si="214"/>
        <v>0</v>
      </c>
      <c r="G169" s="197"/>
      <c r="H169" s="198"/>
      <c r="I169" s="199">
        <f t="shared" si="215"/>
        <v>0</v>
      </c>
      <c r="J169" s="200"/>
      <c r="K169" s="198"/>
      <c r="L169" s="199">
        <f t="shared" si="216"/>
        <v>0</v>
      </c>
      <c r="M169" s="197"/>
      <c r="N169" s="198"/>
      <c r="O169" s="199">
        <f t="shared" si="217"/>
        <v>0</v>
      </c>
      <c r="P169" s="201"/>
    </row>
    <row r="170" spans="1:16" ht="60" hidden="1" x14ac:dyDescent="0.25">
      <c r="A170" s="230">
        <v>3294</v>
      </c>
      <c r="B170" s="90" t="s">
        <v>188</v>
      </c>
      <c r="C170" s="548">
        <f t="shared" si="189"/>
        <v>0</v>
      </c>
      <c r="D170" s="231"/>
      <c r="E170" s="232"/>
      <c r="F170" s="233">
        <f t="shared" si="214"/>
        <v>0</v>
      </c>
      <c r="G170" s="231"/>
      <c r="H170" s="232"/>
      <c r="I170" s="233">
        <f t="shared" si="215"/>
        <v>0</v>
      </c>
      <c r="J170" s="234"/>
      <c r="K170" s="232"/>
      <c r="L170" s="233">
        <f t="shared" si="216"/>
        <v>0</v>
      </c>
      <c r="M170" s="231"/>
      <c r="N170" s="232"/>
      <c r="O170" s="233">
        <f t="shared" si="217"/>
        <v>0</v>
      </c>
      <c r="P170" s="229"/>
    </row>
    <row r="171" spans="1:16" ht="48" hidden="1" x14ac:dyDescent="0.25">
      <c r="A171" s="235">
        <v>3300</v>
      </c>
      <c r="B171" s="228" t="s">
        <v>189</v>
      </c>
      <c r="C171" s="549">
        <f t="shared" si="189"/>
        <v>0</v>
      </c>
      <c r="D171" s="236">
        <f t="shared" ref="D171:E171" si="218">SUM(D172:D173)</f>
        <v>0</v>
      </c>
      <c r="E171" s="237">
        <f t="shared" si="218"/>
        <v>0</v>
      </c>
      <c r="F171" s="238">
        <f>SUM(F172:F173)</f>
        <v>0</v>
      </c>
      <c r="G171" s="236">
        <f t="shared" ref="G171:O171" si="219">SUM(G172:G173)</f>
        <v>0</v>
      </c>
      <c r="H171" s="237">
        <f t="shared" si="219"/>
        <v>0</v>
      </c>
      <c r="I171" s="238">
        <f t="shared" si="219"/>
        <v>0</v>
      </c>
      <c r="J171" s="239">
        <f t="shared" si="219"/>
        <v>0</v>
      </c>
      <c r="K171" s="237">
        <f t="shared" si="219"/>
        <v>0</v>
      </c>
      <c r="L171" s="238">
        <f t="shared" si="219"/>
        <v>0</v>
      </c>
      <c r="M171" s="236">
        <f t="shared" si="219"/>
        <v>0</v>
      </c>
      <c r="N171" s="237">
        <f t="shared" si="219"/>
        <v>0</v>
      </c>
      <c r="O171" s="238">
        <f t="shared" si="219"/>
        <v>0</v>
      </c>
      <c r="P171" s="187"/>
    </row>
    <row r="172" spans="1:16" ht="48" hidden="1" x14ac:dyDescent="0.25">
      <c r="A172" s="142">
        <v>3310</v>
      </c>
      <c r="B172" s="143" t="s">
        <v>190</v>
      </c>
      <c r="C172" s="542">
        <f t="shared" si="189"/>
        <v>0</v>
      </c>
      <c r="D172" s="206"/>
      <c r="E172" s="207"/>
      <c r="F172" s="189">
        <f t="shared" ref="F172:F173" si="220">D172+E172</f>
        <v>0</v>
      </c>
      <c r="G172" s="206"/>
      <c r="H172" s="207"/>
      <c r="I172" s="189">
        <f t="shared" ref="I172:I173" si="221">G172+H172</f>
        <v>0</v>
      </c>
      <c r="J172" s="208"/>
      <c r="K172" s="207"/>
      <c r="L172" s="189">
        <f t="shared" ref="L172:L173" si="222">J172+K172</f>
        <v>0</v>
      </c>
      <c r="M172" s="206"/>
      <c r="N172" s="207"/>
      <c r="O172" s="189">
        <f t="shared" ref="O172:O173" si="223">M172+N172</f>
        <v>0</v>
      </c>
      <c r="P172" s="191"/>
    </row>
    <row r="173" spans="1:16" ht="48.75" hidden="1" customHeight="1" x14ac:dyDescent="0.25">
      <c r="A173" s="45">
        <v>3320</v>
      </c>
      <c r="B173" s="82" t="s">
        <v>191</v>
      </c>
      <c r="C173" s="535">
        <f t="shared" si="189"/>
        <v>0</v>
      </c>
      <c r="D173" s="192"/>
      <c r="E173" s="193"/>
      <c r="F173" s="194">
        <f t="shared" si="220"/>
        <v>0</v>
      </c>
      <c r="G173" s="192"/>
      <c r="H173" s="193"/>
      <c r="I173" s="194">
        <f t="shared" si="221"/>
        <v>0</v>
      </c>
      <c r="J173" s="195"/>
      <c r="K173" s="193"/>
      <c r="L173" s="194">
        <f t="shared" si="222"/>
        <v>0</v>
      </c>
      <c r="M173" s="192"/>
      <c r="N173" s="193"/>
      <c r="O173" s="194">
        <f t="shared" si="223"/>
        <v>0</v>
      </c>
      <c r="P173" s="196"/>
    </row>
    <row r="174" spans="1:16" hidden="1" x14ac:dyDescent="0.25">
      <c r="A174" s="240">
        <v>4000</v>
      </c>
      <c r="B174" s="176" t="s">
        <v>192</v>
      </c>
      <c r="C174" s="547">
        <f t="shared" si="189"/>
        <v>0</v>
      </c>
      <c r="D174" s="177">
        <f t="shared" ref="D174:E174" si="224">SUM(D175,D178)</f>
        <v>0</v>
      </c>
      <c r="E174" s="178">
        <f t="shared" si="224"/>
        <v>0</v>
      </c>
      <c r="F174" s="179">
        <f>SUM(F175,F178)</f>
        <v>0</v>
      </c>
      <c r="G174" s="177">
        <f t="shared" ref="G174:H174" si="225">SUM(G175,G178)</f>
        <v>0</v>
      </c>
      <c r="H174" s="178">
        <f t="shared" si="225"/>
        <v>0</v>
      </c>
      <c r="I174" s="179">
        <f>SUM(I175,I178)</f>
        <v>0</v>
      </c>
      <c r="J174" s="180">
        <f t="shared" ref="J174:K174" si="226">SUM(J175,J178)</f>
        <v>0</v>
      </c>
      <c r="K174" s="178">
        <f t="shared" si="226"/>
        <v>0</v>
      </c>
      <c r="L174" s="179">
        <f>SUM(L175,L178)</f>
        <v>0</v>
      </c>
      <c r="M174" s="177">
        <f t="shared" ref="M174:O174" si="227">SUM(M175,M178)</f>
        <v>0</v>
      </c>
      <c r="N174" s="178">
        <f t="shared" si="227"/>
        <v>0</v>
      </c>
      <c r="O174" s="179">
        <f t="shared" si="227"/>
        <v>0</v>
      </c>
      <c r="P174" s="181"/>
    </row>
    <row r="175" spans="1:16" ht="24" hidden="1" x14ac:dyDescent="0.25">
      <c r="A175" s="241">
        <v>4200</v>
      </c>
      <c r="B175" s="182" t="s">
        <v>193</v>
      </c>
      <c r="C175" s="534">
        <f t="shared" si="189"/>
        <v>0</v>
      </c>
      <c r="D175" s="183">
        <f t="shared" ref="D175:E175" si="228">SUM(D176,D177)</f>
        <v>0</v>
      </c>
      <c r="E175" s="184">
        <f t="shared" si="228"/>
        <v>0</v>
      </c>
      <c r="F175" s="185">
        <f>SUM(F176,F177)</f>
        <v>0</v>
      </c>
      <c r="G175" s="183">
        <f t="shared" ref="G175:H175" si="229">SUM(G176,G177)</f>
        <v>0</v>
      </c>
      <c r="H175" s="184">
        <f t="shared" si="229"/>
        <v>0</v>
      </c>
      <c r="I175" s="185">
        <f>SUM(I176,I177)</f>
        <v>0</v>
      </c>
      <c r="J175" s="186">
        <f t="shared" ref="J175:K175" si="230">SUM(J176,J177)</f>
        <v>0</v>
      </c>
      <c r="K175" s="184">
        <f t="shared" si="230"/>
        <v>0</v>
      </c>
      <c r="L175" s="185">
        <f>SUM(L176,L177)</f>
        <v>0</v>
      </c>
      <c r="M175" s="183">
        <f t="shared" ref="M175:O175" si="231">SUM(M176,M177)</f>
        <v>0</v>
      </c>
      <c r="N175" s="184">
        <f t="shared" si="231"/>
        <v>0</v>
      </c>
      <c r="O175" s="185">
        <f t="shared" si="231"/>
        <v>0</v>
      </c>
      <c r="P175" s="209"/>
    </row>
    <row r="176" spans="1:16" ht="36" hidden="1" x14ac:dyDescent="0.25">
      <c r="A176" s="801">
        <v>4240</v>
      </c>
      <c r="B176" s="82" t="s">
        <v>194</v>
      </c>
      <c r="C176" s="535">
        <f t="shared" si="189"/>
        <v>0</v>
      </c>
      <c r="D176" s="192"/>
      <c r="E176" s="193"/>
      <c r="F176" s="194">
        <f t="shared" ref="F176:F177" si="232">D176+E176</f>
        <v>0</v>
      </c>
      <c r="G176" s="192"/>
      <c r="H176" s="193"/>
      <c r="I176" s="194">
        <f t="shared" ref="I176:I177" si="233">G176+H176</f>
        <v>0</v>
      </c>
      <c r="J176" s="195"/>
      <c r="K176" s="193"/>
      <c r="L176" s="194">
        <f t="shared" ref="L176:L177" si="234">J176+K176</f>
        <v>0</v>
      </c>
      <c r="M176" s="192"/>
      <c r="N176" s="193"/>
      <c r="O176" s="194">
        <f t="shared" ref="O176:O177" si="235">M176+N176</f>
        <v>0</v>
      </c>
      <c r="P176" s="196"/>
    </row>
    <row r="177" spans="1:16" ht="24" hidden="1" x14ac:dyDescent="0.25">
      <c r="A177" s="202">
        <v>4250</v>
      </c>
      <c r="B177" s="90" t="s">
        <v>195</v>
      </c>
      <c r="C177" s="536">
        <f t="shared" si="189"/>
        <v>0</v>
      </c>
      <c r="D177" s="197"/>
      <c r="E177" s="198"/>
      <c r="F177" s="199">
        <f t="shared" si="232"/>
        <v>0</v>
      </c>
      <c r="G177" s="197"/>
      <c r="H177" s="198"/>
      <c r="I177" s="199">
        <f t="shared" si="233"/>
        <v>0</v>
      </c>
      <c r="J177" s="200"/>
      <c r="K177" s="198"/>
      <c r="L177" s="199">
        <f t="shared" si="234"/>
        <v>0</v>
      </c>
      <c r="M177" s="197"/>
      <c r="N177" s="198"/>
      <c r="O177" s="199">
        <f t="shared" si="235"/>
        <v>0</v>
      </c>
      <c r="P177" s="201"/>
    </row>
    <row r="178" spans="1:16" hidden="1" x14ac:dyDescent="0.25">
      <c r="A178" s="70">
        <v>4300</v>
      </c>
      <c r="B178" s="182" t="s">
        <v>196</v>
      </c>
      <c r="C178" s="534">
        <f t="shared" si="189"/>
        <v>0</v>
      </c>
      <c r="D178" s="183">
        <f t="shared" ref="D178:E178" si="236">SUM(D179)</f>
        <v>0</v>
      </c>
      <c r="E178" s="184">
        <f t="shared" si="236"/>
        <v>0</v>
      </c>
      <c r="F178" s="185">
        <f>SUM(F179)</f>
        <v>0</v>
      </c>
      <c r="G178" s="183">
        <f t="shared" ref="G178:H178" si="237">SUM(G179)</f>
        <v>0</v>
      </c>
      <c r="H178" s="184">
        <f t="shared" si="237"/>
        <v>0</v>
      </c>
      <c r="I178" s="185">
        <f>SUM(I179)</f>
        <v>0</v>
      </c>
      <c r="J178" s="186">
        <f t="shared" ref="J178:K178" si="238">SUM(J179)</f>
        <v>0</v>
      </c>
      <c r="K178" s="184">
        <f t="shared" si="238"/>
        <v>0</v>
      </c>
      <c r="L178" s="185">
        <f>SUM(L179)</f>
        <v>0</v>
      </c>
      <c r="M178" s="183">
        <f t="shared" ref="M178:O178" si="239">SUM(M179)</f>
        <v>0</v>
      </c>
      <c r="N178" s="184">
        <f t="shared" si="239"/>
        <v>0</v>
      </c>
      <c r="O178" s="185">
        <f t="shared" si="239"/>
        <v>0</v>
      </c>
      <c r="P178" s="209"/>
    </row>
    <row r="179" spans="1:16" ht="24" hidden="1" x14ac:dyDescent="0.25">
      <c r="A179" s="801">
        <v>4310</v>
      </c>
      <c r="B179" s="82" t="s">
        <v>197</v>
      </c>
      <c r="C179" s="535">
        <f t="shared" si="189"/>
        <v>0</v>
      </c>
      <c r="D179" s="212">
        <f t="shared" ref="D179:E179" si="240">SUM(D180:D180)</f>
        <v>0</v>
      </c>
      <c r="E179" s="213">
        <f t="shared" si="240"/>
        <v>0</v>
      </c>
      <c r="F179" s="194">
        <f>SUM(F180:F180)</f>
        <v>0</v>
      </c>
      <c r="G179" s="212">
        <f t="shared" ref="G179:H179" si="241">SUM(G180:G180)</f>
        <v>0</v>
      </c>
      <c r="H179" s="213">
        <f t="shared" si="241"/>
        <v>0</v>
      </c>
      <c r="I179" s="194">
        <f>SUM(I180:I180)</f>
        <v>0</v>
      </c>
      <c r="J179" s="214">
        <f t="shared" ref="J179:K179" si="242">SUM(J180:J180)</f>
        <v>0</v>
      </c>
      <c r="K179" s="213">
        <f t="shared" si="242"/>
        <v>0</v>
      </c>
      <c r="L179" s="194">
        <f>SUM(L180:L180)</f>
        <v>0</v>
      </c>
      <c r="M179" s="212">
        <f t="shared" ref="M179:O179" si="243">SUM(M180:M180)</f>
        <v>0</v>
      </c>
      <c r="N179" s="213">
        <f t="shared" si="243"/>
        <v>0</v>
      </c>
      <c r="O179" s="194">
        <f t="shared" si="243"/>
        <v>0</v>
      </c>
      <c r="P179" s="196"/>
    </row>
    <row r="180" spans="1:16" ht="36" hidden="1" x14ac:dyDescent="0.25">
      <c r="A180" s="52">
        <v>4311</v>
      </c>
      <c r="B180" s="90" t="s">
        <v>198</v>
      </c>
      <c r="C180" s="536">
        <f t="shared" si="189"/>
        <v>0</v>
      </c>
      <c r="D180" s="197"/>
      <c r="E180" s="198"/>
      <c r="F180" s="199">
        <f>D180+E180</f>
        <v>0</v>
      </c>
      <c r="G180" s="197"/>
      <c r="H180" s="198"/>
      <c r="I180" s="199">
        <f>G180+H180</f>
        <v>0</v>
      </c>
      <c r="J180" s="200"/>
      <c r="K180" s="198"/>
      <c r="L180" s="199">
        <f>J180+K180</f>
        <v>0</v>
      </c>
      <c r="M180" s="197"/>
      <c r="N180" s="198"/>
      <c r="O180" s="199">
        <f t="shared" ref="O180" si="244">M180+N180</f>
        <v>0</v>
      </c>
      <c r="P180" s="201"/>
    </row>
    <row r="181" spans="1:16" s="29" customFormat="1" ht="24" x14ac:dyDescent="0.25">
      <c r="A181" s="242"/>
      <c r="B181" s="21" t="s">
        <v>199</v>
      </c>
      <c r="C181" s="546">
        <f t="shared" si="189"/>
        <v>300</v>
      </c>
      <c r="D181" s="171">
        <f t="shared" ref="D181:O181" si="245">SUM(D182,D211,D252,D265)</f>
        <v>300</v>
      </c>
      <c r="E181" s="172">
        <f t="shared" si="245"/>
        <v>0</v>
      </c>
      <c r="F181" s="173">
        <f t="shared" si="245"/>
        <v>300</v>
      </c>
      <c r="G181" s="171">
        <f t="shared" si="245"/>
        <v>0</v>
      </c>
      <c r="H181" s="172">
        <f t="shared" si="245"/>
        <v>0</v>
      </c>
      <c r="I181" s="173">
        <f t="shared" si="245"/>
        <v>0</v>
      </c>
      <c r="J181" s="174">
        <f t="shared" si="245"/>
        <v>0</v>
      </c>
      <c r="K181" s="172">
        <f t="shared" si="245"/>
        <v>0</v>
      </c>
      <c r="L181" s="173">
        <f t="shared" si="245"/>
        <v>0</v>
      </c>
      <c r="M181" s="171">
        <f t="shared" si="245"/>
        <v>0</v>
      </c>
      <c r="N181" s="172">
        <f t="shared" si="245"/>
        <v>0</v>
      </c>
      <c r="O181" s="173">
        <f t="shared" si="245"/>
        <v>0</v>
      </c>
      <c r="P181" s="243"/>
    </row>
    <row r="182" spans="1:16" x14ac:dyDescent="0.25">
      <c r="A182" s="176">
        <v>5000</v>
      </c>
      <c r="B182" s="176" t="s">
        <v>200</v>
      </c>
      <c r="C182" s="547">
        <f t="shared" si="189"/>
        <v>300</v>
      </c>
      <c r="D182" s="177">
        <f t="shared" ref="D182:E182" si="246">D183+D187</f>
        <v>300</v>
      </c>
      <c r="E182" s="178">
        <f t="shared" si="246"/>
        <v>0</v>
      </c>
      <c r="F182" s="179">
        <f>F183+F187</f>
        <v>300</v>
      </c>
      <c r="G182" s="177">
        <f t="shared" ref="G182:H182" si="247">G183+G187</f>
        <v>0</v>
      </c>
      <c r="H182" s="178">
        <f t="shared" si="247"/>
        <v>0</v>
      </c>
      <c r="I182" s="179">
        <f>I183+I187</f>
        <v>0</v>
      </c>
      <c r="J182" s="180">
        <f t="shared" ref="J182:K182" si="248">J183+J187</f>
        <v>0</v>
      </c>
      <c r="K182" s="178">
        <f t="shared" si="248"/>
        <v>0</v>
      </c>
      <c r="L182" s="179">
        <f>L183+L187</f>
        <v>0</v>
      </c>
      <c r="M182" s="177">
        <f t="shared" ref="M182:O182" si="249">M183+M187</f>
        <v>0</v>
      </c>
      <c r="N182" s="178">
        <f t="shared" si="249"/>
        <v>0</v>
      </c>
      <c r="O182" s="179">
        <f t="shared" si="249"/>
        <v>0</v>
      </c>
      <c r="P182" s="181"/>
    </row>
    <row r="183" spans="1:16" hidden="1" x14ac:dyDescent="0.25">
      <c r="A183" s="70">
        <v>5100</v>
      </c>
      <c r="B183" s="182" t="s">
        <v>201</v>
      </c>
      <c r="C183" s="534">
        <f t="shared" si="189"/>
        <v>0</v>
      </c>
      <c r="D183" s="183">
        <f t="shared" ref="D183:E183" si="250">SUM(D184:D186)</f>
        <v>0</v>
      </c>
      <c r="E183" s="184">
        <f t="shared" si="250"/>
        <v>0</v>
      </c>
      <c r="F183" s="185">
        <f>SUM(F184:F186)</f>
        <v>0</v>
      </c>
      <c r="G183" s="183">
        <f t="shared" ref="G183:H183" si="251">SUM(G184:G186)</f>
        <v>0</v>
      </c>
      <c r="H183" s="184">
        <f t="shared" si="251"/>
        <v>0</v>
      </c>
      <c r="I183" s="185">
        <f>SUM(I184:I186)</f>
        <v>0</v>
      </c>
      <c r="J183" s="186">
        <f t="shared" ref="J183:K183" si="252">SUM(J184:J186)</f>
        <v>0</v>
      </c>
      <c r="K183" s="184">
        <f t="shared" si="252"/>
        <v>0</v>
      </c>
      <c r="L183" s="185">
        <f>SUM(L184:L186)</f>
        <v>0</v>
      </c>
      <c r="M183" s="183">
        <f t="shared" ref="M183:O183" si="253">SUM(M184:M186)</f>
        <v>0</v>
      </c>
      <c r="N183" s="184">
        <f t="shared" si="253"/>
        <v>0</v>
      </c>
      <c r="O183" s="185">
        <f t="shared" si="253"/>
        <v>0</v>
      </c>
      <c r="P183" s="209"/>
    </row>
    <row r="184" spans="1:16" hidden="1" x14ac:dyDescent="0.25">
      <c r="A184" s="801">
        <v>5110</v>
      </c>
      <c r="B184" s="82" t="s">
        <v>202</v>
      </c>
      <c r="C184" s="535">
        <f t="shared" si="189"/>
        <v>0</v>
      </c>
      <c r="D184" s="192"/>
      <c r="E184" s="193"/>
      <c r="F184" s="194">
        <f t="shared" ref="F184:F186" si="254">D184+E184</f>
        <v>0</v>
      </c>
      <c r="G184" s="192"/>
      <c r="H184" s="193"/>
      <c r="I184" s="194">
        <f t="shared" ref="I184:I186" si="255">G184+H184</f>
        <v>0</v>
      </c>
      <c r="J184" s="195"/>
      <c r="K184" s="193"/>
      <c r="L184" s="194">
        <f t="shared" ref="L184:L186" si="256">J184+K184</f>
        <v>0</v>
      </c>
      <c r="M184" s="192"/>
      <c r="N184" s="193"/>
      <c r="O184" s="194">
        <f t="shared" ref="O184:O186" si="257">M184+N184</f>
        <v>0</v>
      </c>
      <c r="P184" s="196"/>
    </row>
    <row r="185" spans="1:16" ht="24" hidden="1" x14ac:dyDescent="0.25">
      <c r="A185" s="202">
        <v>5120</v>
      </c>
      <c r="B185" s="90" t="s">
        <v>203</v>
      </c>
      <c r="C185" s="536">
        <f t="shared" si="189"/>
        <v>0</v>
      </c>
      <c r="D185" s="197"/>
      <c r="E185" s="198"/>
      <c r="F185" s="199">
        <f t="shared" si="254"/>
        <v>0</v>
      </c>
      <c r="G185" s="197"/>
      <c r="H185" s="198"/>
      <c r="I185" s="199">
        <f t="shared" si="255"/>
        <v>0</v>
      </c>
      <c r="J185" s="200"/>
      <c r="K185" s="198"/>
      <c r="L185" s="199">
        <f t="shared" si="256"/>
        <v>0</v>
      </c>
      <c r="M185" s="197"/>
      <c r="N185" s="198"/>
      <c r="O185" s="199">
        <f t="shared" si="257"/>
        <v>0</v>
      </c>
      <c r="P185" s="201"/>
    </row>
    <row r="186" spans="1:16" hidden="1" x14ac:dyDescent="0.25">
      <c r="A186" s="202">
        <v>5140</v>
      </c>
      <c r="B186" s="90" t="s">
        <v>204</v>
      </c>
      <c r="C186" s="536">
        <f t="shared" si="189"/>
        <v>0</v>
      </c>
      <c r="D186" s="197"/>
      <c r="E186" s="198"/>
      <c r="F186" s="199">
        <f t="shared" si="254"/>
        <v>0</v>
      </c>
      <c r="G186" s="197"/>
      <c r="H186" s="198"/>
      <c r="I186" s="199">
        <f t="shared" si="255"/>
        <v>0</v>
      </c>
      <c r="J186" s="200"/>
      <c r="K186" s="198"/>
      <c r="L186" s="199">
        <f t="shared" si="256"/>
        <v>0</v>
      </c>
      <c r="M186" s="197"/>
      <c r="N186" s="198"/>
      <c r="O186" s="199">
        <f t="shared" si="257"/>
        <v>0</v>
      </c>
      <c r="P186" s="201"/>
    </row>
    <row r="187" spans="1:16" ht="24" x14ac:dyDescent="0.25">
      <c r="A187" s="70">
        <v>5200</v>
      </c>
      <c r="B187" s="182" t="s">
        <v>205</v>
      </c>
      <c r="C187" s="534">
        <f t="shared" si="189"/>
        <v>300</v>
      </c>
      <c r="D187" s="183">
        <f t="shared" ref="D187:E187" si="258">D188+D198+D199+D206+D207+D208+D210</f>
        <v>300</v>
      </c>
      <c r="E187" s="184">
        <f t="shared" si="258"/>
        <v>0</v>
      </c>
      <c r="F187" s="185">
        <f>F188+F198+F199+F206+F207+F208+F210</f>
        <v>300</v>
      </c>
      <c r="G187" s="183">
        <f t="shared" ref="G187:H187" si="259">G188+G198+G199+G206+G207+G208+G210</f>
        <v>0</v>
      </c>
      <c r="H187" s="184">
        <f t="shared" si="259"/>
        <v>0</v>
      </c>
      <c r="I187" s="185">
        <f>I188+I198+I199+I206+I207+I208+I210</f>
        <v>0</v>
      </c>
      <c r="J187" s="186">
        <f t="shared" ref="J187:K187" si="260">J188+J198+J199+J206+J207+J208+J210</f>
        <v>0</v>
      </c>
      <c r="K187" s="184">
        <f t="shared" si="260"/>
        <v>0</v>
      </c>
      <c r="L187" s="185">
        <f>L188+L198+L199+L206+L207+L208+L210</f>
        <v>0</v>
      </c>
      <c r="M187" s="183">
        <f t="shared" ref="M187:O187" si="261">M188+M198+M199+M206+M207+M208+M210</f>
        <v>0</v>
      </c>
      <c r="N187" s="184">
        <f t="shared" si="261"/>
        <v>0</v>
      </c>
      <c r="O187" s="185">
        <f t="shared" si="261"/>
        <v>0</v>
      </c>
      <c r="P187" s="209"/>
    </row>
    <row r="188" spans="1:16" hidden="1" x14ac:dyDescent="0.25">
      <c r="A188" s="188">
        <v>5210</v>
      </c>
      <c r="B188" s="143" t="s">
        <v>206</v>
      </c>
      <c r="C188" s="542">
        <f t="shared" si="189"/>
        <v>0</v>
      </c>
      <c r="D188" s="148">
        <f t="shared" ref="D188:E188" si="262">SUM(D189:D197)</f>
        <v>0</v>
      </c>
      <c r="E188" s="149">
        <f t="shared" si="262"/>
        <v>0</v>
      </c>
      <c r="F188" s="189">
        <f>SUM(F189:F197)</f>
        <v>0</v>
      </c>
      <c r="G188" s="148">
        <f t="shared" ref="G188:H188" si="263">SUM(G189:G197)</f>
        <v>0</v>
      </c>
      <c r="H188" s="149">
        <f t="shared" si="263"/>
        <v>0</v>
      </c>
      <c r="I188" s="189">
        <f>SUM(I189:I197)</f>
        <v>0</v>
      </c>
      <c r="J188" s="190">
        <f t="shared" ref="J188:K188" si="264">SUM(J189:J197)</f>
        <v>0</v>
      </c>
      <c r="K188" s="149">
        <f t="shared" si="264"/>
        <v>0</v>
      </c>
      <c r="L188" s="189">
        <f>SUM(L189:L197)</f>
        <v>0</v>
      </c>
      <c r="M188" s="148">
        <f t="shared" ref="M188:O188" si="265">SUM(M189:M197)</f>
        <v>0</v>
      </c>
      <c r="N188" s="149">
        <f t="shared" si="265"/>
        <v>0</v>
      </c>
      <c r="O188" s="189">
        <f t="shared" si="265"/>
        <v>0</v>
      </c>
      <c r="P188" s="191"/>
    </row>
    <row r="189" spans="1:16" hidden="1" x14ac:dyDescent="0.25">
      <c r="A189" s="45">
        <v>5211</v>
      </c>
      <c r="B189" s="82" t="s">
        <v>207</v>
      </c>
      <c r="C189" s="535">
        <f t="shared" si="189"/>
        <v>0</v>
      </c>
      <c r="D189" s="192"/>
      <c r="E189" s="193"/>
      <c r="F189" s="194">
        <f t="shared" ref="F189:F198" si="266">D189+E189</f>
        <v>0</v>
      </c>
      <c r="G189" s="192"/>
      <c r="H189" s="193"/>
      <c r="I189" s="194">
        <f t="shared" ref="I189:I198" si="267">G189+H189</f>
        <v>0</v>
      </c>
      <c r="J189" s="195"/>
      <c r="K189" s="193"/>
      <c r="L189" s="194">
        <f t="shared" ref="L189:L198" si="268">J189+K189</f>
        <v>0</v>
      </c>
      <c r="M189" s="192"/>
      <c r="N189" s="193"/>
      <c r="O189" s="194">
        <f t="shared" ref="O189:O198" si="269">M189+N189</f>
        <v>0</v>
      </c>
      <c r="P189" s="196"/>
    </row>
    <row r="190" spans="1:16" hidden="1" x14ac:dyDescent="0.25">
      <c r="A190" s="52">
        <v>5212</v>
      </c>
      <c r="B190" s="90" t="s">
        <v>208</v>
      </c>
      <c r="C190" s="536">
        <f t="shared" si="189"/>
        <v>0</v>
      </c>
      <c r="D190" s="197"/>
      <c r="E190" s="198"/>
      <c r="F190" s="199">
        <f t="shared" si="266"/>
        <v>0</v>
      </c>
      <c r="G190" s="197"/>
      <c r="H190" s="198"/>
      <c r="I190" s="199">
        <f t="shared" si="267"/>
        <v>0</v>
      </c>
      <c r="J190" s="200"/>
      <c r="K190" s="198"/>
      <c r="L190" s="199">
        <f t="shared" si="268"/>
        <v>0</v>
      </c>
      <c r="M190" s="197"/>
      <c r="N190" s="198"/>
      <c r="O190" s="199">
        <f t="shared" si="269"/>
        <v>0</v>
      </c>
      <c r="P190" s="201"/>
    </row>
    <row r="191" spans="1:16" hidden="1" x14ac:dyDescent="0.25">
      <c r="A191" s="52">
        <v>5213</v>
      </c>
      <c r="B191" s="90" t="s">
        <v>209</v>
      </c>
      <c r="C191" s="536">
        <f t="shared" si="189"/>
        <v>0</v>
      </c>
      <c r="D191" s="197"/>
      <c r="E191" s="198"/>
      <c r="F191" s="199">
        <f t="shared" si="266"/>
        <v>0</v>
      </c>
      <c r="G191" s="197"/>
      <c r="H191" s="198"/>
      <c r="I191" s="199">
        <f t="shared" si="267"/>
        <v>0</v>
      </c>
      <c r="J191" s="200"/>
      <c r="K191" s="198"/>
      <c r="L191" s="199">
        <f t="shared" si="268"/>
        <v>0</v>
      </c>
      <c r="M191" s="197"/>
      <c r="N191" s="198"/>
      <c r="O191" s="199">
        <f t="shared" si="269"/>
        <v>0</v>
      </c>
      <c r="P191" s="201"/>
    </row>
    <row r="192" spans="1:16" hidden="1" x14ac:dyDescent="0.25">
      <c r="A192" s="52">
        <v>5214</v>
      </c>
      <c r="B192" s="90" t="s">
        <v>210</v>
      </c>
      <c r="C192" s="536">
        <f t="shared" si="189"/>
        <v>0</v>
      </c>
      <c r="D192" s="197"/>
      <c r="E192" s="198"/>
      <c r="F192" s="199">
        <f t="shared" si="266"/>
        <v>0</v>
      </c>
      <c r="G192" s="197"/>
      <c r="H192" s="198"/>
      <c r="I192" s="199">
        <f t="shared" si="267"/>
        <v>0</v>
      </c>
      <c r="J192" s="200"/>
      <c r="K192" s="198"/>
      <c r="L192" s="199">
        <f t="shared" si="268"/>
        <v>0</v>
      </c>
      <c r="M192" s="197"/>
      <c r="N192" s="198"/>
      <c r="O192" s="199">
        <f t="shared" si="269"/>
        <v>0</v>
      </c>
      <c r="P192" s="201"/>
    </row>
    <row r="193" spans="1:16" hidden="1" x14ac:dyDescent="0.25">
      <c r="A193" s="52">
        <v>5215</v>
      </c>
      <c r="B193" s="90" t="s">
        <v>211</v>
      </c>
      <c r="C193" s="536">
        <f t="shared" si="189"/>
        <v>0</v>
      </c>
      <c r="D193" s="197"/>
      <c r="E193" s="198"/>
      <c r="F193" s="199">
        <f t="shared" si="266"/>
        <v>0</v>
      </c>
      <c r="G193" s="197"/>
      <c r="H193" s="198"/>
      <c r="I193" s="199">
        <f t="shared" si="267"/>
        <v>0</v>
      </c>
      <c r="J193" s="200"/>
      <c r="K193" s="198"/>
      <c r="L193" s="199">
        <f t="shared" si="268"/>
        <v>0</v>
      </c>
      <c r="M193" s="197"/>
      <c r="N193" s="198"/>
      <c r="O193" s="199">
        <f t="shared" si="269"/>
        <v>0</v>
      </c>
      <c r="P193" s="201"/>
    </row>
    <row r="194" spans="1:16" ht="14.25" hidden="1" customHeight="1" x14ac:dyDescent="0.25">
      <c r="A194" s="52">
        <v>5216</v>
      </c>
      <c r="B194" s="90" t="s">
        <v>212</v>
      </c>
      <c r="C194" s="536">
        <f t="shared" si="189"/>
        <v>0</v>
      </c>
      <c r="D194" s="197"/>
      <c r="E194" s="198"/>
      <c r="F194" s="199">
        <f t="shared" si="266"/>
        <v>0</v>
      </c>
      <c r="G194" s="197"/>
      <c r="H194" s="198"/>
      <c r="I194" s="199">
        <f t="shared" si="267"/>
        <v>0</v>
      </c>
      <c r="J194" s="200"/>
      <c r="K194" s="198"/>
      <c r="L194" s="199">
        <f t="shared" si="268"/>
        <v>0</v>
      </c>
      <c r="M194" s="197"/>
      <c r="N194" s="198"/>
      <c r="O194" s="199">
        <f t="shared" si="269"/>
        <v>0</v>
      </c>
      <c r="P194" s="201"/>
    </row>
    <row r="195" spans="1:16" hidden="1" x14ac:dyDescent="0.25">
      <c r="A195" s="52">
        <v>5217</v>
      </c>
      <c r="B195" s="90" t="s">
        <v>213</v>
      </c>
      <c r="C195" s="536">
        <f t="shared" si="189"/>
        <v>0</v>
      </c>
      <c r="D195" s="197"/>
      <c r="E195" s="198"/>
      <c r="F195" s="199">
        <f t="shared" si="266"/>
        <v>0</v>
      </c>
      <c r="G195" s="197"/>
      <c r="H195" s="198"/>
      <c r="I195" s="199">
        <f t="shared" si="267"/>
        <v>0</v>
      </c>
      <c r="J195" s="200"/>
      <c r="K195" s="198"/>
      <c r="L195" s="199">
        <f t="shared" si="268"/>
        <v>0</v>
      </c>
      <c r="M195" s="197"/>
      <c r="N195" s="198"/>
      <c r="O195" s="199">
        <f t="shared" si="269"/>
        <v>0</v>
      </c>
      <c r="P195" s="201"/>
    </row>
    <row r="196" spans="1:16" hidden="1" x14ac:dyDescent="0.25">
      <c r="A196" s="52">
        <v>5218</v>
      </c>
      <c r="B196" s="90" t="s">
        <v>214</v>
      </c>
      <c r="C196" s="536">
        <f t="shared" si="189"/>
        <v>0</v>
      </c>
      <c r="D196" s="197"/>
      <c r="E196" s="198"/>
      <c r="F196" s="199">
        <f t="shared" si="266"/>
        <v>0</v>
      </c>
      <c r="G196" s="197"/>
      <c r="H196" s="198"/>
      <c r="I196" s="199">
        <f t="shared" si="267"/>
        <v>0</v>
      </c>
      <c r="J196" s="200"/>
      <c r="K196" s="198"/>
      <c r="L196" s="199">
        <f t="shared" si="268"/>
        <v>0</v>
      </c>
      <c r="M196" s="197"/>
      <c r="N196" s="198"/>
      <c r="O196" s="199">
        <f t="shared" si="269"/>
        <v>0</v>
      </c>
      <c r="P196" s="201"/>
    </row>
    <row r="197" spans="1:16" hidden="1" x14ac:dyDescent="0.25">
      <c r="A197" s="52">
        <v>5219</v>
      </c>
      <c r="B197" s="90" t="s">
        <v>215</v>
      </c>
      <c r="C197" s="536">
        <f t="shared" si="189"/>
        <v>0</v>
      </c>
      <c r="D197" s="197"/>
      <c r="E197" s="198"/>
      <c r="F197" s="199">
        <f t="shared" si="266"/>
        <v>0</v>
      </c>
      <c r="G197" s="197"/>
      <c r="H197" s="198"/>
      <c r="I197" s="199">
        <f t="shared" si="267"/>
        <v>0</v>
      </c>
      <c r="J197" s="200"/>
      <c r="K197" s="198"/>
      <c r="L197" s="199">
        <f t="shared" si="268"/>
        <v>0</v>
      </c>
      <c r="M197" s="197"/>
      <c r="N197" s="198"/>
      <c r="O197" s="199">
        <f t="shared" si="269"/>
        <v>0</v>
      </c>
      <c r="P197" s="201"/>
    </row>
    <row r="198" spans="1:16" ht="13.5" hidden="1" customHeight="1" x14ac:dyDescent="0.25">
      <c r="A198" s="202">
        <v>5220</v>
      </c>
      <c r="B198" s="90" t="s">
        <v>216</v>
      </c>
      <c r="C198" s="536">
        <f t="shared" si="189"/>
        <v>0</v>
      </c>
      <c r="D198" s="197"/>
      <c r="E198" s="198"/>
      <c r="F198" s="199">
        <f t="shared" si="266"/>
        <v>0</v>
      </c>
      <c r="G198" s="197"/>
      <c r="H198" s="198"/>
      <c r="I198" s="199">
        <f t="shared" si="267"/>
        <v>0</v>
      </c>
      <c r="J198" s="200"/>
      <c r="K198" s="198"/>
      <c r="L198" s="199">
        <f t="shared" si="268"/>
        <v>0</v>
      </c>
      <c r="M198" s="197"/>
      <c r="N198" s="198"/>
      <c r="O198" s="199">
        <f t="shared" si="269"/>
        <v>0</v>
      </c>
      <c r="P198" s="201"/>
    </row>
    <row r="199" spans="1:16" x14ac:dyDescent="0.25">
      <c r="A199" s="202">
        <v>5230</v>
      </c>
      <c r="B199" s="90" t="s">
        <v>217</v>
      </c>
      <c r="C199" s="536">
        <f t="shared" si="189"/>
        <v>300</v>
      </c>
      <c r="D199" s="203">
        <f t="shared" ref="D199:E199" si="270">SUM(D200:D205)</f>
        <v>300</v>
      </c>
      <c r="E199" s="204">
        <f t="shared" si="270"/>
        <v>0</v>
      </c>
      <c r="F199" s="199">
        <f>SUM(F200:F205)</f>
        <v>300</v>
      </c>
      <c r="G199" s="203">
        <f t="shared" ref="G199:H199" si="271">SUM(G200:G205)</f>
        <v>0</v>
      </c>
      <c r="H199" s="204">
        <f t="shared" si="271"/>
        <v>0</v>
      </c>
      <c r="I199" s="199">
        <f>SUM(I200:I205)</f>
        <v>0</v>
      </c>
      <c r="J199" s="205">
        <f t="shared" ref="J199:K199" si="272">SUM(J200:J205)</f>
        <v>0</v>
      </c>
      <c r="K199" s="204">
        <f t="shared" si="272"/>
        <v>0</v>
      </c>
      <c r="L199" s="199">
        <f>SUM(L200:L205)</f>
        <v>0</v>
      </c>
      <c r="M199" s="203">
        <f t="shared" ref="M199:O199" si="273">SUM(M200:M205)</f>
        <v>0</v>
      </c>
      <c r="N199" s="204">
        <f t="shared" si="273"/>
        <v>0</v>
      </c>
      <c r="O199" s="199">
        <f t="shared" si="273"/>
        <v>0</v>
      </c>
      <c r="P199" s="201"/>
    </row>
    <row r="200" spans="1:16" hidden="1" x14ac:dyDescent="0.25">
      <c r="A200" s="52">
        <v>5231</v>
      </c>
      <c r="B200" s="90" t="s">
        <v>218</v>
      </c>
      <c r="C200" s="536">
        <f t="shared" si="189"/>
        <v>0</v>
      </c>
      <c r="D200" s="197"/>
      <c r="E200" s="198"/>
      <c r="F200" s="199">
        <f t="shared" ref="F200:F207" si="274">D200+E200</f>
        <v>0</v>
      </c>
      <c r="G200" s="197"/>
      <c r="H200" s="198"/>
      <c r="I200" s="199">
        <f t="shared" ref="I200:I207" si="275">G200+H200</f>
        <v>0</v>
      </c>
      <c r="J200" s="200"/>
      <c r="K200" s="198"/>
      <c r="L200" s="199">
        <f t="shared" ref="L200:L207" si="276">J200+K200</f>
        <v>0</v>
      </c>
      <c r="M200" s="197"/>
      <c r="N200" s="198"/>
      <c r="O200" s="199">
        <f t="shared" ref="O200:O207" si="277">M200+N200</f>
        <v>0</v>
      </c>
      <c r="P200" s="201"/>
    </row>
    <row r="201" spans="1:16" hidden="1" x14ac:dyDescent="0.25">
      <c r="A201" s="52">
        <v>5233</v>
      </c>
      <c r="B201" s="90" t="s">
        <v>219</v>
      </c>
      <c r="C201" s="536">
        <f t="shared" si="189"/>
        <v>0</v>
      </c>
      <c r="D201" s="197"/>
      <c r="E201" s="198"/>
      <c r="F201" s="199">
        <f t="shared" si="274"/>
        <v>0</v>
      </c>
      <c r="G201" s="197"/>
      <c r="H201" s="198"/>
      <c r="I201" s="199">
        <f t="shared" si="275"/>
        <v>0</v>
      </c>
      <c r="J201" s="200"/>
      <c r="K201" s="198"/>
      <c r="L201" s="199">
        <f t="shared" si="276"/>
        <v>0</v>
      </c>
      <c r="M201" s="197"/>
      <c r="N201" s="198"/>
      <c r="O201" s="199">
        <f t="shared" si="277"/>
        <v>0</v>
      </c>
      <c r="P201" s="201"/>
    </row>
    <row r="202" spans="1:16" ht="24" hidden="1" x14ac:dyDescent="0.25">
      <c r="A202" s="52">
        <v>5234</v>
      </c>
      <c r="B202" s="90" t="s">
        <v>220</v>
      </c>
      <c r="C202" s="536">
        <f t="shared" si="189"/>
        <v>0</v>
      </c>
      <c r="D202" s="197"/>
      <c r="E202" s="198"/>
      <c r="F202" s="199">
        <f t="shared" si="274"/>
        <v>0</v>
      </c>
      <c r="G202" s="197"/>
      <c r="H202" s="198"/>
      <c r="I202" s="199">
        <f t="shared" si="275"/>
        <v>0</v>
      </c>
      <c r="J202" s="200"/>
      <c r="K202" s="198"/>
      <c r="L202" s="199">
        <f t="shared" si="276"/>
        <v>0</v>
      </c>
      <c r="M202" s="197"/>
      <c r="N202" s="198"/>
      <c r="O202" s="199">
        <f t="shared" si="277"/>
        <v>0</v>
      </c>
      <c r="P202" s="201"/>
    </row>
    <row r="203" spans="1:16" ht="14.25" hidden="1" customHeight="1" x14ac:dyDescent="0.25">
      <c r="A203" s="52">
        <v>5236</v>
      </c>
      <c r="B203" s="90" t="s">
        <v>221</v>
      </c>
      <c r="C203" s="536">
        <f t="shared" si="189"/>
        <v>0</v>
      </c>
      <c r="D203" s="197"/>
      <c r="E203" s="198"/>
      <c r="F203" s="199">
        <f t="shared" si="274"/>
        <v>0</v>
      </c>
      <c r="G203" s="197"/>
      <c r="H203" s="198"/>
      <c r="I203" s="199">
        <f t="shared" si="275"/>
        <v>0</v>
      </c>
      <c r="J203" s="200"/>
      <c r="K203" s="198"/>
      <c r="L203" s="199">
        <f t="shared" si="276"/>
        <v>0</v>
      </c>
      <c r="M203" s="197"/>
      <c r="N203" s="198"/>
      <c r="O203" s="199">
        <f t="shared" si="277"/>
        <v>0</v>
      </c>
      <c r="P203" s="201"/>
    </row>
    <row r="204" spans="1:16" ht="24" x14ac:dyDescent="0.25">
      <c r="A204" s="52">
        <v>5238</v>
      </c>
      <c r="B204" s="90" t="s">
        <v>222</v>
      </c>
      <c r="C204" s="536">
        <f t="shared" si="189"/>
        <v>300</v>
      </c>
      <c r="D204" s="197">
        <v>300</v>
      </c>
      <c r="E204" s="865"/>
      <c r="F204" s="199">
        <f t="shared" si="274"/>
        <v>300</v>
      </c>
      <c r="G204" s="197"/>
      <c r="H204" s="198"/>
      <c r="I204" s="199">
        <f t="shared" si="275"/>
        <v>0</v>
      </c>
      <c r="J204" s="200"/>
      <c r="K204" s="198"/>
      <c r="L204" s="199">
        <f t="shared" si="276"/>
        <v>0</v>
      </c>
      <c r="M204" s="197"/>
      <c r="N204" s="198"/>
      <c r="O204" s="199">
        <f t="shared" si="277"/>
        <v>0</v>
      </c>
      <c r="P204" s="201"/>
    </row>
    <row r="205" spans="1:16" ht="24" hidden="1" x14ac:dyDescent="0.25">
      <c r="A205" s="52">
        <v>5239</v>
      </c>
      <c r="B205" s="90" t="s">
        <v>223</v>
      </c>
      <c r="C205" s="536">
        <f t="shared" si="189"/>
        <v>0</v>
      </c>
      <c r="D205" s="197"/>
      <c r="E205" s="198"/>
      <c r="F205" s="199">
        <f t="shared" si="274"/>
        <v>0</v>
      </c>
      <c r="G205" s="197"/>
      <c r="H205" s="198"/>
      <c r="I205" s="199">
        <f t="shared" si="275"/>
        <v>0</v>
      </c>
      <c r="J205" s="200"/>
      <c r="K205" s="198"/>
      <c r="L205" s="199">
        <f t="shared" si="276"/>
        <v>0</v>
      </c>
      <c r="M205" s="197"/>
      <c r="N205" s="198"/>
      <c r="O205" s="199">
        <f t="shared" si="277"/>
        <v>0</v>
      </c>
      <c r="P205" s="201"/>
    </row>
    <row r="206" spans="1:16" ht="24" hidden="1" x14ac:dyDescent="0.25">
      <c r="A206" s="202">
        <v>5240</v>
      </c>
      <c r="B206" s="90" t="s">
        <v>224</v>
      </c>
      <c r="C206" s="536">
        <f t="shared" si="189"/>
        <v>0</v>
      </c>
      <c r="D206" s="197"/>
      <c r="E206" s="198"/>
      <c r="F206" s="199">
        <f t="shared" si="274"/>
        <v>0</v>
      </c>
      <c r="G206" s="197"/>
      <c r="H206" s="198"/>
      <c r="I206" s="199">
        <f t="shared" si="275"/>
        <v>0</v>
      </c>
      <c r="J206" s="200"/>
      <c r="K206" s="198"/>
      <c r="L206" s="199">
        <f t="shared" si="276"/>
        <v>0</v>
      </c>
      <c r="M206" s="197"/>
      <c r="N206" s="198"/>
      <c r="O206" s="199">
        <f t="shared" si="277"/>
        <v>0</v>
      </c>
      <c r="P206" s="201"/>
    </row>
    <row r="207" spans="1:16" hidden="1" x14ac:dyDescent="0.25">
      <c r="A207" s="202">
        <v>5250</v>
      </c>
      <c r="B207" s="90" t="s">
        <v>225</v>
      </c>
      <c r="C207" s="536">
        <f t="shared" si="189"/>
        <v>0</v>
      </c>
      <c r="D207" s="197"/>
      <c r="E207" s="198"/>
      <c r="F207" s="199">
        <f t="shared" si="274"/>
        <v>0</v>
      </c>
      <c r="G207" s="197"/>
      <c r="H207" s="198"/>
      <c r="I207" s="199">
        <f t="shared" si="275"/>
        <v>0</v>
      </c>
      <c r="J207" s="200"/>
      <c r="K207" s="198"/>
      <c r="L207" s="199">
        <f t="shared" si="276"/>
        <v>0</v>
      </c>
      <c r="M207" s="197"/>
      <c r="N207" s="198"/>
      <c r="O207" s="199">
        <f t="shared" si="277"/>
        <v>0</v>
      </c>
      <c r="P207" s="201"/>
    </row>
    <row r="208" spans="1:16" hidden="1" x14ac:dyDescent="0.25">
      <c r="A208" s="202">
        <v>5260</v>
      </c>
      <c r="B208" s="90" t="s">
        <v>226</v>
      </c>
      <c r="C208" s="536">
        <f t="shared" si="189"/>
        <v>0</v>
      </c>
      <c r="D208" s="203">
        <f t="shared" ref="D208:E208" si="278">SUM(D209)</f>
        <v>0</v>
      </c>
      <c r="E208" s="204">
        <f t="shared" si="278"/>
        <v>0</v>
      </c>
      <c r="F208" s="199">
        <f>SUM(F209)</f>
        <v>0</v>
      </c>
      <c r="G208" s="203">
        <f t="shared" ref="G208:H208" si="279">SUM(G209)</f>
        <v>0</v>
      </c>
      <c r="H208" s="204">
        <f t="shared" si="279"/>
        <v>0</v>
      </c>
      <c r="I208" s="199">
        <f>SUM(I209)</f>
        <v>0</v>
      </c>
      <c r="J208" s="205">
        <f t="shared" ref="J208:K208" si="280">SUM(J209)</f>
        <v>0</v>
      </c>
      <c r="K208" s="204">
        <f t="shared" si="280"/>
        <v>0</v>
      </c>
      <c r="L208" s="199">
        <f>SUM(L209)</f>
        <v>0</v>
      </c>
      <c r="M208" s="203">
        <f t="shared" ref="M208:O208" si="281">SUM(M209)</f>
        <v>0</v>
      </c>
      <c r="N208" s="204">
        <f t="shared" si="281"/>
        <v>0</v>
      </c>
      <c r="O208" s="199">
        <f t="shared" si="281"/>
        <v>0</v>
      </c>
      <c r="P208" s="201"/>
    </row>
    <row r="209" spans="1:16" ht="24" hidden="1" x14ac:dyDescent="0.25">
      <c r="A209" s="52">
        <v>5269</v>
      </c>
      <c r="B209" s="90" t="s">
        <v>227</v>
      </c>
      <c r="C209" s="536">
        <f t="shared" si="189"/>
        <v>0</v>
      </c>
      <c r="D209" s="197"/>
      <c r="E209" s="198"/>
      <c r="F209" s="199">
        <f t="shared" ref="F209:F210" si="282">D209+E209</f>
        <v>0</v>
      </c>
      <c r="G209" s="197"/>
      <c r="H209" s="198"/>
      <c r="I209" s="199">
        <f t="shared" ref="I209:I210" si="283">G209+H209</f>
        <v>0</v>
      </c>
      <c r="J209" s="200"/>
      <c r="K209" s="198"/>
      <c r="L209" s="199">
        <f t="shared" ref="L209:L210" si="284">J209+K209</f>
        <v>0</v>
      </c>
      <c r="M209" s="197"/>
      <c r="N209" s="198"/>
      <c r="O209" s="199">
        <f t="shared" ref="O209:O210" si="285">M209+N209</f>
        <v>0</v>
      </c>
      <c r="P209" s="201"/>
    </row>
    <row r="210" spans="1:16" ht="24" hidden="1" x14ac:dyDescent="0.25">
      <c r="A210" s="188">
        <v>5270</v>
      </c>
      <c r="B210" s="143" t="s">
        <v>228</v>
      </c>
      <c r="C210" s="542">
        <f t="shared" si="189"/>
        <v>0</v>
      </c>
      <c r="D210" s="206"/>
      <c r="E210" s="207"/>
      <c r="F210" s="189">
        <f t="shared" si="282"/>
        <v>0</v>
      </c>
      <c r="G210" s="206"/>
      <c r="H210" s="207"/>
      <c r="I210" s="189">
        <f t="shared" si="283"/>
        <v>0</v>
      </c>
      <c r="J210" s="208"/>
      <c r="K210" s="207"/>
      <c r="L210" s="189">
        <f t="shared" si="284"/>
        <v>0</v>
      </c>
      <c r="M210" s="206"/>
      <c r="N210" s="207"/>
      <c r="O210" s="189">
        <f t="shared" si="285"/>
        <v>0</v>
      </c>
      <c r="P210" s="191"/>
    </row>
    <row r="211" spans="1:16" ht="24" hidden="1" x14ac:dyDescent="0.25">
      <c r="A211" s="176">
        <v>6000</v>
      </c>
      <c r="B211" s="176" t="s">
        <v>229</v>
      </c>
      <c r="C211" s="547">
        <f t="shared" si="189"/>
        <v>0</v>
      </c>
      <c r="D211" s="177">
        <f t="shared" ref="D211:O211" si="286">D212+D232+D240+D250</f>
        <v>0</v>
      </c>
      <c r="E211" s="178">
        <f t="shared" si="286"/>
        <v>0</v>
      </c>
      <c r="F211" s="179">
        <f t="shared" si="286"/>
        <v>0</v>
      </c>
      <c r="G211" s="177">
        <f t="shared" si="286"/>
        <v>0</v>
      </c>
      <c r="H211" s="178">
        <f t="shared" si="286"/>
        <v>0</v>
      </c>
      <c r="I211" s="179">
        <f t="shared" si="286"/>
        <v>0</v>
      </c>
      <c r="J211" s="180">
        <f t="shared" si="286"/>
        <v>0</v>
      </c>
      <c r="K211" s="178">
        <f t="shared" si="286"/>
        <v>0</v>
      </c>
      <c r="L211" s="179">
        <f t="shared" si="286"/>
        <v>0</v>
      </c>
      <c r="M211" s="177">
        <f t="shared" si="286"/>
        <v>0</v>
      </c>
      <c r="N211" s="178">
        <f t="shared" si="286"/>
        <v>0</v>
      </c>
      <c r="O211" s="179">
        <f t="shared" si="286"/>
        <v>0</v>
      </c>
      <c r="P211" s="181"/>
    </row>
    <row r="212" spans="1:16" ht="14.25" hidden="1" customHeight="1" x14ac:dyDescent="0.25">
      <c r="A212" s="235">
        <v>6200</v>
      </c>
      <c r="B212" s="228" t="s">
        <v>230</v>
      </c>
      <c r="C212" s="549">
        <f t="shared" si="189"/>
        <v>0</v>
      </c>
      <c r="D212" s="236">
        <f t="shared" ref="D212:E212" si="287">SUM(D213,D214,D216,D219,D225,D226,D227)</f>
        <v>0</v>
      </c>
      <c r="E212" s="237">
        <f t="shared" si="287"/>
        <v>0</v>
      </c>
      <c r="F212" s="238">
        <f>SUM(F213,F214,F216,F219,F225,F226,F227)</f>
        <v>0</v>
      </c>
      <c r="G212" s="236">
        <f t="shared" ref="G212:H212" si="288">SUM(G213,G214,G216,G219,G225,G226,G227)</f>
        <v>0</v>
      </c>
      <c r="H212" s="237">
        <f t="shared" si="288"/>
        <v>0</v>
      </c>
      <c r="I212" s="238">
        <f>SUM(I213,I214,I216,I219,I225,I226,I227)</f>
        <v>0</v>
      </c>
      <c r="J212" s="239">
        <f t="shared" ref="J212:K212" si="289">SUM(J213,J214,J216,J219,J225,J226,J227)</f>
        <v>0</v>
      </c>
      <c r="K212" s="237">
        <f t="shared" si="289"/>
        <v>0</v>
      </c>
      <c r="L212" s="238">
        <f>SUM(L213,L214,L216,L219,L225,L226,L227)</f>
        <v>0</v>
      </c>
      <c r="M212" s="236">
        <f t="shared" ref="M212:O212" si="290">SUM(M213,M214,M216,M219,M225,M226,M227)</f>
        <v>0</v>
      </c>
      <c r="N212" s="237">
        <f t="shared" si="290"/>
        <v>0</v>
      </c>
      <c r="O212" s="238">
        <f t="shared" si="290"/>
        <v>0</v>
      </c>
      <c r="P212" s="187"/>
    </row>
    <row r="213" spans="1:16" ht="24" hidden="1" x14ac:dyDescent="0.25">
      <c r="A213" s="801">
        <v>6220</v>
      </c>
      <c r="B213" s="82" t="s">
        <v>231</v>
      </c>
      <c r="C213" s="535">
        <f t="shared" ref="C213:C276" si="291">F213+I213+L213+O213</f>
        <v>0</v>
      </c>
      <c r="D213" s="192"/>
      <c r="E213" s="193"/>
      <c r="F213" s="194">
        <f>D213+E213</f>
        <v>0</v>
      </c>
      <c r="G213" s="192"/>
      <c r="H213" s="193"/>
      <c r="I213" s="194">
        <f>G213+H213</f>
        <v>0</v>
      </c>
      <c r="J213" s="195"/>
      <c r="K213" s="193"/>
      <c r="L213" s="194">
        <f>J213+K213</f>
        <v>0</v>
      </c>
      <c r="M213" s="192"/>
      <c r="N213" s="193"/>
      <c r="O213" s="194">
        <f t="shared" ref="O213" si="292">M213+N213</f>
        <v>0</v>
      </c>
      <c r="P213" s="196"/>
    </row>
    <row r="214" spans="1:16" hidden="1" x14ac:dyDescent="0.25">
      <c r="A214" s="202">
        <v>6230</v>
      </c>
      <c r="B214" s="90" t="s">
        <v>232</v>
      </c>
      <c r="C214" s="536">
        <f t="shared" si="291"/>
        <v>0</v>
      </c>
      <c r="D214" s="203">
        <f t="shared" ref="D214:O214" si="293">SUM(D215)</f>
        <v>0</v>
      </c>
      <c r="E214" s="204">
        <f t="shared" si="293"/>
        <v>0</v>
      </c>
      <c r="F214" s="199">
        <f t="shared" si="293"/>
        <v>0</v>
      </c>
      <c r="G214" s="203">
        <f t="shared" si="293"/>
        <v>0</v>
      </c>
      <c r="H214" s="204">
        <f t="shared" si="293"/>
        <v>0</v>
      </c>
      <c r="I214" s="199">
        <f t="shared" si="293"/>
        <v>0</v>
      </c>
      <c r="J214" s="205">
        <f t="shared" si="293"/>
        <v>0</v>
      </c>
      <c r="K214" s="204">
        <f t="shared" si="293"/>
        <v>0</v>
      </c>
      <c r="L214" s="199">
        <f t="shared" si="293"/>
        <v>0</v>
      </c>
      <c r="M214" s="203">
        <f t="shared" si="293"/>
        <v>0</v>
      </c>
      <c r="N214" s="204">
        <f t="shared" si="293"/>
        <v>0</v>
      </c>
      <c r="O214" s="199">
        <f t="shared" si="293"/>
        <v>0</v>
      </c>
      <c r="P214" s="201"/>
    </row>
    <row r="215" spans="1:16" ht="24" hidden="1" x14ac:dyDescent="0.25">
      <c r="A215" s="52">
        <v>6239</v>
      </c>
      <c r="B215" s="82" t="s">
        <v>233</v>
      </c>
      <c r="C215" s="536">
        <f t="shared" si="291"/>
        <v>0</v>
      </c>
      <c r="D215" s="192"/>
      <c r="E215" s="193"/>
      <c r="F215" s="194">
        <f>D215+E215</f>
        <v>0</v>
      </c>
      <c r="G215" s="192"/>
      <c r="H215" s="193"/>
      <c r="I215" s="194">
        <f>G215+H215</f>
        <v>0</v>
      </c>
      <c r="J215" s="195"/>
      <c r="K215" s="193"/>
      <c r="L215" s="194">
        <f>J215+K215</f>
        <v>0</v>
      </c>
      <c r="M215" s="192"/>
      <c r="N215" s="193"/>
      <c r="O215" s="194">
        <f t="shared" ref="O215" si="294">M215+N215</f>
        <v>0</v>
      </c>
      <c r="P215" s="196"/>
    </row>
    <row r="216" spans="1:16" ht="24" hidden="1" x14ac:dyDescent="0.25">
      <c r="A216" s="202">
        <v>6240</v>
      </c>
      <c r="B216" s="90" t="s">
        <v>234</v>
      </c>
      <c r="C216" s="536">
        <f t="shared" si="291"/>
        <v>0</v>
      </c>
      <c r="D216" s="203">
        <f t="shared" ref="D216:E216" si="295">SUM(D217:D218)</f>
        <v>0</v>
      </c>
      <c r="E216" s="204">
        <f t="shared" si="295"/>
        <v>0</v>
      </c>
      <c r="F216" s="199">
        <f>SUM(F217:F218)</f>
        <v>0</v>
      </c>
      <c r="G216" s="203">
        <f t="shared" ref="G216:H216" si="296">SUM(G217:G218)</f>
        <v>0</v>
      </c>
      <c r="H216" s="204">
        <f t="shared" si="296"/>
        <v>0</v>
      </c>
      <c r="I216" s="199">
        <f>SUM(I217:I218)</f>
        <v>0</v>
      </c>
      <c r="J216" s="205">
        <f t="shared" ref="J216:K216" si="297">SUM(J217:J218)</f>
        <v>0</v>
      </c>
      <c r="K216" s="204">
        <f t="shared" si="297"/>
        <v>0</v>
      </c>
      <c r="L216" s="199">
        <f>SUM(L217:L218)</f>
        <v>0</v>
      </c>
      <c r="M216" s="203">
        <f t="shared" ref="M216:O216" si="298">SUM(M217:M218)</f>
        <v>0</v>
      </c>
      <c r="N216" s="204">
        <f t="shared" si="298"/>
        <v>0</v>
      </c>
      <c r="O216" s="199">
        <f t="shared" si="298"/>
        <v>0</v>
      </c>
      <c r="P216" s="201"/>
    </row>
    <row r="217" spans="1:16" hidden="1" x14ac:dyDescent="0.25">
      <c r="A217" s="52">
        <v>6241</v>
      </c>
      <c r="B217" s="90" t="s">
        <v>235</v>
      </c>
      <c r="C217" s="536">
        <f t="shared" si="291"/>
        <v>0</v>
      </c>
      <c r="D217" s="197"/>
      <c r="E217" s="198"/>
      <c r="F217" s="199">
        <f t="shared" ref="F217:F218" si="299">D217+E217</f>
        <v>0</v>
      </c>
      <c r="G217" s="197"/>
      <c r="H217" s="198"/>
      <c r="I217" s="199">
        <f t="shared" ref="I217:I218" si="300">G217+H217</f>
        <v>0</v>
      </c>
      <c r="J217" s="200"/>
      <c r="K217" s="198"/>
      <c r="L217" s="199">
        <f t="shared" ref="L217:L218" si="301">J217+K217</f>
        <v>0</v>
      </c>
      <c r="M217" s="197"/>
      <c r="N217" s="198"/>
      <c r="O217" s="199">
        <f t="shared" ref="O217:O218" si="302">M217+N217</f>
        <v>0</v>
      </c>
      <c r="P217" s="201"/>
    </row>
    <row r="218" spans="1:16" hidden="1" x14ac:dyDescent="0.25">
      <c r="A218" s="52">
        <v>6242</v>
      </c>
      <c r="B218" s="90" t="s">
        <v>236</v>
      </c>
      <c r="C218" s="536">
        <f t="shared" si="291"/>
        <v>0</v>
      </c>
      <c r="D218" s="197"/>
      <c r="E218" s="198"/>
      <c r="F218" s="199">
        <f t="shared" si="299"/>
        <v>0</v>
      </c>
      <c r="G218" s="197"/>
      <c r="H218" s="198"/>
      <c r="I218" s="199">
        <f t="shared" si="300"/>
        <v>0</v>
      </c>
      <c r="J218" s="200"/>
      <c r="K218" s="198"/>
      <c r="L218" s="199">
        <f t="shared" si="301"/>
        <v>0</v>
      </c>
      <c r="M218" s="197"/>
      <c r="N218" s="198"/>
      <c r="O218" s="199">
        <f t="shared" si="302"/>
        <v>0</v>
      </c>
      <c r="P218" s="201"/>
    </row>
    <row r="219" spans="1:16" ht="25.5" hidden="1" customHeight="1" x14ac:dyDescent="0.25">
      <c r="A219" s="202">
        <v>6250</v>
      </c>
      <c r="B219" s="90" t="s">
        <v>237</v>
      </c>
      <c r="C219" s="536">
        <f t="shared" si="291"/>
        <v>0</v>
      </c>
      <c r="D219" s="203">
        <f t="shared" ref="D219:E219" si="303">SUM(D220:D224)</f>
        <v>0</v>
      </c>
      <c r="E219" s="204">
        <f t="shared" si="303"/>
        <v>0</v>
      </c>
      <c r="F219" s="199">
        <f>SUM(F220:F224)</f>
        <v>0</v>
      </c>
      <c r="G219" s="203">
        <f t="shared" ref="G219:H219" si="304">SUM(G220:G224)</f>
        <v>0</v>
      </c>
      <c r="H219" s="204">
        <f t="shared" si="304"/>
        <v>0</v>
      </c>
      <c r="I219" s="199">
        <f>SUM(I220:I224)</f>
        <v>0</v>
      </c>
      <c r="J219" s="205">
        <f t="shared" ref="J219:K219" si="305">SUM(J220:J224)</f>
        <v>0</v>
      </c>
      <c r="K219" s="204">
        <f t="shared" si="305"/>
        <v>0</v>
      </c>
      <c r="L219" s="199">
        <f>SUM(L220:L224)</f>
        <v>0</v>
      </c>
      <c r="M219" s="203">
        <f t="shared" ref="M219:O219" si="306">SUM(M220:M224)</f>
        <v>0</v>
      </c>
      <c r="N219" s="204">
        <f t="shared" si="306"/>
        <v>0</v>
      </c>
      <c r="O219" s="199">
        <f t="shared" si="306"/>
        <v>0</v>
      </c>
      <c r="P219" s="201"/>
    </row>
    <row r="220" spans="1:16" ht="14.25" hidden="1" customHeight="1" x14ac:dyDescent="0.25">
      <c r="A220" s="52">
        <v>6252</v>
      </c>
      <c r="B220" s="90" t="s">
        <v>238</v>
      </c>
      <c r="C220" s="536">
        <f t="shared" si="291"/>
        <v>0</v>
      </c>
      <c r="D220" s="197"/>
      <c r="E220" s="198"/>
      <c r="F220" s="199">
        <f t="shared" ref="F220:F226" si="307">D220+E220</f>
        <v>0</v>
      </c>
      <c r="G220" s="197"/>
      <c r="H220" s="198"/>
      <c r="I220" s="199">
        <f t="shared" ref="I220:I226" si="308">G220+H220</f>
        <v>0</v>
      </c>
      <c r="J220" s="200"/>
      <c r="K220" s="198"/>
      <c r="L220" s="199">
        <f t="shared" ref="L220:L226" si="309">J220+K220</f>
        <v>0</v>
      </c>
      <c r="M220" s="197"/>
      <c r="N220" s="198"/>
      <c r="O220" s="199">
        <f t="shared" ref="O220:O226" si="310">M220+N220</f>
        <v>0</v>
      </c>
      <c r="P220" s="201"/>
    </row>
    <row r="221" spans="1:16" ht="14.25" hidden="1" customHeight="1" x14ac:dyDescent="0.25">
      <c r="A221" s="52">
        <v>6253</v>
      </c>
      <c r="B221" s="90" t="s">
        <v>239</v>
      </c>
      <c r="C221" s="536">
        <f t="shared" si="291"/>
        <v>0</v>
      </c>
      <c r="D221" s="197"/>
      <c r="E221" s="198"/>
      <c r="F221" s="199">
        <f t="shared" si="307"/>
        <v>0</v>
      </c>
      <c r="G221" s="197"/>
      <c r="H221" s="198"/>
      <c r="I221" s="199">
        <f t="shared" si="308"/>
        <v>0</v>
      </c>
      <c r="J221" s="200"/>
      <c r="K221" s="198"/>
      <c r="L221" s="199">
        <f t="shared" si="309"/>
        <v>0</v>
      </c>
      <c r="M221" s="197"/>
      <c r="N221" s="198"/>
      <c r="O221" s="199">
        <f t="shared" si="310"/>
        <v>0</v>
      </c>
      <c r="P221" s="201"/>
    </row>
    <row r="222" spans="1:16" ht="24" hidden="1" x14ac:dyDescent="0.25">
      <c r="A222" s="52">
        <v>6254</v>
      </c>
      <c r="B222" s="90" t="s">
        <v>240</v>
      </c>
      <c r="C222" s="536">
        <f t="shared" si="291"/>
        <v>0</v>
      </c>
      <c r="D222" s="197"/>
      <c r="E222" s="198"/>
      <c r="F222" s="199">
        <f t="shared" si="307"/>
        <v>0</v>
      </c>
      <c r="G222" s="197"/>
      <c r="H222" s="198"/>
      <c r="I222" s="199">
        <f t="shared" si="308"/>
        <v>0</v>
      </c>
      <c r="J222" s="200"/>
      <c r="K222" s="198"/>
      <c r="L222" s="199">
        <f t="shared" si="309"/>
        <v>0</v>
      </c>
      <c r="M222" s="197"/>
      <c r="N222" s="198"/>
      <c r="O222" s="199">
        <f t="shared" si="310"/>
        <v>0</v>
      </c>
      <c r="P222" s="201"/>
    </row>
    <row r="223" spans="1:16" ht="24" hidden="1" x14ac:dyDescent="0.25">
      <c r="A223" s="52">
        <v>6255</v>
      </c>
      <c r="B223" s="90" t="s">
        <v>241</v>
      </c>
      <c r="C223" s="536">
        <f t="shared" si="291"/>
        <v>0</v>
      </c>
      <c r="D223" s="197"/>
      <c r="E223" s="198"/>
      <c r="F223" s="199">
        <f t="shared" si="307"/>
        <v>0</v>
      </c>
      <c r="G223" s="197"/>
      <c r="H223" s="198"/>
      <c r="I223" s="199">
        <f t="shared" si="308"/>
        <v>0</v>
      </c>
      <c r="J223" s="200"/>
      <c r="K223" s="198"/>
      <c r="L223" s="199">
        <f t="shared" si="309"/>
        <v>0</v>
      </c>
      <c r="M223" s="197"/>
      <c r="N223" s="198"/>
      <c r="O223" s="199">
        <f t="shared" si="310"/>
        <v>0</v>
      </c>
      <c r="P223" s="201"/>
    </row>
    <row r="224" spans="1:16" hidden="1" x14ac:dyDescent="0.25">
      <c r="A224" s="52">
        <v>6259</v>
      </c>
      <c r="B224" s="90" t="s">
        <v>242</v>
      </c>
      <c r="C224" s="536">
        <f t="shared" si="291"/>
        <v>0</v>
      </c>
      <c r="D224" s="197"/>
      <c r="E224" s="198"/>
      <c r="F224" s="199">
        <f t="shared" si="307"/>
        <v>0</v>
      </c>
      <c r="G224" s="197"/>
      <c r="H224" s="198"/>
      <c r="I224" s="199">
        <f t="shared" si="308"/>
        <v>0</v>
      </c>
      <c r="J224" s="200"/>
      <c r="K224" s="198"/>
      <c r="L224" s="199">
        <f t="shared" si="309"/>
        <v>0</v>
      </c>
      <c r="M224" s="197"/>
      <c r="N224" s="198"/>
      <c r="O224" s="199">
        <f t="shared" si="310"/>
        <v>0</v>
      </c>
      <c r="P224" s="201"/>
    </row>
    <row r="225" spans="1:16" ht="24" hidden="1" x14ac:dyDescent="0.25">
      <c r="A225" s="202">
        <v>6260</v>
      </c>
      <c r="B225" s="90" t="s">
        <v>243</v>
      </c>
      <c r="C225" s="536">
        <f t="shared" si="291"/>
        <v>0</v>
      </c>
      <c r="D225" s="197"/>
      <c r="E225" s="198"/>
      <c r="F225" s="199">
        <f t="shared" si="307"/>
        <v>0</v>
      </c>
      <c r="G225" s="197"/>
      <c r="H225" s="198"/>
      <c r="I225" s="199">
        <f t="shared" si="308"/>
        <v>0</v>
      </c>
      <c r="J225" s="200"/>
      <c r="K225" s="198"/>
      <c r="L225" s="199">
        <f t="shared" si="309"/>
        <v>0</v>
      </c>
      <c r="M225" s="197"/>
      <c r="N225" s="198"/>
      <c r="O225" s="199">
        <f t="shared" si="310"/>
        <v>0</v>
      </c>
      <c r="P225" s="201"/>
    </row>
    <row r="226" spans="1:16" hidden="1" x14ac:dyDescent="0.25">
      <c r="A226" s="202">
        <v>6270</v>
      </c>
      <c r="B226" s="90" t="s">
        <v>244</v>
      </c>
      <c r="C226" s="536">
        <f t="shared" si="291"/>
        <v>0</v>
      </c>
      <c r="D226" s="197"/>
      <c r="E226" s="198"/>
      <c r="F226" s="199">
        <f t="shared" si="307"/>
        <v>0</v>
      </c>
      <c r="G226" s="197"/>
      <c r="H226" s="198"/>
      <c r="I226" s="199">
        <f t="shared" si="308"/>
        <v>0</v>
      </c>
      <c r="J226" s="200"/>
      <c r="K226" s="198"/>
      <c r="L226" s="199">
        <f t="shared" si="309"/>
        <v>0</v>
      </c>
      <c r="M226" s="197"/>
      <c r="N226" s="198"/>
      <c r="O226" s="199">
        <f t="shared" si="310"/>
        <v>0</v>
      </c>
      <c r="P226" s="201"/>
    </row>
    <row r="227" spans="1:16" ht="24" hidden="1" x14ac:dyDescent="0.25">
      <c r="A227" s="801">
        <v>6290</v>
      </c>
      <c r="B227" s="82" t="s">
        <v>245</v>
      </c>
      <c r="C227" s="548">
        <f t="shared" si="291"/>
        <v>0</v>
      </c>
      <c r="D227" s="212">
        <f t="shared" ref="D227:E227" si="311">SUM(D228:D231)</f>
        <v>0</v>
      </c>
      <c r="E227" s="213">
        <f t="shared" si="311"/>
        <v>0</v>
      </c>
      <c r="F227" s="194">
        <f>SUM(F228:F231)</f>
        <v>0</v>
      </c>
      <c r="G227" s="212">
        <f t="shared" ref="G227:O227" si="312">SUM(G228:G231)</f>
        <v>0</v>
      </c>
      <c r="H227" s="213">
        <f t="shared" si="312"/>
        <v>0</v>
      </c>
      <c r="I227" s="194">
        <f t="shared" si="312"/>
        <v>0</v>
      </c>
      <c r="J227" s="214">
        <f t="shared" si="312"/>
        <v>0</v>
      </c>
      <c r="K227" s="213">
        <f t="shared" si="312"/>
        <v>0</v>
      </c>
      <c r="L227" s="194">
        <f t="shared" si="312"/>
        <v>0</v>
      </c>
      <c r="M227" s="212">
        <f t="shared" si="312"/>
        <v>0</v>
      </c>
      <c r="N227" s="213">
        <f t="shared" si="312"/>
        <v>0</v>
      </c>
      <c r="O227" s="194">
        <f t="shared" si="312"/>
        <v>0</v>
      </c>
      <c r="P227" s="229"/>
    </row>
    <row r="228" spans="1:16" hidden="1" x14ac:dyDescent="0.25">
      <c r="A228" s="52">
        <v>6291</v>
      </c>
      <c r="B228" s="90" t="s">
        <v>246</v>
      </c>
      <c r="C228" s="536">
        <f t="shared" si="291"/>
        <v>0</v>
      </c>
      <c r="D228" s="197"/>
      <c r="E228" s="198"/>
      <c r="F228" s="199">
        <f t="shared" ref="F228:F231" si="313">D228+E228</f>
        <v>0</v>
      </c>
      <c r="G228" s="197"/>
      <c r="H228" s="198"/>
      <c r="I228" s="199">
        <f t="shared" ref="I228:I231" si="314">G228+H228</f>
        <v>0</v>
      </c>
      <c r="J228" s="200"/>
      <c r="K228" s="198"/>
      <c r="L228" s="199">
        <f t="shared" ref="L228:L231" si="315">J228+K228</f>
        <v>0</v>
      </c>
      <c r="M228" s="197"/>
      <c r="N228" s="198"/>
      <c r="O228" s="199">
        <f t="shared" ref="O228:O231" si="316">M228+N228</f>
        <v>0</v>
      </c>
      <c r="P228" s="201"/>
    </row>
    <row r="229" spans="1:16" hidden="1" x14ac:dyDescent="0.25">
      <c r="A229" s="52">
        <v>6292</v>
      </c>
      <c r="B229" s="90" t="s">
        <v>247</v>
      </c>
      <c r="C229" s="536">
        <f t="shared" si="291"/>
        <v>0</v>
      </c>
      <c r="D229" s="197"/>
      <c r="E229" s="198"/>
      <c r="F229" s="199">
        <f t="shared" si="313"/>
        <v>0</v>
      </c>
      <c r="G229" s="197"/>
      <c r="H229" s="198"/>
      <c r="I229" s="199">
        <f t="shared" si="314"/>
        <v>0</v>
      </c>
      <c r="J229" s="200"/>
      <c r="K229" s="198"/>
      <c r="L229" s="199">
        <f t="shared" si="315"/>
        <v>0</v>
      </c>
      <c r="M229" s="197"/>
      <c r="N229" s="198"/>
      <c r="O229" s="199">
        <f t="shared" si="316"/>
        <v>0</v>
      </c>
      <c r="P229" s="201"/>
    </row>
    <row r="230" spans="1:16" ht="72" hidden="1" x14ac:dyDescent="0.25">
      <c r="A230" s="52">
        <v>6296</v>
      </c>
      <c r="B230" s="90" t="s">
        <v>248</v>
      </c>
      <c r="C230" s="536">
        <f t="shared" si="291"/>
        <v>0</v>
      </c>
      <c r="D230" s="197"/>
      <c r="E230" s="198"/>
      <c r="F230" s="199">
        <f t="shared" si="313"/>
        <v>0</v>
      </c>
      <c r="G230" s="197"/>
      <c r="H230" s="198"/>
      <c r="I230" s="199">
        <f t="shared" si="314"/>
        <v>0</v>
      </c>
      <c r="J230" s="200"/>
      <c r="K230" s="198"/>
      <c r="L230" s="199">
        <f t="shared" si="315"/>
        <v>0</v>
      </c>
      <c r="M230" s="197"/>
      <c r="N230" s="198"/>
      <c r="O230" s="199">
        <f t="shared" si="316"/>
        <v>0</v>
      </c>
      <c r="P230" s="201"/>
    </row>
    <row r="231" spans="1:16" ht="39.75" hidden="1" customHeight="1" x14ac:dyDescent="0.25">
      <c r="A231" s="52">
        <v>6299</v>
      </c>
      <c r="B231" s="90" t="s">
        <v>249</v>
      </c>
      <c r="C231" s="536">
        <f t="shared" si="291"/>
        <v>0</v>
      </c>
      <c r="D231" s="197"/>
      <c r="E231" s="198"/>
      <c r="F231" s="199">
        <f t="shared" si="313"/>
        <v>0</v>
      </c>
      <c r="G231" s="197"/>
      <c r="H231" s="198"/>
      <c r="I231" s="199">
        <f t="shared" si="314"/>
        <v>0</v>
      </c>
      <c r="J231" s="200"/>
      <c r="K231" s="198"/>
      <c r="L231" s="199">
        <f t="shared" si="315"/>
        <v>0</v>
      </c>
      <c r="M231" s="197"/>
      <c r="N231" s="198"/>
      <c r="O231" s="199">
        <f t="shared" si="316"/>
        <v>0</v>
      </c>
      <c r="P231" s="201"/>
    </row>
    <row r="232" spans="1:16" hidden="1" x14ac:dyDescent="0.25">
      <c r="A232" s="70">
        <v>6300</v>
      </c>
      <c r="B232" s="182" t="s">
        <v>250</v>
      </c>
      <c r="C232" s="534">
        <f t="shared" si="291"/>
        <v>0</v>
      </c>
      <c r="D232" s="183">
        <f t="shared" ref="D232:E232" si="317">SUM(D233,D238,D239)</f>
        <v>0</v>
      </c>
      <c r="E232" s="184">
        <f t="shared" si="317"/>
        <v>0</v>
      </c>
      <c r="F232" s="185">
        <f>SUM(F233,F238,F239)</f>
        <v>0</v>
      </c>
      <c r="G232" s="183">
        <f t="shared" ref="G232:O232" si="318">SUM(G233,G238,G239)</f>
        <v>0</v>
      </c>
      <c r="H232" s="184">
        <f t="shared" si="318"/>
        <v>0</v>
      </c>
      <c r="I232" s="185">
        <f t="shared" si="318"/>
        <v>0</v>
      </c>
      <c r="J232" s="186">
        <f t="shared" si="318"/>
        <v>0</v>
      </c>
      <c r="K232" s="184">
        <f t="shared" si="318"/>
        <v>0</v>
      </c>
      <c r="L232" s="185">
        <f t="shared" si="318"/>
        <v>0</v>
      </c>
      <c r="M232" s="183">
        <f t="shared" si="318"/>
        <v>0</v>
      </c>
      <c r="N232" s="184">
        <f t="shared" si="318"/>
        <v>0</v>
      </c>
      <c r="O232" s="185">
        <f t="shared" si="318"/>
        <v>0</v>
      </c>
      <c r="P232" s="215"/>
    </row>
    <row r="233" spans="1:16" ht="24" hidden="1" x14ac:dyDescent="0.25">
      <c r="A233" s="801">
        <v>6320</v>
      </c>
      <c r="B233" s="82" t="s">
        <v>251</v>
      </c>
      <c r="C233" s="548">
        <f t="shared" si="291"/>
        <v>0</v>
      </c>
      <c r="D233" s="212">
        <f t="shared" ref="D233:E233" si="319">SUM(D234:D237)</f>
        <v>0</v>
      </c>
      <c r="E233" s="213">
        <f t="shared" si="319"/>
        <v>0</v>
      </c>
      <c r="F233" s="194">
        <f>SUM(F234:F237)</f>
        <v>0</v>
      </c>
      <c r="G233" s="212">
        <f t="shared" ref="G233:O233" si="320">SUM(G234:G237)</f>
        <v>0</v>
      </c>
      <c r="H233" s="213">
        <f t="shared" si="320"/>
        <v>0</v>
      </c>
      <c r="I233" s="194">
        <f t="shared" si="320"/>
        <v>0</v>
      </c>
      <c r="J233" s="214">
        <f t="shared" si="320"/>
        <v>0</v>
      </c>
      <c r="K233" s="213">
        <f t="shared" si="320"/>
        <v>0</v>
      </c>
      <c r="L233" s="194">
        <f t="shared" si="320"/>
        <v>0</v>
      </c>
      <c r="M233" s="212">
        <f t="shared" si="320"/>
        <v>0</v>
      </c>
      <c r="N233" s="213">
        <f t="shared" si="320"/>
        <v>0</v>
      </c>
      <c r="O233" s="194">
        <f t="shared" si="320"/>
        <v>0</v>
      </c>
      <c r="P233" s="196"/>
    </row>
    <row r="234" spans="1:16" hidden="1" x14ac:dyDescent="0.25">
      <c r="A234" s="52">
        <v>6322</v>
      </c>
      <c r="B234" s="90" t="s">
        <v>252</v>
      </c>
      <c r="C234" s="536">
        <f t="shared" si="291"/>
        <v>0</v>
      </c>
      <c r="D234" s="197"/>
      <c r="E234" s="198"/>
      <c r="F234" s="199">
        <f t="shared" ref="F234:F239" si="321">D234+E234</f>
        <v>0</v>
      </c>
      <c r="G234" s="197"/>
      <c r="H234" s="198"/>
      <c r="I234" s="199">
        <f t="shared" ref="I234:I239" si="322">G234+H234</f>
        <v>0</v>
      </c>
      <c r="J234" s="200"/>
      <c r="K234" s="198"/>
      <c r="L234" s="199">
        <f t="shared" ref="L234:L239" si="323">J234+K234</f>
        <v>0</v>
      </c>
      <c r="M234" s="197"/>
      <c r="N234" s="198"/>
      <c r="O234" s="199">
        <f t="shared" ref="O234:O239" si="324">M234+N234</f>
        <v>0</v>
      </c>
      <c r="P234" s="201"/>
    </row>
    <row r="235" spans="1:16" ht="24" hidden="1" x14ac:dyDescent="0.25">
      <c r="A235" s="52">
        <v>6323</v>
      </c>
      <c r="B235" s="90" t="s">
        <v>253</v>
      </c>
      <c r="C235" s="536">
        <f t="shared" si="291"/>
        <v>0</v>
      </c>
      <c r="D235" s="197"/>
      <c r="E235" s="198"/>
      <c r="F235" s="199">
        <f t="shared" si="321"/>
        <v>0</v>
      </c>
      <c r="G235" s="197"/>
      <c r="H235" s="198"/>
      <c r="I235" s="199">
        <f t="shared" si="322"/>
        <v>0</v>
      </c>
      <c r="J235" s="200"/>
      <c r="K235" s="198"/>
      <c r="L235" s="199">
        <f t="shared" si="323"/>
        <v>0</v>
      </c>
      <c r="M235" s="197"/>
      <c r="N235" s="198"/>
      <c r="O235" s="199">
        <f t="shared" si="324"/>
        <v>0</v>
      </c>
      <c r="P235" s="201"/>
    </row>
    <row r="236" spans="1:16" ht="24" hidden="1" x14ac:dyDescent="0.25">
      <c r="A236" s="52">
        <v>6324</v>
      </c>
      <c r="B236" s="90" t="s">
        <v>254</v>
      </c>
      <c r="C236" s="536">
        <f t="shared" si="291"/>
        <v>0</v>
      </c>
      <c r="D236" s="197"/>
      <c r="E236" s="198"/>
      <c r="F236" s="199">
        <f t="shared" si="321"/>
        <v>0</v>
      </c>
      <c r="G236" s="197"/>
      <c r="H236" s="198"/>
      <c r="I236" s="199">
        <f t="shared" si="322"/>
        <v>0</v>
      </c>
      <c r="J236" s="200"/>
      <c r="K236" s="198"/>
      <c r="L236" s="199">
        <f t="shared" si="323"/>
        <v>0</v>
      </c>
      <c r="M236" s="197"/>
      <c r="N236" s="198"/>
      <c r="O236" s="199">
        <f t="shared" si="324"/>
        <v>0</v>
      </c>
      <c r="P236" s="201"/>
    </row>
    <row r="237" spans="1:16" hidden="1" x14ac:dyDescent="0.25">
      <c r="A237" s="45">
        <v>6329</v>
      </c>
      <c r="B237" s="82" t="s">
        <v>255</v>
      </c>
      <c r="C237" s="535">
        <f t="shared" si="291"/>
        <v>0</v>
      </c>
      <c r="D237" s="192"/>
      <c r="E237" s="193"/>
      <c r="F237" s="194">
        <f t="shared" si="321"/>
        <v>0</v>
      </c>
      <c r="G237" s="192"/>
      <c r="H237" s="193"/>
      <c r="I237" s="194">
        <f t="shared" si="322"/>
        <v>0</v>
      </c>
      <c r="J237" s="195"/>
      <c r="K237" s="193"/>
      <c r="L237" s="194">
        <f t="shared" si="323"/>
        <v>0</v>
      </c>
      <c r="M237" s="192"/>
      <c r="N237" s="193"/>
      <c r="O237" s="194">
        <f t="shared" si="324"/>
        <v>0</v>
      </c>
      <c r="P237" s="196"/>
    </row>
    <row r="238" spans="1:16" ht="24" hidden="1" x14ac:dyDescent="0.25">
      <c r="A238" s="802">
        <v>6330</v>
      </c>
      <c r="B238" s="245" t="s">
        <v>256</v>
      </c>
      <c r="C238" s="548">
        <f t="shared" si="291"/>
        <v>0</v>
      </c>
      <c r="D238" s="231"/>
      <c r="E238" s="232"/>
      <c r="F238" s="233">
        <f t="shared" si="321"/>
        <v>0</v>
      </c>
      <c r="G238" s="231"/>
      <c r="H238" s="232"/>
      <c r="I238" s="233">
        <f t="shared" si="322"/>
        <v>0</v>
      </c>
      <c r="J238" s="234"/>
      <c r="K238" s="232"/>
      <c r="L238" s="233">
        <f t="shared" si="323"/>
        <v>0</v>
      </c>
      <c r="M238" s="231"/>
      <c r="N238" s="232"/>
      <c r="O238" s="233">
        <f t="shared" si="324"/>
        <v>0</v>
      </c>
      <c r="P238" s="229"/>
    </row>
    <row r="239" spans="1:16" hidden="1" x14ac:dyDescent="0.25">
      <c r="A239" s="202">
        <v>6360</v>
      </c>
      <c r="B239" s="90" t="s">
        <v>257</v>
      </c>
      <c r="C239" s="536">
        <f t="shared" si="291"/>
        <v>0</v>
      </c>
      <c r="D239" s="197"/>
      <c r="E239" s="198"/>
      <c r="F239" s="199">
        <f t="shared" si="321"/>
        <v>0</v>
      </c>
      <c r="G239" s="197"/>
      <c r="H239" s="198"/>
      <c r="I239" s="199">
        <f t="shared" si="322"/>
        <v>0</v>
      </c>
      <c r="J239" s="200"/>
      <c r="K239" s="198"/>
      <c r="L239" s="199">
        <f t="shared" si="323"/>
        <v>0</v>
      </c>
      <c r="M239" s="197"/>
      <c r="N239" s="198"/>
      <c r="O239" s="199">
        <f t="shared" si="324"/>
        <v>0</v>
      </c>
      <c r="P239" s="201"/>
    </row>
    <row r="240" spans="1:16" ht="36" hidden="1" x14ac:dyDescent="0.25">
      <c r="A240" s="70">
        <v>6400</v>
      </c>
      <c r="B240" s="182" t="s">
        <v>258</v>
      </c>
      <c r="C240" s="534">
        <f t="shared" si="291"/>
        <v>0</v>
      </c>
      <c r="D240" s="183">
        <f t="shared" ref="D240:E240" si="325">SUM(D241,D245)</f>
        <v>0</v>
      </c>
      <c r="E240" s="184">
        <f t="shared" si="325"/>
        <v>0</v>
      </c>
      <c r="F240" s="185">
        <f>SUM(F241,F245)</f>
        <v>0</v>
      </c>
      <c r="G240" s="183">
        <f t="shared" ref="G240:O240" si="326">SUM(G241,G245)</f>
        <v>0</v>
      </c>
      <c r="H240" s="184">
        <f t="shared" si="326"/>
        <v>0</v>
      </c>
      <c r="I240" s="185">
        <f t="shared" si="326"/>
        <v>0</v>
      </c>
      <c r="J240" s="186">
        <f t="shared" si="326"/>
        <v>0</v>
      </c>
      <c r="K240" s="184">
        <f t="shared" si="326"/>
        <v>0</v>
      </c>
      <c r="L240" s="185">
        <f t="shared" si="326"/>
        <v>0</v>
      </c>
      <c r="M240" s="183">
        <f t="shared" si="326"/>
        <v>0</v>
      </c>
      <c r="N240" s="184">
        <f t="shared" si="326"/>
        <v>0</v>
      </c>
      <c r="O240" s="185">
        <f t="shared" si="326"/>
        <v>0</v>
      </c>
      <c r="P240" s="215"/>
    </row>
    <row r="241" spans="1:17" ht="24" hidden="1" x14ac:dyDescent="0.25">
      <c r="A241" s="801">
        <v>6410</v>
      </c>
      <c r="B241" s="82" t="s">
        <v>259</v>
      </c>
      <c r="C241" s="535">
        <f t="shared" si="291"/>
        <v>0</v>
      </c>
      <c r="D241" s="212">
        <f t="shared" ref="D241:E241" si="327">SUM(D242:D244)</f>
        <v>0</v>
      </c>
      <c r="E241" s="213">
        <f t="shared" si="327"/>
        <v>0</v>
      </c>
      <c r="F241" s="194">
        <f>SUM(F242:F244)</f>
        <v>0</v>
      </c>
      <c r="G241" s="212">
        <f t="shared" ref="G241:O241" si="328">SUM(G242:G244)</f>
        <v>0</v>
      </c>
      <c r="H241" s="213">
        <f t="shared" si="328"/>
        <v>0</v>
      </c>
      <c r="I241" s="194">
        <f t="shared" si="328"/>
        <v>0</v>
      </c>
      <c r="J241" s="214">
        <f t="shared" si="328"/>
        <v>0</v>
      </c>
      <c r="K241" s="213">
        <f t="shared" si="328"/>
        <v>0</v>
      </c>
      <c r="L241" s="194">
        <f t="shared" si="328"/>
        <v>0</v>
      </c>
      <c r="M241" s="212">
        <f t="shared" si="328"/>
        <v>0</v>
      </c>
      <c r="N241" s="213">
        <f t="shared" si="328"/>
        <v>0</v>
      </c>
      <c r="O241" s="194">
        <f t="shared" si="328"/>
        <v>0</v>
      </c>
      <c r="P241" s="227"/>
    </row>
    <row r="242" spans="1:17" hidden="1" x14ac:dyDescent="0.25">
      <c r="A242" s="52">
        <v>6411</v>
      </c>
      <c r="B242" s="218" t="s">
        <v>260</v>
      </c>
      <c r="C242" s="536">
        <f t="shared" si="291"/>
        <v>0</v>
      </c>
      <c r="D242" s="197"/>
      <c r="E242" s="198"/>
      <c r="F242" s="199">
        <f t="shared" ref="F242:F244" si="329">D242+E242</f>
        <v>0</v>
      </c>
      <c r="G242" s="197"/>
      <c r="H242" s="198"/>
      <c r="I242" s="199">
        <f t="shared" ref="I242:I244" si="330">G242+H242</f>
        <v>0</v>
      </c>
      <c r="J242" s="200"/>
      <c r="K242" s="198"/>
      <c r="L242" s="199">
        <f t="shared" ref="L242:L244" si="331">J242+K242</f>
        <v>0</v>
      </c>
      <c r="M242" s="197"/>
      <c r="N242" s="198"/>
      <c r="O242" s="199">
        <f t="shared" ref="O242:O244" si="332">M242+N242</f>
        <v>0</v>
      </c>
      <c r="P242" s="201"/>
    </row>
    <row r="243" spans="1:17" ht="36" hidden="1" x14ac:dyDescent="0.25">
      <c r="A243" s="52">
        <v>6412</v>
      </c>
      <c r="B243" s="90" t="s">
        <v>261</v>
      </c>
      <c r="C243" s="536">
        <f t="shared" si="291"/>
        <v>0</v>
      </c>
      <c r="D243" s="197"/>
      <c r="E243" s="198"/>
      <c r="F243" s="199">
        <f t="shared" si="329"/>
        <v>0</v>
      </c>
      <c r="G243" s="197"/>
      <c r="H243" s="198"/>
      <c r="I243" s="199">
        <f t="shared" si="330"/>
        <v>0</v>
      </c>
      <c r="J243" s="200"/>
      <c r="K243" s="198"/>
      <c r="L243" s="199">
        <f t="shared" si="331"/>
        <v>0</v>
      </c>
      <c r="M243" s="197"/>
      <c r="N243" s="198"/>
      <c r="O243" s="199">
        <f t="shared" si="332"/>
        <v>0</v>
      </c>
      <c r="P243" s="201"/>
    </row>
    <row r="244" spans="1:17" ht="36" hidden="1" x14ac:dyDescent="0.25">
      <c r="A244" s="52">
        <v>6419</v>
      </c>
      <c r="B244" s="90" t="s">
        <v>262</v>
      </c>
      <c r="C244" s="536">
        <f t="shared" si="291"/>
        <v>0</v>
      </c>
      <c r="D244" s="197"/>
      <c r="E244" s="198"/>
      <c r="F244" s="199">
        <f t="shared" si="329"/>
        <v>0</v>
      </c>
      <c r="G244" s="197"/>
      <c r="H244" s="198"/>
      <c r="I244" s="199">
        <f t="shared" si="330"/>
        <v>0</v>
      </c>
      <c r="J244" s="200"/>
      <c r="K244" s="198"/>
      <c r="L244" s="199">
        <f t="shared" si="331"/>
        <v>0</v>
      </c>
      <c r="M244" s="197"/>
      <c r="N244" s="198"/>
      <c r="O244" s="199">
        <f t="shared" si="332"/>
        <v>0</v>
      </c>
      <c r="P244" s="201"/>
    </row>
    <row r="245" spans="1:17" ht="48" hidden="1" x14ac:dyDescent="0.25">
      <c r="A245" s="202">
        <v>6420</v>
      </c>
      <c r="B245" s="90" t="s">
        <v>263</v>
      </c>
      <c r="C245" s="536">
        <f t="shared" si="291"/>
        <v>0</v>
      </c>
      <c r="D245" s="203">
        <f t="shared" ref="D245:E245" si="333">SUM(D246:D249)</f>
        <v>0</v>
      </c>
      <c r="E245" s="204">
        <f t="shared" si="333"/>
        <v>0</v>
      </c>
      <c r="F245" s="199">
        <f>SUM(F246:F249)</f>
        <v>0</v>
      </c>
      <c r="G245" s="203">
        <f t="shared" ref="G245:H245" si="334">SUM(G246:G249)</f>
        <v>0</v>
      </c>
      <c r="H245" s="204">
        <f t="shared" si="334"/>
        <v>0</v>
      </c>
      <c r="I245" s="199">
        <f>SUM(I246:I249)</f>
        <v>0</v>
      </c>
      <c r="J245" s="205">
        <f t="shared" ref="J245:K245" si="335">SUM(J246:J249)</f>
        <v>0</v>
      </c>
      <c r="K245" s="204">
        <f t="shared" si="335"/>
        <v>0</v>
      </c>
      <c r="L245" s="199">
        <f>SUM(L246:L249)</f>
        <v>0</v>
      </c>
      <c r="M245" s="203">
        <f t="shared" ref="M245:O245" si="336">SUM(M246:M249)</f>
        <v>0</v>
      </c>
      <c r="N245" s="204">
        <f t="shared" si="336"/>
        <v>0</v>
      </c>
      <c r="O245" s="199">
        <f t="shared" si="336"/>
        <v>0</v>
      </c>
      <c r="P245" s="201"/>
    </row>
    <row r="246" spans="1:17" ht="36" hidden="1" x14ac:dyDescent="0.25">
      <c r="A246" s="52">
        <v>6421</v>
      </c>
      <c r="B246" s="90" t="s">
        <v>264</v>
      </c>
      <c r="C246" s="536">
        <f t="shared" si="291"/>
        <v>0</v>
      </c>
      <c r="D246" s="197"/>
      <c r="E246" s="198"/>
      <c r="F246" s="199">
        <f t="shared" ref="F246:F249" si="337">D246+E246</f>
        <v>0</v>
      </c>
      <c r="G246" s="197"/>
      <c r="H246" s="198"/>
      <c r="I246" s="199">
        <f t="shared" ref="I246:I249" si="338">G246+H246</f>
        <v>0</v>
      </c>
      <c r="J246" s="200"/>
      <c r="K246" s="198"/>
      <c r="L246" s="199">
        <f t="shared" ref="L246:L249" si="339">J246+K246</f>
        <v>0</v>
      </c>
      <c r="M246" s="197"/>
      <c r="N246" s="198"/>
      <c r="O246" s="199">
        <f t="shared" ref="O246:O249" si="340">M246+N246</f>
        <v>0</v>
      </c>
      <c r="P246" s="201"/>
    </row>
    <row r="247" spans="1:17" hidden="1" x14ac:dyDescent="0.25">
      <c r="A247" s="52">
        <v>6422</v>
      </c>
      <c r="B247" s="90" t="s">
        <v>265</v>
      </c>
      <c r="C247" s="536">
        <f t="shared" si="291"/>
        <v>0</v>
      </c>
      <c r="D247" s="197"/>
      <c r="E247" s="198"/>
      <c r="F247" s="199">
        <f t="shared" si="337"/>
        <v>0</v>
      </c>
      <c r="G247" s="197"/>
      <c r="H247" s="198"/>
      <c r="I247" s="199">
        <f t="shared" si="338"/>
        <v>0</v>
      </c>
      <c r="J247" s="200"/>
      <c r="K247" s="198"/>
      <c r="L247" s="199">
        <f t="shared" si="339"/>
        <v>0</v>
      </c>
      <c r="M247" s="197"/>
      <c r="N247" s="198"/>
      <c r="O247" s="199">
        <f t="shared" si="340"/>
        <v>0</v>
      </c>
      <c r="P247" s="201"/>
    </row>
    <row r="248" spans="1:17" ht="13.5" hidden="1" customHeight="1" x14ac:dyDescent="0.25">
      <c r="A248" s="52">
        <v>6423</v>
      </c>
      <c r="B248" s="90" t="s">
        <v>266</v>
      </c>
      <c r="C248" s="536">
        <f t="shared" si="291"/>
        <v>0</v>
      </c>
      <c r="D248" s="197"/>
      <c r="E248" s="198"/>
      <c r="F248" s="199">
        <f t="shared" si="337"/>
        <v>0</v>
      </c>
      <c r="G248" s="197"/>
      <c r="H248" s="198"/>
      <c r="I248" s="199">
        <f t="shared" si="338"/>
        <v>0</v>
      </c>
      <c r="J248" s="200"/>
      <c r="K248" s="198"/>
      <c r="L248" s="199">
        <f t="shared" si="339"/>
        <v>0</v>
      </c>
      <c r="M248" s="197"/>
      <c r="N248" s="198"/>
      <c r="O248" s="199">
        <f t="shared" si="340"/>
        <v>0</v>
      </c>
      <c r="P248" s="201"/>
    </row>
    <row r="249" spans="1:17" ht="36" hidden="1" x14ac:dyDescent="0.25">
      <c r="A249" s="52">
        <v>6424</v>
      </c>
      <c r="B249" s="90" t="s">
        <v>267</v>
      </c>
      <c r="C249" s="536">
        <f t="shared" si="291"/>
        <v>0</v>
      </c>
      <c r="D249" s="197"/>
      <c r="E249" s="198"/>
      <c r="F249" s="199">
        <f t="shared" si="337"/>
        <v>0</v>
      </c>
      <c r="G249" s="197"/>
      <c r="H249" s="198"/>
      <c r="I249" s="199">
        <f t="shared" si="338"/>
        <v>0</v>
      </c>
      <c r="J249" s="200"/>
      <c r="K249" s="198"/>
      <c r="L249" s="199">
        <f t="shared" si="339"/>
        <v>0</v>
      </c>
      <c r="M249" s="197"/>
      <c r="N249" s="198"/>
      <c r="O249" s="199">
        <f t="shared" si="340"/>
        <v>0</v>
      </c>
      <c r="P249" s="201"/>
      <c r="Q249" s="246"/>
    </row>
    <row r="250" spans="1:17" ht="60" hidden="1" x14ac:dyDescent="0.25">
      <c r="A250" s="70">
        <v>6500</v>
      </c>
      <c r="B250" s="182" t="s">
        <v>268</v>
      </c>
      <c r="C250" s="538">
        <f t="shared" si="291"/>
        <v>0</v>
      </c>
      <c r="D250" s="220">
        <f t="shared" ref="D250:O250" si="341">SUM(D251)</f>
        <v>0</v>
      </c>
      <c r="E250" s="221">
        <f t="shared" si="341"/>
        <v>0</v>
      </c>
      <c r="F250" s="222">
        <f t="shared" si="341"/>
        <v>0</v>
      </c>
      <c r="G250" s="126">
        <f t="shared" si="341"/>
        <v>0</v>
      </c>
      <c r="H250" s="127">
        <f t="shared" si="341"/>
        <v>0</v>
      </c>
      <c r="I250" s="222">
        <f t="shared" si="341"/>
        <v>0</v>
      </c>
      <c r="J250" s="247">
        <f t="shared" si="341"/>
        <v>0</v>
      </c>
      <c r="K250" s="127">
        <f t="shared" si="341"/>
        <v>0</v>
      </c>
      <c r="L250" s="222">
        <f t="shared" si="341"/>
        <v>0</v>
      </c>
      <c r="M250" s="126">
        <f t="shared" si="341"/>
        <v>0</v>
      </c>
      <c r="N250" s="127">
        <f t="shared" si="341"/>
        <v>0</v>
      </c>
      <c r="O250" s="222">
        <f t="shared" si="341"/>
        <v>0</v>
      </c>
      <c r="P250" s="215"/>
      <c r="Q250" s="246"/>
    </row>
    <row r="251" spans="1:17" ht="48" hidden="1" x14ac:dyDescent="0.25">
      <c r="A251" s="52">
        <v>6510</v>
      </c>
      <c r="B251" s="90" t="s">
        <v>269</v>
      </c>
      <c r="C251" s="536">
        <f t="shared" si="291"/>
        <v>0</v>
      </c>
      <c r="D251" s="206"/>
      <c r="E251" s="207"/>
      <c r="F251" s="248">
        <f>D251+E251</f>
        <v>0</v>
      </c>
      <c r="G251" s="249"/>
      <c r="H251" s="250"/>
      <c r="I251" s="248">
        <f>G251+H251</f>
        <v>0</v>
      </c>
      <c r="J251" s="251"/>
      <c r="K251" s="250"/>
      <c r="L251" s="248">
        <f>J251+K251</f>
        <v>0</v>
      </c>
      <c r="M251" s="249"/>
      <c r="N251" s="250"/>
      <c r="O251" s="248">
        <f t="shared" ref="O251" si="342">M251+N251</f>
        <v>0</v>
      </c>
      <c r="P251" s="227"/>
      <c r="Q251" s="246"/>
    </row>
    <row r="252" spans="1:17" ht="48" hidden="1" x14ac:dyDescent="0.25">
      <c r="A252" s="252">
        <v>7000</v>
      </c>
      <c r="B252" s="252" t="s">
        <v>270</v>
      </c>
      <c r="C252" s="550">
        <f t="shared" si="291"/>
        <v>0</v>
      </c>
      <c r="D252" s="253">
        <f t="shared" ref="D252:E252" si="343">SUM(D253,D263)</f>
        <v>0</v>
      </c>
      <c r="E252" s="254">
        <f t="shared" si="343"/>
        <v>0</v>
      </c>
      <c r="F252" s="255">
        <f>SUM(F253,F263)</f>
        <v>0</v>
      </c>
      <c r="G252" s="253">
        <f t="shared" ref="G252:H252" si="344">SUM(G253,G263)</f>
        <v>0</v>
      </c>
      <c r="H252" s="254">
        <f t="shared" si="344"/>
        <v>0</v>
      </c>
      <c r="I252" s="255">
        <f>SUM(I253,I263)</f>
        <v>0</v>
      </c>
      <c r="J252" s="256">
        <f t="shared" ref="J252:K252" si="345">SUM(J253,J263)</f>
        <v>0</v>
      </c>
      <c r="K252" s="254">
        <f t="shared" si="345"/>
        <v>0</v>
      </c>
      <c r="L252" s="255">
        <f>SUM(L253,L263)</f>
        <v>0</v>
      </c>
      <c r="M252" s="253">
        <f t="shared" ref="M252:O252" si="346">SUM(M253,M263)</f>
        <v>0</v>
      </c>
      <c r="N252" s="254">
        <f t="shared" si="346"/>
        <v>0</v>
      </c>
      <c r="O252" s="255">
        <f t="shared" si="346"/>
        <v>0</v>
      </c>
      <c r="P252" s="257"/>
    </row>
    <row r="253" spans="1:17" ht="24" hidden="1" x14ac:dyDescent="0.25">
      <c r="A253" s="70">
        <v>7200</v>
      </c>
      <c r="B253" s="182" t="s">
        <v>271</v>
      </c>
      <c r="C253" s="534">
        <f t="shared" si="291"/>
        <v>0</v>
      </c>
      <c r="D253" s="183">
        <f t="shared" ref="D253:O253" si="347">SUM(D254,D255,D256,D257,D261,D262)</f>
        <v>0</v>
      </c>
      <c r="E253" s="184">
        <f t="shared" si="347"/>
        <v>0</v>
      </c>
      <c r="F253" s="185">
        <f t="shared" si="347"/>
        <v>0</v>
      </c>
      <c r="G253" s="183">
        <f t="shared" si="347"/>
        <v>0</v>
      </c>
      <c r="H253" s="184">
        <f t="shared" si="347"/>
        <v>0</v>
      </c>
      <c r="I253" s="185">
        <f t="shared" si="347"/>
        <v>0</v>
      </c>
      <c r="J253" s="186">
        <f t="shared" si="347"/>
        <v>0</v>
      </c>
      <c r="K253" s="184">
        <f t="shared" si="347"/>
        <v>0</v>
      </c>
      <c r="L253" s="185">
        <f t="shared" si="347"/>
        <v>0</v>
      </c>
      <c r="M253" s="183">
        <f t="shared" si="347"/>
        <v>0</v>
      </c>
      <c r="N253" s="184">
        <f t="shared" si="347"/>
        <v>0</v>
      </c>
      <c r="O253" s="185">
        <f t="shared" si="347"/>
        <v>0</v>
      </c>
      <c r="P253" s="187"/>
    </row>
    <row r="254" spans="1:17" ht="24" hidden="1" x14ac:dyDescent="0.25">
      <c r="A254" s="801">
        <v>7210</v>
      </c>
      <c r="B254" s="82" t="s">
        <v>272</v>
      </c>
      <c r="C254" s="535">
        <f t="shared" si="291"/>
        <v>0</v>
      </c>
      <c r="D254" s="192"/>
      <c r="E254" s="193"/>
      <c r="F254" s="194">
        <f t="shared" ref="F254:F256" si="348">D254+E254</f>
        <v>0</v>
      </c>
      <c r="G254" s="192"/>
      <c r="H254" s="193"/>
      <c r="I254" s="194">
        <f t="shared" ref="I254:I256" si="349">G254+H254</f>
        <v>0</v>
      </c>
      <c r="J254" s="195"/>
      <c r="K254" s="193"/>
      <c r="L254" s="194">
        <f t="shared" ref="L254:L256" si="350">J254+K254</f>
        <v>0</v>
      </c>
      <c r="M254" s="192"/>
      <c r="N254" s="193"/>
      <c r="O254" s="194">
        <f t="shared" ref="O254:O256" si="351">M254+N254</f>
        <v>0</v>
      </c>
      <c r="P254" s="196"/>
    </row>
    <row r="255" spans="1:17" s="246" customFormat="1" ht="36" hidden="1" x14ac:dyDescent="0.25">
      <c r="A255" s="202">
        <v>7220</v>
      </c>
      <c r="B255" s="90" t="s">
        <v>273</v>
      </c>
      <c r="C255" s="536">
        <f t="shared" si="291"/>
        <v>0</v>
      </c>
      <c r="D255" s="197"/>
      <c r="E255" s="198"/>
      <c r="F255" s="199">
        <f t="shared" si="348"/>
        <v>0</v>
      </c>
      <c r="G255" s="197"/>
      <c r="H255" s="198"/>
      <c r="I255" s="199">
        <f t="shared" si="349"/>
        <v>0</v>
      </c>
      <c r="J255" s="200"/>
      <c r="K255" s="198"/>
      <c r="L255" s="199">
        <f t="shared" si="350"/>
        <v>0</v>
      </c>
      <c r="M255" s="197"/>
      <c r="N255" s="198"/>
      <c r="O255" s="199">
        <f t="shared" si="351"/>
        <v>0</v>
      </c>
      <c r="P255" s="201"/>
    </row>
    <row r="256" spans="1:17" ht="24" hidden="1" x14ac:dyDescent="0.25">
      <c r="A256" s="202">
        <v>7230</v>
      </c>
      <c r="B256" s="90" t="s">
        <v>43</v>
      </c>
      <c r="C256" s="536">
        <f t="shared" si="291"/>
        <v>0</v>
      </c>
      <c r="D256" s="197"/>
      <c r="E256" s="198"/>
      <c r="F256" s="199">
        <f t="shared" si="348"/>
        <v>0</v>
      </c>
      <c r="G256" s="197"/>
      <c r="H256" s="198"/>
      <c r="I256" s="199">
        <f t="shared" si="349"/>
        <v>0</v>
      </c>
      <c r="J256" s="200"/>
      <c r="K256" s="198"/>
      <c r="L256" s="199">
        <f t="shared" si="350"/>
        <v>0</v>
      </c>
      <c r="M256" s="197"/>
      <c r="N256" s="198"/>
      <c r="O256" s="199">
        <f t="shared" si="351"/>
        <v>0</v>
      </c>
      <c r="P256" s="201"/>
    </row>
    <row r="257" spans="1:16" ht="24" hidden="1" x14ac:dyDescent="0.25">
      <c r="A257" s="202">
        <v>7240</v>
      </c>
      <c r="B257" s="90" t="s">
        <v>274</v>
      </c>
      <c r="C257" s="536">
        <f t="shared" si="291"/>
        <v>0</v>
      </c>
      <c r="D257" s="203">
        <f t="shared" ref="D257:K257" si="352">SUM(D258:D260)</f>
        <v>0</v>
      </c>
      <c r="E257" s="204">
        <f t="shared" si="352"/>
        <v>0</v>
      </c>
      <c r="F257" s="199">
        <f t="shared" si="352"/>
        <v>0</v>
      </c>
      <c r="G257" s="203">
        <f t="shared" si="352"/>
        <v>0</v>
      </c>
      <c r="H257" s="204">
        <f t="shared" si="352"/>
        <v>0</v>
      </c>
      <c r="I257" s="199">
        <f t="shared" si="352"/>
        <v>0</v>
      </c>
      <c r="J257" s="205">
        <f t="shared" si="352"/>
        <v>0</v>
      </c>
      <c r="K257" s="204">
        <f t="shared" si="352"/>
        <v>0</v>
      </c>
      <c r="L257" s="199">
        <f>SUM(L258:L260)</f>
        <v>0</v>
      </c>
      <c r="M257" s="203">
        <f t="shared" ref="M257:O257" si="353">SUM(M258:M260)</f>
        <v>0</v>
      </c>
      <c r="N257" s="204">
        <f t="shared" si="353"/>
        <v>0</v>
      </c>
      <c r="O257" s="199">
        <f t="shared" si="353"/>
        <v>0</v>
      </c>
      <c r="P257" s="201"/>
    </row>
    <row r="258" spans="1:16" ht="48" hidden="1" x14ac:dyDescent="0.25">
      <c r="A258" s="52">
        <v>7245</v>
      </c>
      <c r="B258" s="90" t="s">
        <v>275</v>
      </c>
      <c r="C258" s="536">
        <f t="shared" si="291"/>
        <v>0</v>
      </c>
      <c r="D258" s="197"/>
      <c r="E258" s="198"/>
      <c r="F258" s="199">
        <f t="shared" ref="F258:F262" si="354">D258+E258</f>
        <v>0</v>
      </c>
      <c r="G258" s="197"/>
      <c r="H258" s="198"/>
      <c r="I258" s="199">
        <f t="shared" ref="I258:I262" si="355">G258+H258</f>
        <v>0</v>
      </c>
      <c r="J258" s="200"/>
      <c r="K258" s="198"/>
      <c r="L258" s="199">
        <f t="shared" ref="L258:L262" si="356">J258+K258</f>
        <v>0</v>
      </c>
      <c r="M258" s="197"/>
      <c r="N258" s="198"/>
      <c r="O258" s="199">
        <f t="shared" ref="O258:O262" si="357">M258+N258</f>
        <v>0</v>
      </c>
      <c r="P258" s="201"/>
    </row>
    <row r="259" spans="1:16" ht="84.75" hidden="1" customHeight="1" x14ac:dyDescent="0.25">
      <c r="A259" s="52">
        <v>7246</v>
      </c>
      <c r="B259" s="90" t="s">
        <v>276</v>
      </c>
      <c r="C259" s="536">
        <f t="shared" si="291"/>
        <v>0</v>
      </c>
      <c r="D259" s="197"/>
      <c r="E259" s="198"/>
      <c r="F259" s="199">
        <f t="shared" si="354"/>
        <v>0</v>
      </c>
      <c r="G259" s="197"/>
      <c r="H259" s="198"/>
      <c r="I259" s="199">
        <f t="shared" si="355"/>
        <v>0</v>
      </c>
      <c r="J259" s="200"/>
      <c r="K259" s="198"/>
      <c r="L259" s="199">
        <f t="shared" si="356"/>
        <v>0</v>
      </c>
      <c r="M259" s="197"/>
      <c r="N259" s="198"/>
      <c r="O259" s="199">
        <f t="shared" si="357"/>
        <v>0</v>
      </c>
      <c r="P259" s="201"/>
    </row>
    <row r="260" spans="1:16" ht="36" hidden="1" x14ac:dyDescent="0.25">
      <c r="A260" s="52">
        <v>7247</v>
      </c>
      <c r="B260" s="90" t="s">
        <v>277</v>
      </c>
      <c r="C260" s="536">
        <f t="shared" si="291"/>
        <v>0</v>
      </c>
      <c r="D260" s="197"/>
      <c r="E260" s="198"/>
      <c r="F260" s="199">
        <f t="shared" si="354"/>
        <v>0</v>
      </c>
      <c r="G260" s="197"/>
      <c r="H260" s="198"/>
      <c r="I260" s="199">
        <f t="shared" si="355"/>
        <v>0</v>
      </c>
      <c r="J260" s="200"/>
      <c r="K260" s="198"/>
      <c r="L260" s="199">
        <f t="shared" si="356"/>
        <v>0</v>
      </c>
      <c r="M260" s="197"/>
      <c r="N260" s="198"/>
      <c r="O260" s="199">
        <f t="shared" si="357"/>
        <v>0</v>
      </c>
      <c r="P260" s="201"/>
    </row>
    <row r="261" spans="1:16" ht="24" hidden="1" x14ac:dyDescent="0.25">
      <c r="A261" s="202">
        <v>7260</v>
      </c>
      <c r="B261" s="90" t="s">
        <v>278</v>
      </c>
      <c r="C261" s="536">
        <f t="shared" si="291"/>
        <v>0</v>
      </c>
      <c r="D261" s="197"/>
      <c r="E261" s="198"/>
      <c r="F261" s="199">
        <f t="shared" si="354"/>
        <v>0</v>
      </c>
      <c r="G261" s="197"/>
      <c r="H261" s="198"/>
      <c r="I261" s="199">
        <f t="shared" si="355"/>
        <v>0</v>
      </c>
      <c r="J261" s="200"/>
      <c r="K261" s="198"/>
      <c r="L261" s="199">
        <f t="shared" si="356"/>
        <v>0</v>
      </c>
      <c r="M261" s="197"/>
      <c r="N261" s="198"/>
      <c r="O261" s="199">
        <f t="shared" si="357"/>
        <v>0</v>
      </c>
      <c r="P261" s="201"/>
    </row>
    <row r="262" spans="1:16" ht="60" hidden="1" x14ac:dyDescent="0.25">
      <c r="A262" s="202">
        <v>7270</v>
      </c>
      <c r="B262" s="90" t="s">
        <v>279</v>
      </c>
      <c r="C262" s="536">
        <f t="shared" si="291"/>
        <v>0</v>
      </c>
      <c r="D262" s="197"/>
      <c r="E262" s="198"/>
      <c r="F262" s="199">
        <f t="shared" si="354"/>
        <v>0</v>
      </c>
      <c r="G262" s="197"/>
      <c r="H262" s="198"/>
      <c r="I262" s="199">
        <f t="shared" si="355"/>
        <v>0</v>
      </c>
      <c r="J262" s="200"/>
      <c r="K262" s="198"/>
      <c r="L262" s="199">
        <f t="shared" si="356"/>
        <v>0</v>
      </c>
      <c r="M262" s="197"/>
      <c r="N262" s="198"/>
      <c r="O262" s="199">
        <f t="shared" si="357"/>
        <v>0</v>
      </c>
      <c r="P262" s="201"/>
    </row>
    <row r="263" spans="1:16" hidden="1" x14ac:dyDescent="0.25">
      <c r="A263" s="138">
        <v>7700</v>
      </c>
      <c r="B263" s="108" t="s">
        <v>280</v>
      </c>
      <c r="C263" s="538">
        <f t="shared" si="291"/>
        <v>0</v>
      </c>
      <c r="D263" s="220">
        <f t="shared" ref="D263:O263" si="358">D264</f>
        <v>0</v>
      </c>
      <c r="E263" s="221">
        <f t="shared" si="358"/>
        <v>0</v>
      </c>
      <c r="F263" s="222">
        <f t="shared" si="358"/>
        <v>0</v>
      </c>
      <c r="G263" s="220">
        <f t="shared" si="358"/>
        <v>0</v>
      </c>
      <c r="H263" s="221">
        <f t="shared" si="358"/>
        <v>0</v>
      </c>
      <c r="I263" s="222">
        <f t="shared" si="358"/>
        <v>0</v>
      </c>
      <c r="J263" s="223">
        <f t="shared" si="358"/>
        <v>0</v>
      </c>
      <c r="K263" s="221">
        <f t="shared" si="358"/>
        <v>0</v>
      </c>
      <c r="L263" s="222">
        <f t="shared" si="358"/>
        <v>0</v>
      </c>
      <c r="M263" s="220">
        <f t="shared" si="358"/>
        <v>0</v>
      </c>
      <c r="N263" s="221">
        <f t="shared" si="358"/>
        <v>0</v>
      </c>
      <c r="O263" s="222">
        <f t="shared" si="358"/>
        <v>0</v>
      </c>
      <c r="P263" s="215"/>
    </row>
    <row r="264" spans="1:16" hidden="1" x14ac:dyDescent="0.25">
      <c r="A264" s="188">
        <v>7720</v>
      </c>
      <c r="B264" s="82" t="s">
        <v>281</v>
      </c>
      <c r="C264" s="537">
        <f t="shared" si="291"/>
        <v>0</v>
      </c>
      <c r="D264" s="249"/>
      <c r="E264" s="250"/>
      <c r="F264" s="248">
        <f>D264+E264</f>
        <v>0</v>
      </c>
      <c r="G264" s="249"/>
      <c r="H264" s="250"/>
      <c r="I264" s="248">
        <f>G264+H264</f>
        <v>0</v>
      </c>
      <c r="J264" s="251"/>
      <c r="K264" s="250"/>
      <c r="L264" s="248">
        <f>J264+K264</f>
        <v>0</v>
      </c>
      <c r="M264" s="249"/>
      <c r="N264" s="250"/>
      <c r="O264" s="248">
        <f t="shared" ref="O264" si="359">M264+N264</f>
        <v>0</v>
      </c>
      <c r="P264" s="227"/>
    </row>
    <row r="265" spans="1:16" hidden="1" x14ac:dyDescent="0.25">
      <c r="A265" s="258">
        <v>9000</v>
      </c>
      <c r="B265" s="259" t="s">
        <v>282</v>
      </c>
      <c r="C265" s="551">
        <f t="shared" si="291"/>
        <v>0</v>
      </c>
      <c r="D265" s="260">
        <f t="shared" ref="D265:O266" si="360">D266</f>
        <v>0</v>
      </c>
      <c r="E265" s="261">
        <f t="shared" si="360"/>
        <v>0</v>
      </c>
      <c r="F265" s="262">
        <f t="shared" si="360"/>
        <v>0</v>
      </c>
      <c r="G265" s="260">
        <f t="shared" si="360"/>
        <v>0</v>
      </c>
      <c r="H265" s="261">
        <f t="shared" si="360"/>
        <v>0</v>
      </c>
      <c r="I265" s="262">
        <f>I266</f>
        <v>0</v>
      </c>
      <c r="J265" s="263">
        <f t="shared" si="360"/>
        <v>0</v>
      </c>
      <c r="K265" s="261">
        <f t="shared" si="360"/>
        <v>0</v>
      </c>
      <c r="L265" s="262">
        <f t="shared" si="360"/>
        <v>0</v>
      </c>
      <c r="M265" s="260">
        <f t="shared" si="360"/>
        <v>0</v>
      </c>
      <c r="N265" s="261">
        <f t="shared" si="360"/>
        <v>0</v>
      </c>
      <c r="O265" s="262">
        <f t="shared" si="360"/>
        <v>0</v>
      </c>
      <c r="P265" s="264"/>
    </row>
    <row r="266" spans="1:16" ht="24" hidden="1" x14ac:dyDescent="0.25">
      <c r="A266" s="265">
        <v>9200</v>
      </c>
      <c r="B266" s="90" t="s">
        <v>283</v>
      </c>
      <c r="C266" s="542">
        <f t="shared" si="291"/>
        <v>0</v>
      </c>
      <c r="D266" s="148">
        <f t="shared" si="360"/>
        <v>0</v>
      </c>
      <c r="E266" s="149">
        <f t="shared" si="360"/>
        <v>0</v>
      </c>
      <c r="F266" s="189">
        <f t="shared" si="360"/>
        <v>0</v>
      </c>
      <c r="G266" s="148">
        <f t="shared" si="360"/>
        <v>0</v>
      </c>
      <c r="H266" s="149">
        <f t="shared" si="360"/>
        <v>0</v>
      </c>
      <c r="I266" s="189">
        <f t="shared" si="360"/>
        <v>0</v>
      </c>
      <c r="J266" s="190">
        <f t="shared" si="360"/>
        <v>0</v>
      </c>
      <c r="K266" s="149">
        <f t="shared" si="360"/>
        <v>0</v>
      </c>
      <c r="L266" s="189">
        <f t="shared" si="360"/>
        <v>0</v>
      </c>
      <c r="M266" s="148">
        <f t="shared" si="360"/>
        <v>0</v>
      </c>
      <c r="N266" s="149">
        <f t="shared" si="360"/>
        <v>0</v>
      </c>
      <c r="O266" s="189">
        <f t="shared" si="360"/>
        <v>0</v>
      </c>
      <c r="P266" s="191"/>
    </row>
    <row r="267" spans="1:16" ht="24" hidden="1" x14ac:dyDescent="0.25">
      <c r="A267" s="266">
        <v>9260</v>
      </c>
      <c r="B267" s="90" t="s">
        <v>284</v>
      </c>
      <c r="C267" s="542">
        <f t="shared" si="291"/>
        <v>0</v>
      </c>
      <c r="D267" s="148">
        <f t="shared" ref="D267:O267" si="361">SUM(D268)</f>
        <v>0</v>
      </c>
      <c r="E267" s="149">
        <f t="shared" si="361"/>
        <v>0</v>
      </c>
      <c r="F267" s="189">
        <f t="shared" si="361"/>
        <v>0</v>
      </c>
      <c r="G267" s="148">
        <f t="shared" si="361"/>
        <v>0</v>
      </c>
      <c r="H267" s="149">
        <f t="shared" si="361"/>
        <v>0</v>
      </c>
      <c r="I267" s="189">
        <f t="shared" si="361"/>
        <v>0</v>
      </c>
      <c r="J267" s="190">
        <f t="shared" si="361"/>
        <v>0</v>
      </c>
      <c r="K267" s="149">
        <f t="shared" si="361"/>
        <v>0</v>
      </c>
      <c r="L267" s="189">
        <f t="shared" si="361"/>
        <v>0</v>
      </c>
      <c r="M267" s="148">
        <f t="shared" si="361"/>
        <v>0</v>
      </c>
      <c r="N267" s="149">
        <f t="shared" si="361"/>
        <v>0</v>
      </c>
      <c r="O267" s="189">
        <f t="shared" si="361"/>
        <v>0</v>
      </c>
      <c r="P267" s="191"/>
    </row>
    <row r="268" spans="1:16" ht="87" hidden="1" customHeight="1" x14ac:dyDescent="0.25">
      <c r="A268" s="267">
        <v>9263</v>
      </c>
      <c r="B268" s="90" t="s">
        <v>285</v>
      </c>
      <c r="C268" s="542">
        <f t="shared" si="291"/>
        <v>0</v>
      </c>
      <c r="D268" s="206"/>
      <c r="E268" s="207"/>
      <c r="F268" s="189">
        <f>D268+E268</f>
        <v>0</v>
      </c>
      <c r="G268" s="206"/>
      <c r="H268" s="207"/>
      <c r="I268" s="189">
        <f>G268+H268</f>
        <v>0</v>
      </c>
      <c r="J268" s="208"/>
      <c r="K268" s="207"/>
      <c r="L268" s="189">
        <f>J268+K268</f>
        <v>0</v>
      </c>
      <c r="M268" s="206"/>
      <c r="N268" s="207"/>
      <c r="O268" s="189">
        <f t="shared" ref="O268" si="362">M268+N268</f>
        <v>0</v>
      </c>
      <c r="P268" s="191"/>
    </row>
    <row r="269" spans="1:16" hidden="1" x14ac:dyDescent="0.25">
      <c r="A269" s="218"/>
      <c r="B269" s="90" t="s">
        <v>286</v>
      </c>
      <c r="C269" s="536">
        <f t="shared" si="291"/>
        <v>0</v>
      </c>
      <c r="D269" s="203">
        <f t="shared" ref="D269:E269" si="363">SUM(D270:D271)</f>
        <v>0</v>
      </c>
      <c r="E269" s="204">
        <f t="shared" si="363"/>
        <v>0</v>
      </c>
      <c r="F269" s="199">
        <f>SUM(F270:F271)</f>
        <v>0</v>
      </c>
      <c r="G269" s="203">
        <f t="shared" ref="G269:H269" si="364">SUM(G270:G271)</f>
        <v>0</v>
      </c>
      <c r="H269" s="204">
        <f t="shared" si="364"/>
        <v>0</v>
      </c>
      <c r="I269" s="199">
        <f>SUM(I270:I271)</f>
        <v>0</v>
      </c>
      <c r="J269" s="205">
        <f t="shared" ref="J269:K269" si="365">SUM(J270:J271)</f>
        <v>0</v>
      </c>
      <c r="K269" s="204">
        <f t="shared" si="365"/>
        <v>0</v>
      </c>
      <c r="L269" s="199">
        <f>SUM(L270:L271)</f>
        <v>0</v>
      </c>
      <c r="M269" s="203">
        <f t="shared" ref="M269:O269" si="366">SUM(M270:M271)</f>
        <v>0</v>
      </c>
      <c r="N269" s="204">
        <f t="shared" si="366"/>
        <v>0</v>
      </c>
      <c r="O269" s="199">
        <f t="shared" si="366"/>
        <v>0</v>
      </c>
      <c r="P269" s="201"/>
    </row>
    <row r="270" spans="1:16" hidden="1" x14ac:dyDescent="0.25">
      <c r="A270" s="218" t="s">
        <v>287</v>
      </c>
      <c r="B270" s="52" t="s">
        <v>288</v>
      </c>
      <c r="C270" s="536">
        <f t="shared" si="291"/>
        <v>0</v>
      </c>
      <c r="D270" s="197"/>
      <c r="E270" s="198"/>
      <c r="F270" s="199">
        <f t="shared" ref="F270:F271" si="367">D270+E270</f>
        <v>0</v>
      </c>
      <c r="G270" s="197"/>
      <c r="H270" s="198"/>
      <c r="I270" s="199">
        <f t="shared" ref="I270:I271" si="368">G270+H270</f>
        <v>0</v>
      </c>
      <c r="J270" s="200"/>
      <c r="K270" s="198"/>
      <c r="L270" s="199">
        <f t="shared" ref="L270:L271" si="369">J270+K270</f>
        <v>0</v>
      </c>
      <c r="M270" s="197"/>
      <c r="N270" s="198"/>
      <c r="O270" s="199">
        <f t="shared" ref="O270:O271" si="370">M270+N270</f>
        <v>0</v>
      </c>
      <c r="P270" s="201"/>
    </row>
    <row r="271" spans="1:16" ht="24" hidden="1" x14ac:dyDescent="0.25">
      <c r="A271" s="218" t="s">
        <v>289</v>
      </c>
      <c r="B271" s="268" t="s">
        <v>290</v>
      </c>
      <c r="C271" s="535">
        <f t="shared" si="291"/>
        <v>0</v>
      </c>
      <c r="D271" s="192"/>
      <c r="E271" s="193"/>
      <c r="F271" s="194">
        <f t="shared" si="367"/>
        <v>0</v>
      </c>
      <c r="G271" s="192"/>
      <c r="H271" s="193"/>
      <c r="I271" s="194">
        <f t="shared" si="368"/>
        <v>0</v>
      </c>
      <c r="J271" s="195"/>
      <c r="K271" s="193"/>
      <c r="L271" s="194">
        <f t="shared" si="369"/>
        <v>0</v>
      </c>
      <c r="M271" s="192"/>
      <c r="N271" s="193"/>
      <c r="O271" s="194">
        <f t="shared" si="370"/>
        <v>0</v>
      </c>
      <c r="P271" s="196"/>
    </row>
    <row r="272" spans="1:16" ht="12.75" thickBot="1" x14ac:dyDescent="0.3">
      <c r="A272" s="269"/>
      <c r="B272" s="269" t="s">
        <v>291</v>
      </c>
      <c r="C272" s="552">
        <f t="shared" si="291"/>
        <v>49597</v>
      </c>
      <c r="D272" s="270">
        <f>SUM(D269,D265,D252,D211,D182,D174,D160,D75,D53)</f>
        <v>49597</v>
      </c>
      <c r="E272" s="271">
        <f t="shared" ref="E272:O272" si="371">SUM(E269,E265,E252,E211,E182,E174,E160,E75,E53)</f>
        <v>0</v>
      </c>
      <c r="F272" s="272">
        <f t="shared" si="371"/>
        <v>49597</v>
      </c>
      <c r="G272" s="270">
        <f t="shared" si="371"/>
        <v>0</v>
      </c>
      <c r="H272" s="271">
        <f t="shared" si="371"/>
        <v>0</v>
      </c>
      <c r="I272" s="272">
        <f t="shared" si="371"/>
        <v>0</v>
      </c>
      <c r="J272" s="273">
        <f t="shared" si="371"/>
        <v>0</v>
      </c>
      <c r="K272" s="271">
        <f t="shared" si="371"/>
        <v>0</v>
      </c>
      <c r="L272" s="272">
        <f t="shared" si="371"/>
        <v>0</v>
      </c>
      <c r="M272" s="270">
        <f t="shared" si="371"/>
        <v>0</v>
      </c>
      <c r="N272" s="271">
        <f t="shared" si="371"/>
        <v>0</v>
      </c>
      <c r="O272" s="272">
        <f t="shared" si="371"/>
        <v>0</v>
      </c>
      <c r="P272" s="274"/>
    </row>
    <row r="273" spans="1:16" s="29" customFormat="1" ht="13.5" thickTop="1" thickBot="1" x14ac:dyDescent="0.3">
      <c r="A273" s="1008" t="s">
        <v>292</v>
      </c>
      <c r="B273" s="1009"/>
      <c r="C273" s="553">
        <f t="shared" si="291"/>
        <v>-4013</v>
      </c>
      <c r="D273" s="275">
        <f>SUM(D24,D25,D41,D43)-D51</f>
        <v>-4013</v>
      </c>
      <c r="E273" s="276">
        <f t="shared" ref="E273:F273" si="372">SUM(E24,E25,E41,E43)-E51</f>
        <v>0</v>
      </c>
      <c r="F273" s="277">
        <f t="shared" si="372"/>
        <v>-4013</v>
      </c>
      <c r="G273" s="275">
        <f>SUM(G24,G25,G43)-G51</f>
        <v>0</v>
      </c>
      <c r="H273" s="276">
        <f t="shared" ref="H273:I273" si="373">SUM(H24,H25,H43)-H51</f>
        <v>0</v>
      </c>
      <c r="I273" s="277">
        <f t="shared" si="373"/>
        <v>0</v>
      </c>
      <c r="J273" s="278">
        <f t="shared" ref="J273:K273" si="374">(J26+J43)-J51</f>
        <v>0</v>
      </c>
      <c r="K273" s="276">
        <f t="shared" si="374"/>
        <v>0</v>
      </c>
      <c r="L273" s="277">
        <f>(L26+L43)-L51</f>
        <v>0</v>
      </c>
      <c r="M273" s="275">
        <f t="shared" ref="M273:O273" si="375">M45-M51</f>
        <v>0</v>
      </c>
      <c r="N273" s="276">
        <f t="shared" si="375"/>
        <v>0</v>
      </c>
      <c r="O273" s="277">
        <f t="shared" si="375"/>
        <v>0</v>
      </c>
      <c r="P273" s="279"/>
    </row>
    <row r="274" spans="1:16" s="29" customFormat="1" ht="12.75" thickTop="1" x14ac:dyDescent="0.25">
      <c r="A274" s="1010" t="s">
        <v>293</v>
      </c>
      <c r="B274" s="1011"/>
      <c r="C274" s="554">
        <f t="shared" si="291"/>
        <v>4013</v>
      </c>
      <c r="D274" s="280">
        <f t="shared" ref="D274:O274" si="376">SUM(D275,D276)-D283+D284</f>
        <v>4013</v>
      </c>
      <c r="E274" s="281">
        <f t="shared" si="376"/>
        <v>0</v>
      </c>
      <c r="F274" s="282">
        <f t="shared" si="376"/>
        <v>4013</v>
      </c>
      <c r="G274" s="280">
        <f t="shared" si="376"/>
        <v>0</v>
      </c>
      <c r="H274" s="281">
        <f t="shared" si="376"/>
        <v>0</v>
      </c>
      <c r="I274" s="282">
        <f t="shared" si="376"/>
        <v>0</v>
      </c>
      <c r="J274" s="283">
        <f t="shared" si="376"/>
        <v>0</v>
      </c>
      <c r="K274" s="281">
        <f t="shared" si="376"/>
        <v>0</v>
      </c>
      <c r="L274" s="282">
        <f t="shared" si="376"/>
        <v>0</v>
      </c>
      <c r="M274" s="280">
        <f t="shared" si="376"/>
        <v>0</v>
      </c>
      <c r="N274" s="281">
        <f t="shared" si="376"/>
        <v>0</v>
      </c>
      <c r="O274" s="282">
        <f t="shared" si="376"/>
        <v>0</v>
      </c>
      <c r="P274" s="284"/>
    </row>
    <row r="275" spans="1:16" s="29" customFormat="1" ht="12.75" thickBot="1" x14ac:dyDescent="0.3">
      <c r="A275" s="157" t="s">
        <v>294</v>
      </c>
      <c r="B275" s="157" t="s">
        <v>295</v>
      </c>
      <c r="C275" s="544">
        <f t="shared" si="291"/>
        <v>4013</v>
      </c>
      <c r="D275" s="158">
        <f>D21-D269</f>
        <v>4013</v>
      </c>
      <c r="E275" s="158">
        <f t="shared" ref="E275:O275" si="377">E21-E269</f>
        <v>0</v>
      </c>
      <c r="F275" s="158">
        <f t="shared" si="377"/>
        <v>4013</v>
      </c>
      <c r="G275" s="158">
        <f t="shared" si="377"/>
        <v>0</v>
      </c>
      <c r="H275" s="158">
        <f t="shared" si="377"/>
        <v>0</v>
      </c>
      <c r="I275" s="158">
        <f t="shared" si="377"/>
        <v>0</v>
      </c>
      <c r="J275" s="158">
        <f t="shared" si="377"/>
        <v>0</v>
      </c>
      <c r="K275" s="158">
        <f t="shared" si="377"/>
        <v>0</v>
      </c>
      <c r="L275" s="544">
        <f t="shared" si="377"/>
        <v>0</v>
      </c>
      <c r="M275" s="158">
        <f t="shared" si="377"/>
        <v>0</v>
      </c>
      <c r="N275" s="158">
        <f t="shared" si="377"/>
        <v>0</v>
      </c>
      <c r="O275" s="158">
        <f t="shared" si="377"/>
        <v>0</v>
      </c>
      <c r="P275" s="162"/>
    </row>
    <row r="276" spans="1:16" s="29" customFormat="1" ht="12.75" hidden="1" thickTop="1" x14ac:dyDescent="0.25">
      <c r="A276" s="285" t="s">
        <v>296</v>
      </c>
      <c r="B276" s="285" t="s">
        <v>297</v>
      </c>
      <c r="C276" s="554">
        <f t="shared" si="291"/>
        <v>0</v>
      </c>
      <c r="D276" s="280">
        <f t="shared" ref="D276:O276" si="378">SUM(D277,D279,D281)-SUM(D278,D280,D282)</f>
        <v>0</v>
      </c>
      <c r="E276" s="281">
        <f t="shared" si="378"/>
        <v>0</v>
      </c>
      <c r="F276" s="282">
        <f t="shared" si="378"/>
        <v>0</v>
      </c>
      <c r="G276" s="280">
        <f t="shared" si="378"/>
        <v>0</v>
      </c>
      <c r="H276" s="281">
        <f t="shared" si="378"/>
        <v>0</v>
      </c>
      <c r="I276" s="282">
        <f t="shared" si="378"/>
        <v>0</v>
      </c>
      <c r="J276" s="283">
        <f t="shared" si="378"/>
        <v>0</v>
      </c>
      <c r="K276" s="281">
        <f t="shared" si="378"/>
        <v>0</v>
      </c>
      <c r="L276" s="282">
        <f t="shared" si="378"/>
        <v>0</v>
      </c>
      <c r="M276" s="280">
        <f t="shared" si="378"/>
        <v>0</v>
      </c>
      <c r="N276" s="281">
        <f t="shared" si="378"/>
        <v>0</v>
      </c>
      <c r="O276" s="282">
        <f t="shared" si="378"/>
        <v>0</v>
      </c>
      <c r="P276" s="284"/>
    </row>
    <row r="277" spans="1:16" ht="12.75" hidden="1" thickTop="1" x14ac:dyDescent="0.25">
      <c r="A277" s="286" t="s">
        <v>298</v>
      </c>
      <c r="B277" s="147" t="s">
        <v>299</v>
      </c>
      <c r="C277" s="537">
        <f t="shared" ref="C277:C284" si="379">F277+I277+L277+O277</f>
        <v>0</v>
      </c>
      <c r="D277" s="249"/>
      <c r="E277" s="250"/>
      <c r="F277" s="248">
        <f t="shared" ref="F277:F284" si="380">D277+E277</f>
        <v>0</v>
      </c>
      <c r="G277" s="249"/>
      <c r="H277" s="250"/>
      <c r="I277" s="248">
        <f t="shared" ref="I277:I284" si="381">G277+H277</f>
        <v>0</v>
      </c>
      <c r="J277" s="251"/>
      <c r="K277" s="250"/>
      <c r="L277" s="248">
        <f t="shared" ref="L277:L284" si="382">J277+K277</f>
        <v>0</v>
      </c>
      <c r="M277" s="249"/>
      <c r="N277" s="250"/>
      <c r="O277" s="248">
        <f t="shared" ref="O277:O284" si="383">M277+N277</f>
        <v>0</v>
      </c>
      <c r="P277" s="227"/>
    </row>
    <row r="278" spans="1:16" ht="24.75" hidden="1" thickTop="1" x14ac:dyDescent="0.25">
      <c r="A278" s="218" t="s">
        <v>300</v>
      </c>
      <c r="B278" s="51" t="s">
        <v>301</v>
      </c>
      <c r="C278" s="536">
        <f t="shared" si="379"/>
        <v>0</v>
      </c>
      <c r="D278" s="197"/>
      <c r="E278" s="198"/>
      <c r="F278" s="199">
        <f t="shared" si="380"/>
        <v>0</v>
      </c>
      <c r="G278" s="197"/>
      <c r="H278" s="198"/>
      <c r="I278" s="199">
        <f t="shared" si="381"/>
        <v>0</v>
      </c>
      <c r="J278" s="200"/>
      <c r="K278" s="198"/>
      <c r="L278" s="199">
        <f t="shared" si="382"/>
        <v>0</v>
      </c>
      <c r="M278" s="197"/>
      <c r="N278" s="198"/>
      <c r="O278" s="199">
        <f t="shared" si="383"/>
        <v>0</v>
      </c>
      <c r="P278" s="201"/>
    </row>
    <row r="279" spans="1:16" ht="12.75" hidden="1" thickTop="1" x14ac:dyDescent="0.25">
      <c r="A279" s="218" t="s">
        <v>302</v>
      </c>
      <c r="B279" s="51" t="s">
        <v>303</v>
      </c>
      <c r="C279" s="536">
        <f t="shared" si="379"/>
        <v>0</v>
      </c>
      <c r="D279" s="197"/>
      <c r="E279" s="198"/>
      <c r="F279" s="199">
        <f t="shared" si="380"/>
        <v>0</v>
      </c>
      <c r="G279" s="197"/>
      <c r="H279" s="198"/>
      <c r="I279" s="199">
        <f t="shared" si="381"/>
        <v>0</v>
      </c>
      <c r="J279" s="200"/>
      <c r="K279" s="198"/>
      <c r="L279" s="199">
        <f t="shared" si="382"/>
        <v>0</v>
      </c>
      <c r="M279" s="197"/>
      <c r="N279" s="198"/>
      <c r="O279" s="199">
        <f t="shared" si="383"/>
        <v>0</v>
      </c>
      <c r="P279" s="201"/>
    </row>
    <row r="280" spans="1:16" ht="24.75" hidden="1" thickTop="1" x14ac:dyDescent="0.25">
      <c r="A280" s="218" t="s">
        <v>304</v>
      </c>
      <c r="B280" s="51" t="s">
        <v>305</v>
      </c>
      <c r="C280" s="536">
        <f t="shared" si="379"/>
        <v>0</v>
      </c>
      <c r="D280" s="197"/>
      <c r="E280" s="198"/>
      <c r="F280" s="199">
        <f t="shared" si="380"/>
        <v>0</v>
      </c>
      <c r="G280" s="197"/>
      <c r="H280" s="198"/>
      <c r="I280" s="199">
        <f t="shared" si="381"/>
        <v>0</v>
      </c>
      <c r="J280" s="200"/>
      <c r="K280" s="198"/>
      <c r="L280" s="199">
        <f t="shared" si="382"/>
        <v>0</v>
      </c>
      <c r="M280" s="197"/>
      <c r="N280" s="198"/>
      <c r="O280" s="199">
        <f t="shared" si="383"/>
        <v>0</v>
      </c>
      <c r="P280" s="201"/>
    </row>
    <row r="281" spans="1:16" ht="12.75" hidden="1" thickTop="1" x14ac:dyDescent="0.25">
      <c r="A281" s="218" t="s">
        <v>306</v>
      </c>
      <c r="B281" s="51" t="s">
        <v>307</v>
      </c>
      <c r="C281" s="536">
        <f t="shared" si="379"/>
        <v>0</v>
      </c>
      <c r="D281" s="197"/>
      <c r="E281" s="198"/>
      <c r="F281" s="199">
        <f t="shared" si="380"/>
        <v>0</v>
      </c>
      <c r="G281" s="197"/>
      <c r="H281" s="198"/>
      <c r="I281" s="199">
        <f t="shared" si="381"/>
        <v>0</v>
      </c>
      <c r="J281" s="200"/>
      <c r="K281" s="198"/>
      <c r="L281" s="199">
        <f t="shared" si="382"/>
        <v>0</v>
      </c>
      <c r="M281" s="197"/>
      <c r="N281" s="198"/>
      <c r="O281" s="199">
        <f t="shared" si="383"/>
        <v>0</v>
      </c>
      <c r="P281" s="201"/>
    </row>
    <row r="282" spans="1:16" ht="24.75" hidden="1" thickTop="1" x14ac:dyDescent="0.25">
      <c r="A282" s="287" t="s">
        <v>308</v>
      </c>
      <c r="B282" s="288" t="s">
        <v>309</v>
      </c>
      <c r="C282" s="548">
        <f t="shared" si="379"/>
        <v>0</v>
      </c>
      <c r="D282" s="231"/>
      <c r="E282" s="232"/>
      <c r="F282" s="233">
        <f t="shared" si="380"/>
        <v>0</v>
      </c>
      <c r="G282" s="231"/>
      <c r="H282" s="232"/>
      <c r="I282" s="233">
        <f t="shared" si="381"/>
        <v>0</v>
      </c>
      <c r="J282" s="234"/>
      <c r="K282" s="232"/>
      <c r="L282" s="233">
        <f t="shared" si="382"/>
        <v>0</v>
      </c>
      <c r="M282" s="231"/>
      <c r="N282" s="232"/>
      <c r="O282" s="233">
        <f t="shared" si="383"/>
        <v>0</v>
      </c>
      <c r="P282" s="229"/>
    </row>
    <row r="283" spans="1:16" s="29" customFormat="1" ht="13.5" hidden="1" thickTop="1" thickBot="1" x14ac:dyDescent="0.3">
      <c r="A283" s="289" t="s">
        <v>310</v>
      </c>
      <c r="B283" s="289" t="s">
        <v>311</v>
      </c>
      <c r="C283" s="553">
        <f t="shared" si="379"/>
        <v>0</v>
      </c>
      <c r="D283" s="290"/>
      <c r="E283" s="291"/>
      <c r="F283" s="277">
        <f t="shared" si="380"/>
        <v>0</v>
      </c>
      <c r="G283" s="290"/>
      <c r="H283" s="291"/>
      <c r="I283" s="277">
        <f t="shared" si="381"/>
        <v>0</v>
      </c>
      <c r="J283" s="292"/>
      <c r="K283" s="291"/>
      <c r="L283" s="277">
        <f t="shared" si="382"/>
        <v>0</v>
      </c>
      <c r="M283" s="290"/>
      <c r="N283" s="291"/>
      <c r="O283" s="277">
        <f t="shared" si="383"/>
        <v>0</v>
      </c>
      <c r="P283" s="279"/>
    </row>
    <row r="284" spans="1:16" s="29" customFormat="1" ht="48.75" hidden="1" thickTop="1" x14ac:dyDescent="0.25">
      <c r="A284" s="285" t="s">
        <v>312</v>
      </c>
      <c r="B284" s="293" t="s">
        <v>313</v>
      </c>
      <c r="C284" s="554">
        <f t="shared" si="379"/>
        <v>0</v>
      </c>
      <c r="D284" s="294"/>
      <c r="E284" s="295"/>
      <c r="F284" s="185">
        <f t="shared" si="380"/>
        <v>0</v>
      </c>
      <c r="G284" s="224"/>
      <c r="H284" s="225"/>
      <c r="I284" s="185">
        <f t="shared" si="381"/>
        <v>0</v>
      </c>
      <c r="J284" s="226"/>
      <c r="K284" s="225"/>
      <c r="L284" s="185">
        <f t="shared" si="382"/>
        <v>0</v>
      </c>
      <c r="M284" s="224"/>
      <c r="N284" s="225"/>
      <c r="O284" s="185">
        <f t="shared" si="383"/>
        <v>0</v>
      </c>
      <c r="P284" s="209"/>
    </row>
    <row r="285" spans="1:16" ht="12.75" thickTop="1" x14ac:dyDescent="0.25">
      <c r="A285" s="2"/>
      <c r="B285" s="2"/>
      <c r="C285" s="2"/>
      <c r="D285" s="2"/>
      <c r="E285" s="2"/>
      <c r="F285" s="2"/>
      <c r="G285" s="2"/>
      <c r="H285" s="2"/>
      <c r="I285" s="2"/>
      <c r="J285" s="2"/>
      <c r="K285" s="2"/>
      <c r="L285" s="2"/>
      <c r="M285" s="2"/>
      <c r="N285" s="2"/>
      <c r="O285" s="2"/>
      <c r="P285" s="2"/>
    </row>
    <row r="286" spans="1:16" x14ac:dyDescent="0.25">
      <c r="A286" s="2"/>
      <c r="B286" s="2"/>
      <c r="C286" s="2"/>
      <c r="D286" s="2"/>
      <c r="E286" s="2"/>
      <c r="F286" s="2"/>
      <c r="G286" s="2"/>
      <c r="H286" s="2"/>
      <c r="I286" s="2"/>
      <c r="J286" s="2"/>
      <c r="K286" s="2"/>
      <c r="L286" s="2"/>
      <c r="M286" s="2"/>
      <c r="N286" s="2"/>
      <c r="O286" s="2"/>
      <c r="P286" s="2"/>
    </row>
    <row r="287" spans="1:16" x14ac:dyDescent="0.25">
      <c r="A287" s="2"/>
      <c r="B287" s="2"/>
      <c r="C287" s="2"/>
      <c r="D287" s="2"/>
      <c r="E287" s="2"/>
      <c r="F287" s="2"/>
      <c r="G287" s="2"/>
      <c r="H287" s="2"/>
      <c r="I287" s="2"/>
      <c r="J287" s="2"/>
      <c r="K287" s="2"/>
      <c r="L287" s="2"/>
      <c r="M287" s="2"/>
      <c r="N287" s="2"/>
      <c r="O287" s="2"/>
      <c r="P287" s="2"/>
    </row>
    <row r="288" spans="1:16" x14ac:dyDescent="0.25">
      <c r="A288" s="2"/>
      <c r="B288" s="2"/>
      <c r="C288" s="2"/>
      <c r="D288" s="2"/>
      <c r="E288" s="2"/>
      <c r="F288" s="2"/>
      <c r="G288" s="2"/>
      <c r="H288" s="2"/>
      <c r="I288" s="2"/>
      <c r="J288" s="2"/>
      <c r="K288" s="2"/>
      <c r="L288" s="2"/>
      <c r="M288" s="2"/>
      <c r="N288" s="2"/>
      <c r="O288" s="2"/>
      <c r="P288" s="2"/>
    </row>
    <row r="289" spans="1:16" x14ac:dyDescent="0.25">
      <c r="A289" s="2"/>
      <c r="B289" s="2"/>
      <c r="C289" s="2"/>
      <c r="D289" s="2"/>
      <c r="E289" s="2"/>
      <c r="F289" s="2"/>
      <c r="G289" s="2"/>
      <c r="H289" s="2"/>
      <c r="I289" s="2"/>
      <c r="J289" s="2"/>
      <c r="K289" s="2"/>
      <c r="L289" s="2"/>
      <c r="M289" s="2"/>
      <c r="N289" s="2"/>
      <c r="O289" s="2"/>
      <c r="P289" s="2"/>
    </row>
    <row r="290" spans="1:16" x14ac:dyDescent="0.25">
      <c r="A290" s="2"/>
      <c r="B290" s="2"/>
      <c r="C290" s="2"/>
      <c r="D290" s="2"/>
      <c r="E290" s="2"/>
      <c r="F290" s="2"/>
      <c r="G290" s="2"/>
      <c r="H290" s="2"/>
      <c r="I290" s="2"/>
      <c r="J290" s="2"/>
      <c r="K290" s="2"/>
      <c r="L290" s="2"/>
      <c r="M290" s="2"/>
      <c r="N290" s="2"/>
      <c r="O290" s="2"/>
      <c r="P290" s="2"/>
    </row>
    <row r="291" spans="1:16" x14ac:dyDescent="0.25">
      <c r="A291" s="2"/>
      <c r="B291" s="2"/>
      <c r="C291" s="2"/>
      <c r="D291" s="2"/>
      <c r="E291" s="2"/>
      <c r="F291" s="2"/>
      <c r="G291" s="2"/>
      <c r="H291" s="2"/>
      <c r="I291" s="2"/>
      <c r="J291" s="2"/>
      <c r="K291" s="2"/>
      <c r="L291" s="2"/>
      <c r="M291" s="2"/>
      <c r="N291" s="2"/>
      <c r="O291" s="2"/>
      <c r="P291" s="2"/>
    </row>
    <row r="292" spans="1:16" x14ac:dyDescent="0.25">
      <c r="A292" s="2"/>
      <c r="B292" s="2"/>
      <c r="C292" s="2"/>
      <c r="D292" s="2"/>
      <c r="E292" s="2"/>
      <c r="F292" s="2"/>
      <c r="G292" s="2"/>
      <c r="H292" s="2"/>
      <c r="I292" s="2"/>
      <c r="J292" s="2"/>
      <c r="K292" s="2"/>
      <c r="L292" s="2"/>
      <c r="M292" s="2"/>
      <c r="N292" s="2"/>
      <c r="O292" s="2"/>
      <c r="P292" s="2"/>
    </row>
    <row r="293" spans="1:16" x14ac:dyDescent="0.25">
      <c r="A293" s="2"/>
      <c r="B293" s="2"/>
      <c r="C293" s="2"/>
      <c r="D293" s="2"/>
      <c r="E293" s="2"/>
      <c r="F293" s="2"/>
      <c r="G293" s="2"/>
      <c r="H293" s="2"/>
      <c r="I293" s="2"/>
      <c r="J293" s="2"/>
      <c r="K293" s="2"/>
      <c r="L293" s="2"/>
      <c r="M293" s="2"/>
      <c r="N293" s="2"/>
      <c r="O293" s="2"/>
      <c r="P293" s="2"/>
    </row>
    <row r="294" spans="1:16" x14ac:dyDescent="0.25">
      <c r="A294" s="2"/>
      <c r="B294" s="2"/>
      <c r="C294" s="2"/>
      <c r="D294" s="2"/>
      <c r="E294" s="2"/>
      <c r="F294" s="2"/>
      <c r="G294" s="2"/>
      <c r="H294" s="2"/>
      <c r="I294" s="2"/>
      <c r="J294" s="2"/>
      <c r="K294" s="2"/>
      <c r="L294" s="2"/>
      <c r="M294" s="2"/>
      <c r="N294" s="2"/>
      <c r="O294" s="2"/>
      <c r="P294" s="2"/>
    </row>
    <row r="295" spans="1:16" x14ac:dyDescent="0.25">
      <c r="A295" s="2"/>
      <c r="B295" s="2"/>
      <c r="C295" s="2"/>
      <c r="D295" s="2"/>
      <c r="E295" s="2"/>
      <c r="F295" s="2"/>
      <c r="G295" s="2"/>
      <c r="H295" s="2"/>
      <c r="I295" s="2"/>
      <c r="J295" s="2"/>
      <c r="K295" s="2"/>
      <c r="L295" s="2"/>
      <c r="M295" s="2"/>
      <c r="N295" s="2"/>
      <c r="O295" s="2"/>
      <c r="P295" s="2"/>
    </row>
    <row r="296" spans="1:16" x14ac:dyDescent="0.25">
      <c r="A296" s="2"/>
      <c r="B296" s="2"/>
      <c r="C296" s="2"/>
      <c r="D296" s="2"/>
      <c r="E296" s="2"/>
      <c r="F296" s="2"/>
      <c r="G296" s="2"/>
      <c r="H296" s="2"/>
      <c r="I296" s="2"/>
      <c r="J296" s="2"/>
      <c r="K296" s="2"/>
      <c r="L296" s="2"/>
      <c r="M296" s="2"/>
      <c r="N296" s="2"/>
      <c r="O296" s="2"/>
      <c r="P296" s="2"/>
    </row>
    <row r="297" spans="1:16" x14ac:dyDescent="0.25">
      <c r="A297" s="2"/>
      <c r="B297" s="2"/>
      <c r="C297" s="2"/>
      <c r="D297" s="2"/>
      <c r="E297" s="2"/>
      <c r="F297" s="2"/>
      <c r="G297" s="2"/>
      <c r="H297" s="2"/>
      <c r="I297" s="2"/>
      <c r="J297" s="2"/>
      <c r="K297" s="2"/>
      <c r="L297" s="2"/>
      <c r="M297" s="2"/>
      <c r="N297" s="2"/>
      <c r="O297" s="2"/>
      <c r="P297" s="2"/>
    </row>
    <row r="298" spans="1:16" x14ac:dyDescent="0.25">
      <c r="A298" s="2"/>
      <c r="B298" s="2"/>
      <c r="C298" s="2"/>
      <c r="D298" s="2"/>
      <c r="E298" s="2"/>
      <c r="F298" s="2"/>
      <c r="G298" s="2"/>
      <c r="H298" s="2"/>
      <c r="I298" s="2"/>
      <c r="J298" s="2"/>
      <c r="K298" s="2"/>
      <c r="L298" s="2"/>
      <c r="M298" s="2"/>
      <c r="N298" s="2"/>
      <c r="O298" s="2"/>
      <c r="P298" s="2"/>
    </row>
    <row r="299" spans="1:16" x14ac:dyDescent="0.25">
      <c r="A299" s="2"/>
      <c r="B299" s="2"/>
      <c r="C299" s="2"/>
      <c r="D299" s="2"/>
      <c r="E299" s="2"/>
      <c r="F299" s="2"/>
      <c r="G299" s="2"/>
      <c r="H299" s="2"/>
      <c r="I299" s="2"/>
      <c r="J299" s="2"/>
      <c r="K299" s="2"/>
      <c r="L299" s="2"/>
      <c r="M299" s="2"/>
      <c r="N299" s="2"/>
      <c r="O299" s="2"/>
      <c r="P299" s="2"/>
    </row>
    <row r="300" spans="1:16" x14ac:dyDescent="0.25">
      <c r="A300" s="2"/>
      <c r="B300" s="2"/>
      <c r="C300" s="2"/>
      <c r="D300" s="2"/>
      <c r="E300" s="2"/>
      <c r="F300" s="2"/>
      <c r="G300" s="2"/>
      <c r="H300" s="2"/>
      <c r="I300" s="2"/>
      <c r="J300" s="2"/>
      <c r="K300" s="2"/>
      <c r="L300" s="2"/>
      <c r="M300" s="2"/>
      <c r="N300" s="2"/>
      <c r="O300" s="2"/>
      <c r="P300" s="2"/>
    </row>
    <row r="301" spans="1:16" x14ac:dyDescent="0.25">
      <c r="A301" s="2"/>
      <c r="B301" s="2"/>
      <c r="C301" s="2"/>
      <c r="D301" s="2"/>
      <c r="E301" s="2"/>
      <c r="F301" s="2"/>
      <c r="G301" s="2"/>
      <c r="H301" s="2"/>
      <c r="I301" s="2"/>
      <c r="J301" s="2"/>
      <c r="K301" s="2"/>
      <c r="L301" s="2"/>
      <c r="M301" s="2"/>
      <c r="N301" s="2"/>
      <c r="O301" s="2"/>
      <c r="P301" s="2"/>
    </row>
  </sheetData>
  <sheetProtection algorithmName="SHA-512" hashValue="88uAA/REhVvMVobn147HaDONu2Pm0lyFSZ1SkMEwmCRRrDAOlxUSdoZefeD7uSwjh3yf9ttE3eXec0iWnzuSJA==" saltValue="UXTG751GalSoSxz2wV7f7A==" spinCount="100000" sheet="1" objects="1" scenarios="1" formatCells="0" formatColumns="0" formatRows="0" sort="0"/>
  <autoFilter ref="A18:P284">
    <filterColumn colId="2">
      <filters>
        <filter val="1 450"/>
        <filter val="1 658"/>
        <filter val="10 014"/>
        <filter val="12 095"/>
        <filter val="146"/>
        <filter val="150"/>
        <filter val="2 067"/>
        <filter val="2 337"/>
        <filter val="2 927"/>
        <filter val="249"/>
        <filter val="256"/>
        <filter val="300"/>
        <filter val="31 922"/>
        <filter val="32 178"/>
        <filter val="32 732"/>
        <filter val="341"/>
        <filter val="35 570"/>
        <filter val="37 202"/>
        <filter val="370"/>
        <filter val="4 013"/>
        <filter val="-4 013"/>
        <filter val="4 470"/>
        <filter val="400"/>
        <filter val="408"/>
        <filter val="442"/>
        <filter val="49 297"/>
        <filter val="49 597"/>
        <filter val="590"/>
        <filter val="7 101"/>
        <filter val="9 168"/>
        <filter val="992"/>
      </filters>
    </filterColumn>
  </autoFilter>
  <mergeCells count="31">
    <mergeCell ref="A273:B273"/>
    <mergeCell ref="A274:B274"/>
    <mergeCell ref="J16:J17"/>
    <mergeCell ref="K16:K17"/>
    <mergeCell ref="L16:L17"/>
    <mergeCell ref="A15:A17"/>
    <mergeCell ref="B15:B17"/>
    <mergeCell ref="C15:P15"/>
    <mergeCell ref="C16:C17"/>
    <mergeCell ref="D16:D17"/>
    <mergeCell ref="E16:E17"/>
    <mergeCell ref="F16:F17"/>
    <mergeCell ref="G16:G17"/>
    <mergeCell ref="H16:H17"/>
    <mergeCell ref="I16:I17"/>
    <mergeCell ref="C8:P8"/>
    <mergeCell ref="C9:P9"/>
    <mergeCell ref="C10:P10"/>
    <mergeCell ref="C11:P11"/>
    <mergeCell ref="C12:P12"/>
    <mergeCell ref="C13:P13"/>
    <mergeCell ref="P16:P17"/>
    <mergeCell ref="M16:M17"/>
    <mergeCell ref="N16:N17"/>
    <mergeCell ref="O16:O17"/>
    <mergeCell ref="C7:P7"/>
    <mergeCell ref="A2:P2"/>
    <mergeCell ref="C3:P3"/>
    <mergeCell ref="C4:P4"/>
    <mergeCell ref="C5:P5"/>
    <mergeCell ref="C6:P6"/>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&amp;R&amp;"Times New Roman,Regular"&amp;9 39.pielikums Jūrmalas pilsētas domes
2020.gada 23.jūlija saistošajiem noteikumiem Nr.18
(protokols Nr.10, 20.punkts)</firstHeader>
    <firstFooter>&amp;L&amp;9&amp;D; &amp;T&amp;R&amp;9&amp;P (&amp;N)</first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300"/>
  <sheetViews>
    <sheetView showGridLines="0" view="pageLayout" zoomScaleNormal="100" workbookViewId="0">
      <selection activeCell="Q12" sqref="Q12"/>
    </sheetView>
  </sheetViews>
  <sheetFormatPr defaultRowHeight="12" outlineLevelCol="1" x14ac:dyDescent="0.25"/>
  <cols>
    <col min="1" max="1" width="10.85546875" style="296" customWidth="1"/>
    <col min="2" max="2" width="28" style="296" customWidth="1"/>
    <col min="3" max="3" width="8" style="296" customWidth="1"/>
    <col min="4" max="5" width="8.7109375" style="296" hidden="1" customWidth="1" outlineLevel="1"/>
    <col min="6" max="6" width="8.7109375" style="296" customWidth="1" collapsed="1"/>
    <col min="7" max="8" width="8.7109375" style="296" hidden="1" customWidth="1" outlineLevel="1"/>
    <col min="9" max="9" width="8.7109375" style="296" customWidth="1" collapsed="1"/>
    <col min="10" max="11" width="8.28515625" style="296" hidden="1" customWidth="1" outlineLevel="1"/>
    <col min="12" max="12" width="8.28515625" style="296" customWidth="1" collapsed="1"/>
    <col min="13" max="14" width="7.42578125" style="296" hidden="1" customWidth="1" outlineLevel="1"/>
    <col min="15" max="15" width="7.42578125" style="296" customWidth="1" collapsed="1"/>
    <col min="16" max="16" width="26.7109375" style="296" hidden="1" customWidth="1" outlineLevel="1"/>
    <col min="17" max="17" width="9.140625" style="2" collapsed="1"/>
    <col min="18" max="16384" width="9.140625" style="2"/>
  </cols>
  <sheetData>
    <row r="1" spans="1:17" x14ac:dyDescent="0.25">
      <c r="A1" s="1"/>
      <c r="B1" s="1"/>
      <c r="C1" s="1"/>
      <c r="D1" s="1"/>
      <c r="E1" s="1"/>
      <c r="F1" s="1"/>
      <c r="G1" s="1"/>
      <c r="H1" s="1"/>
      <c r="I1" s="1"/>
      <c r="J1" s="1"/>
      <c r="K1" s="1"/>
      <c r="L1" s="1"/>
      <c r="M1" s="1"/>
      <c r="N1" s="1"/>
      <c r="O1" s="528" t="s">
        <v>902</v>
      </c>
      <c r="P1" s="1"/>
    </row>
    <row r="2" spans="1:17" ht="35.25" customHeight="1" x14ac:dyDescent="0.25">
      <c r="A2" s="993" t="s">
        <v>1</v>
      </c>
      <c r="B2" s="994"/>
      <c r="C2" s="994"/>
      <c r="D2" s="994"/>
      <c r="E2" s="994"/>
      <c r="F2" s="994"/>
      <c r="G2" s="994"/>
      <c r="H2" s="994"/>
      <c r="I2" s="994"/>
      <c r="J2" s="994"/>
      <c r="K2" s="994"/>
      <c r="L2" s="994"/>
      <c r="M2" s="994"/>
      <c r="N2" s="994"/>
      <c r="O2" s="994"/>
      <c r="P2" s="995"/>
      <c r="Q2" s="565"/>
    </row>
    <row r="3" spans="1:17" ht="12.75" customHeight="1" x14ac:dyDescent="0.25">
      <c r="A3" s="3" t="s">
        <v>2</v>
      </c>
      <c r="B3" s="4"/>
      <c r="C3" s="991" t="s">
        <v>3</v>
      </c>
      <c r="D3" s="991"/>
      <c r="E3" s="991"/>
      <c r="F3" s="991"/>
      <c r="G3" s="991"/>
      <c r="H3" s="991"/>
      <c r="I3" s="991"/>
      <c r="J3" s="991"/>
      <c r="K3" s="991"/>
      <c r="L3" s="991"/>
      <c r="M3" s="991"/>
      <c r="N3" s="991"/>
      <c r="O3" s="991"/>
      <c r="P3" s="992"/>
      <c r="Q3" s="565"/>
    </row>
    <row r="4" spans="1:17" ht="12.75" customHeight="1" x14ac:dyDescent="0.25">
      <c r="A4" s="3" t="s">
        <v>4</v>
      </c>
      <c r="B4" s="4"/>
      <c r="C4" s="991" t="s">
        <v>5</v>
      </c>
      <c r="D4" s="991"/>
      <c r="E4" s="991"/>
      <c r="F4" s="991"/>
      <c r="G4" s="991"/>
      <c r="H4" s="991"/>
      <c r="I4" s="991"/>
      <c r="J4" s="991"/>
      <c r="K4" s="991"/>
      <c r="L4" s="991"/>
      <c r="M4" s="991"/>
      <c r="N4" s="991"/>
      <c r="O4" s="991"/>
      <c r="P4" s="992"/>
      <c r="Q4" s="565"/>
    </row>
    <row r="5" spans="1:17" ht="12.75" customHeight="1" x14ac:dyDescent="0.25">
      <c r="A5" s="5" t="s">
        <v>6</v>
      </c>
      <c r="B5" s="6"/>
      <c r="C5" s="996" t="s">
        <v>7</v>
      </c>
      <c r="D5" s="996"/>
      <c r="E5" s="996"/>
      <c r="F5" s="996"/>
      <c r="G5" s="996"/>
      <c r="H5" s="996"/>
      <c r="I5" s="996"/>
      <c r="J5" s="996"/>
      <c r="K5" s="996"/>
      <c r="L5" s="996"/>
      <c r="M5" s="996"/>
      <c r="N5" s="996"/>
      <c r="O5" s="996"/>
      <c r="P5" s="997"/>
      <c r="Q5" s="565"/>
    </row>
    <row r="6" spans="1:17" ht="12.75" customHeight="1" x14ac:dyDescent="0.25">
      <c r="A6" s="5" t="s">
        <v>8</v>
      </c>
      <c r="B6" s="6"/>
      <c r="C6" s="996" t="s">
        <v>820</v>
      </c>
      <c r="D6" s="996"/>
      <c r="E6" s="996"/>
      <c r="F6" s="996"/>
      <c r="G6" s="996"/>
      <c r="H6" s="996"/>
      <c r="I6" s="996"/>
      <c r="J6" s="996"/>
      <c r="K6" s="996"/>
      <c r="L6" s="996"/>
      <c r="M6" s="996"/>
      <c r="N6" s="996"/>
      <c r="O6" s="996"/>
      <c r="P6" s="997"/>
      <c r="Q6" s="565"/>
    </row>
    <row r="7" spans="1:17" x14ac:dyDescent="0.25">
      <c r="A7" s="5" t="s">
        <v>10</v>
      </c>
      <c r="B7" s="6"/>
      <c r="C7" s="991" t="s">
        <v>818</v>
      </c>
      <c r="D7" s="991"/>
      <c r="E7" s="991"/>
      <c r="F7" s="991"/>
      <c r="G7" s="991"/>
      <c r="H7" s="991"/>
      <c r="I7" s="991"/>
      <c r="J7" s="991"/>
      <c r="K7" s="991"/>
      <c r="L7" s="991"/>
      <c r="M7" s="991"/>
      <c r="N7" s="991"/>
      <c r="O7" s="991"/>
      <c r="P7" s="992"/>
      <c r="Q7" s="565"/>
    </row>
    <row r="8" spans="1:17" ht="12.75" customHeight="1" x14ac:dyDescent="0.25">
      <c r="A8" s="7" t="s">
        <v>12</v>
      </c>
      <c r="B8" s="6"/>
      <c r="C8" s="1006"/>
      <c r="D8" s="1006"/>
      <c r="E8" s="1006"/>
      <c r="F8" s="1006"/>
      <c r="G8" s="1006"/>
      <c r="H8" s="1006"/>
      <c r="I8" s="1006"/>
      <c r="J8" s="1006"/>
      <c r="K8" s="1006"/>
      <c r="L8" s="1006"/>
      <c r="M8" s="1006"/>
      <c r="N8" s="1006"/>
      <c r="O8" s="1006"/>
      <c r="P8" s="1007"/>
      <c r="Q8" s="565"/>
    </row>
    <row r="9" spans="1:17" ht="12.75" customHeight="1" x14ac:dyDescent="0.25">
      <c r="A9" s="5"/>
      <c r="B9" s="6" t="s">
        <v>13</v>
      </c>
      <c r="C9" s="996" t="s">
        <v>903</v>
      </c>
      <c r="D9" s="996"/>
      <c r="E9" s="996"/>
      <c r="F9" s="996"/>
      <c r="G9" s="996"/>
      <c r="H9" s="996"/>
      <c r="I9" s="996"/>
      <c r="J9" s="996"/>
      <c r="K9" s="996"/>
      <c r="L9" s="996"/>
      <c r="M9" s="996"/>
      <c r="N9" s="996"/>
      <c r="O9" s="996"/>
      <c r="P9" s="997"/>
      <c r="Q9" s="565"/>
    </row>
    <row r="10" spans="1:17" ht="12.75" customHeight="1" x14ac:dyDescent="0.25">
      <c r="A10" s="5"/>
      <c r="B10" s="6" t="s">
        <v>15</v>
      </c>
      <c r="C10" s="996"/>
      <c r="D10" s="996"/>
      <c r="E10" s="996"/>
      <c r="F10" s="996"/>
      <c r="G10" s="996"/>
      <c r="H10" s="996"/>
      <c r="I10" s="996"/>
      <c r="J10" s="996"/>
      <c r="K10" s="996"/>
      <c r="L10" s="996"/>
      <c r="M10" s="996"/>
      <c r="N10" s="996"/>
      <c r="O10" s="996"/>
      <c r="P10" s="997"/>
      <c r="Q10" s="565"/>
    </row>
    <row r="11" spans="1:17" ht="12.75" customHeight="1" x14ac:dyDescent="0.25">
      <c r="A11" s="5"/>
      <c r="B11" s="6" t="s">
        <v>16</v>
      </c>
      <c r="C11" s="1006"/>
      <c r="D11" s="1006"/>
      <c r="E11" s="1006"/>
      <c r="F11" s="1006"/>
      <c r="G11" s="1006"/>
      <c r="H11" s="1006"/>
      <c r="I11" s="1006"/>
      <c r="J11" s="1006"/>
      <c r="K11" s="1006"/>
      <c r="L11" s="1006"/>
      <c r="M11" s="1006"/>
      <c r="N11" s="1006"/>
      <c r="O11" s="1006"/>
      <c r="P11" s="1007"/>
      <c r="Q11" s="565"/>
    </row>
    <row r="12" spans="1:17" ht="12.75" customHeight="1" x14ac:dyDescent="0.25">
      <c r="A12" s="5"/>
      <c r="B12" s="6" t="s">
        <v>17</v>
      </c>
      <c r="C12" s="996"/>
      <c r="D12" s="996"/>
      <c r="E12" s="996"/>
      <c r="F12" s="996"/>
      <c r="G12" s="996"/>
      <c r="H12" s="996"/>
      <c r="I12" s="996"/>
      <c r="J12" s="996"/>
      <c r="K12" s="996"/>
      <c r="L12" s="996"/>
      <c r="M12" s="996"/>
      <c r="N12" s="996"/>
      <c r="O12" s="996"/>
      <c r="P12" s="997"/>
      <c r="Q12" s="565"/>
    </row>
    <row r="13" spans="1:17" ht="12.75" customHeight="1" x14ac:dyDescent="0.25">
      <c r="A13" s="5"/>
      <c r="B13" s="6" t="s">
        <v>19</v>
      </c>
      <c r="C13" s="996"/>
      <c r="D13" s="996"/>
      <c r="E13" s="996"/>
      <c r="F13" s="996"/>
      <c r="G13" s="996"/>
      <c r="H13" s="996"/>
      <c r="I13" s="996"/>
      <c r="J13" s="996"/>
      <c r="K13" s="996"/>
      <c r="L13" s="996"/>
      <c r="M13" s="996"/>
      <c r="N13" s="996"/>
      <c r="O13" s="996"/>
      <c r="P13" s="997"/>
      <c r="Q13" s="565"/>
    </row>
    <row r="14" spans="1:17" ht="12.75" customHeight="1" x14ac:dyDescent="0.25">
      <c r="A14" s="8"/>
      <c r="B14" s="9"/>
      <c r="C14" s="10"/>
      <c r="D14" s="10"/>
      <c r="E14" s="10"/>
      <c r="F14" s="10"/>
      <c r="G14" s="10"/>
      <c r="H14" s="10"/>
      <c r="I14" s="10"/>
      <c r="J14" s="10"/>
      <c r="K14" s="10"/>
      <c r="L14" s="10"/>
      <c r="M14" s="10"/>
      <c r="N14" s="10"/>
      <c r="O14" s="10"/>
      <c r="P14" s="11"/>
      <c r="Q14" s="565"/>
    </row>
    <row r="15" spans="1:17" s="12" customFormat="1" ht="12.75" customHeight="1" x14ac:dyDescent="0.25">
      <c r="A15" s="1014" t="s">
        <v>20</v>
      </c>
      <c r="B15" s="1016" t="s">
        <v>21</v>
      </c>
      <c r="C15" s="1019" t="s">
        <v>22</v>
      </c>
      <c r="D15" s="1020"/>
      <c r="E15" s="1020"/>
      <c r="F15" s="1020"/>
      <c r="G15" s="1020"/>
      <c r="H15" s="1020"/>
      <c r="I15" s="1020"/>
      <c r="J15" s="1020"/>
      <c r="K15" s="1020"/>
      <c r="L15" s="1020"/>
      <c r="M15" s="1020"/>
      <c r="N15" s="1020"/>
      <c r="O15" s="1020"/>
      <c r="P15" s="1021"/>
      <c r="Q15" s="566"/>
    </row>
    <row r="16" spans="1:17" s="12" customFormat="1" ht="12.75" customHeight="1" x14ac:dyDescent="0.25">
      <c r="A16" s="1015"/>
      <c r="B16" s="1017"/>
      <c r="C16" s="1022" t="s">
        <v>23</v>
      </c>
      <c r="D16" s="1024" t="s">
        <v>24</v>
      </c>
      <c r="E16" s="1026" t="s">
        <v>25</v>
      </c>
      <c r="F16" s="1028" t="s">
        <v>26</v>
      </c>
      <c r="G16" s="1000" t="s">
        <v>27</v>
      </c>
      <c r="H16" s="1002" t="s">
        <v>28</v>
      </c>
      <c r="I16" s="1030" t="s">
        <v>29</v>
      </c>
      <c r="J16" s="1000" t="s">
        <v>30</v>
      </c>
      <c r="K16" s="1002" t="s">
        <v>31</v>
      </c>
      <c r="L16" s="1012" t="s">
        <v>32</v>
      </c>
      <c r="M16" s="1000" t="s">
        <v>33</v>
      </c>
      <c r="N16" s="1002" t="s">
        <v>34</v>
      </c>
      <c r="O16" s="1004" t="s">
        <v>35</v>
      </c>
      <c r="P16" s="998" t="s">
        <v>36</v>
      </c>
      <c r="Q16" s="566"/>
    </row>
    <row r="17" spans="1:17" s="13" customFormat="1" ht="61.5" customHeight="1" thickBot="1" x14ac:dyDescent="0.3">
      <c r="A17" s="999"/>
      <c r="B17" s="1018"/>
      <c r="C17" s="1023"/>
      <c r="D17" s="1025"/>
      <c r="E17" s="1027"/>
      <c r="F17" s="1029"/>
      <c r="G17" s="1001"/>
      <c r="H17" s="1003"/>
      <c r="I17" s="1031"/>
      <c r="J17" s="1001"/>
      <c r="K17" s="1003"/>
      <c r="L17" s="1013"/>
      <c r="M17" s="1001"/>
      <c r="N17" s="1003"/>
      <c r="O17" s="1005"/>
      <c r="P17" s="999"/>
      <c r="Q17" s="353"/>
    </row>
    <row r="18" spans="1:17" s="13" customFormat="1" ht="9.75" customHeight="1" thickTop="1" x14ac:dyDescent="0.25">
      <c r="A18" s="14" t="s">
        <v>37</v>
      </c>
      <c r="B18" s="14">
        <v>2</v>
      </c>
      <c r="C18" s="14">
        <v>8</v>
      </c>
      <c r="D18" s="15"/>
      <c r="E18" s="16"/>
      <c r="F18" s="17">
        <v>9</v>
      </c>
      <c r="G18" s="15"/>
      <c r="H18" s="16"/>
      <c r="I18" s="17">
        <v>10</v>
      </c>
      <c r="J18" s="18"/>
      <c r="K18" s="16"/>
      <c r="L18" s="17">
        <v>11</v>
      </c>
      <c r="M18" s="15"/>
      <c r="N18" s="16"/>
      <c r="O18" s="17"/>
      <c r="P18" s="19">
        <v>12</v>
      </c>
    </row>
    <row r="19" spans="1:17" s="29" customFormat="1" hidden="1" x14ac:dyDescent="0.25">
      <c r="A19" s="20"/>
      <c r="B19" s="21" t="s">
        <v>38</v>
      </c>
      <c r="C19" s="170"/>
      <c r="D19" s="22"/>
      <c r="E19" s="23"/>
      <c r="F19" s="24"/>
      <c r="G19" s="25"/>
      <c r="H19" s="26"/>
      <c r="I19" s="24"/>
      <c r="J19" s="27"/>
      <c r="K19" s="26"/>
      <c r="L19" s="24"/>
      <c r="M19" s="25"/>
      <c r="N19" s="26"/>
      <c r="O19" s="24"/>
      <c r="P19" s="28"/>
    </row>
    <row r="20" spans="1:17" s="29" customFormat="1" ht="12.75" thickBot="1" x14ac:dyDescent="0.3">
      <c r="A20" s="30"/>
      <c r="B20" s="31" t="s">
        <v>39</v>
      </c>
      <c r="C20" s="529">
        <f>F20+I20+L20+O20</f>
        <v>457569</v>
      </c>
      <c r="D20" s="32">
        <f t="shared" ref="D20:E20" si="0">SUM(D21,D24,D25,D41,D43)</f>
        <v>459033</v>
      </c>
      <c r="E20" s="33">
        <f t="shared" si="0"/>
        <v>-1464</v>
      </c>
      <c r="F20" s="34">
        <f>SUM(F21,F24,F25,F41,F43)</f>
        <v>457569</v>
      </c>
      <c r="G20" s="32">
        <f t="shared" ref="G20:H20" si="1">SUM(G21,G24,G43)</f>
        <v>0</v>
      </c>
      <c r="H20" s="33">
        <f t="shared" si="1"/>
        <v>0</v>
      </c>
      <c r="I20" s="34">
        <f>SUM(I21,I24,I43)</f>
        <v>0</v>
      </c>
      <c r="J20" s="35">
        <f t="shared" ref="J20:K20" si="2">SUM(J21,J26,J43)</f>
        <v>0</v>
      </c>
      <c r="K20" s="33">
        <f t="shared" si="2"/>
        <v>0</v>
      </c>
      <c r="L20" s="34">
        <f>SUM(L21,L26,L43)</f>
        <v>0</v>
      </c>
      <c r="M20" s="32">
        <f t="shared" ref="M20:O20" si="3">SUM(M21,M45)</f>
        <v>0</v>
      </c>
      <c r="N20" s="33">
        <f t="shared" si="3"/>
        <v>0</v>
      </c>
      <c r="O20" s="34">
        <f t="shared" si="3"/>
        <v>0</v>
      </c>
      <c r="P20" s="36"/>
    </row>
    <row r="21" spans="1:17" ht="12.75" hidden="1" thickTop="1" x14ac:dyDescent="0.25">
      <c r="A21" s="37"/>
      <c r="B21" s="38" t="s">
        <v>40</v>
      </c>
      <c r="C21" s="530">
        <f t="shared" ref="C21:C84" si="4">F21+I21+L21+O21</f>
        <v>0</v>
      </c>
      <c r="D21" s="39">
        <f t="shared" ref="D21:E21" si="5">SUM(D22:D23)</f>
        <v>0</v>
      </c>
      <c r="E21" s="40">
        <f t="shared" si="5"/>
        <v>0</v>
      </c>
      <c r="F21" s="41">
        <f>SUM(F22:F23)</f>
        <v>0</v>
      </c>
      <c r="G21" s="39">
        <f t="shared" ref="G21:H21" si="6">SUM(G22:G23)</f>
        <v>0</v>
      </c>
      <c r="H21" s="40">
        <f t="shared" si="6"/>
        <v>0</v>
      </c>
      <c r="I21" s="41">
        <f>SUM(I22:I23)</f>
        <v>0</v>
      </c>
      <c r="J21" s="42">
        <f t="shared" ref="J21:K21" si="7">SUM(J22:J23)</f>
        <v>0</v>
      </c>
      <c r="K21" s="40">
        <f t="shared" si="7"/>
        <v>0</v>
      </c>
      <c r="L21" s="41">
        <f>SUM(L22:L23)</f>
        <v>0</v>
      </c>
      <c r="M21" s="39">
        <f t="shared" ref="M21:O21" si="8">SUM(M22:M23)</f>
        <v>0</v>
      </c>
      <c r="N21" s="40">
        <f t="shared" si="8"/>
        <v>0</v>
      </c>
      <c r="O21" s="41">
        <f t="shared" si="8"/>
        <v>0</v>
      </c>
      <c r="P21" s="43"/>
    </row>
    <row r="22" spans="1:17" ht="12.75" hidden="1" thickTop="1" x14ac:dyDescent="0.25">
      <c r="A22" s="44"/>
      <c r="B22" s="45" t="s">
        <v>41</v>
      </c>
      <c r="C22" s="531">
        <f t="shared" si="4"/>
        <v>0</v>
      </c>
      <c r="D22" s="46"/>
      <c r="E22" s="47"/>
      <c r="F22" s="48">
        <f>D22+E22</f>
        <v>0</v>
      </c>
      <c r="G22" s="46"/>
      <c r="H22" s="47"/>
      <c r="I22" s="48">
        <f>G22+H22</f>
        <v>0</v>
      </c>
      <c r="J22" s="49"/>
      <c r="K22" s="47"/>
      <c r="L22" s="48">
        <f>J22+K22</f>
        <v>0</v>
      </c>
      <c r="M22" s="46"/>
      <c r="N22" s="47"/>
      <c r="O22" s="48">
        <f>M22+N22</f>
        <v>0</v>
      </c>
      <c r="P22" s="50"/>
    </row>
    <row r="23" spans="1:17" ht="12.75" hidden="1" thickTop="1" x14ac:dyDescent="0.25">
      <c r="A23" s="51"/>
      <c r="B23" s="52" t="s">
        <v>42</v>
      </c>
      <c r="C23" s="532">
        <f t="shared" si="4"/>
        <v>0</v>
      </c>
      <c r="D23" s="53"/>
      <c r="E23" s="54"/>
      <c r="F23" s="55">
        <f t="shared" ref="F23:F25" si="9">D23+E23</f>
        <v>0</v>
      </c>
      <c r="G23" s="53"/>
      <c r="H23" s="54"/>
      <c r="I23" s="55">
        <f t="shared" ref="I23:I24" si="10">G23+H23</f>
        <v>0</v>
      </c>
      <c r="J23" s="56"/>
      <c r="K23" s="54"/>
      <c r="L23" s="55">
        <f>J23+K23</f>
        <v>0</v>
      </c>
      <c r="M23" s="53"/>
      <c r="N23" s="54"/>
      <c r="O23" s="55">
        <f>M23+N23</f>
        <v>0</v>
      </c>
      <c r="P23" s="57"/>
    </row>
    <row r="24" spans="1:17" s="29" customFormat="1" ht="25.5" thickTop="1" thickBot="1" x14ac:dyDescent="0.3">
      <c r="A24" s="58">
        <v>19300</v>
      </c>
      <c r="B24" s="58" t="s">
        <v>43</v>
      </c>
      <c r="C24" s="533">
        <f>F24+I24</f>
        <v>457569</v>
      </c>
      <c r="D24" s="59">
        <v>459033</v>
      </c>
      <c r="E24" s="60">
        <f>-500-500-464+1952-1952-5997+5997</f>
        <v>-1464</v>
      </c>
      <c r="F24" s="61">
        <f t="shared" si="9"/>
        <v>457569</v>
      </c>
      <c r="G24" s="59"/>
      <c r="H24" s="62"/>
      <c r="I24" s="61">
        <f t="shared" si="10"/>
        <v>0</v>
      </c>
      <c r="J24" s="63" t="s">
        <v>44</v>
      </c>
      <c r="K24" s="64" t="s">
        <v>44</v>
      </c>
      <c r="L24" s="67" t="s">
        <v>44</v>
      </c>
      <c r="M24" s="65" t="s">
        <v>44</v>
      </c>
      <c r="N24" s="66" t="s">
        <v>44</v>
      </c>
      <c r="O24" s="67" t="s">
        <v>44</v>
      </c>
      <c r="P24" s="68"/>
    </row>
    <row r="25" spans="1:17" s="29" customFormat="1" ht="24.75" hidden="1" thickTop="1" x14ac:dyDescent="0.25">
      <c r="A25" s="69"/>
      <c r="B25" s="70" t="s">
        <v>45</v>
      </c>
      <c r="C25" s="534">
        <f>F25</f>
        <v>0</v>
      </c>
      <c r="D25" s="71"/>
      <c r="E25" s="72"/>
      <c r="F25" s="73">
        <f t="shared" si="9"/>
        <v>0</v>
      </c>
      <c r="G25" s="74" t="s">
        <v>44</v>
      </c>
      <c r="H25" s="75" t="s">
        <v>44</v>
      </c>
      <c r="I25" s="76" t="s">
        <v>44</v>
      </c>
      <c r="J25" s="77" t="s">
        <v>44</v>
      </c>
      <c r="K25" s="78" t="s">
        <v>44</v>
      </c>
      <c r="L25" s="76" t="s">
        <v>44</v>
      </c>
      <c r="M25" s="79" t="s">
        <v>44</v>
      </c>
      <c r="N25" s="78" t="s">
        <v>44</v>
      </c>
      <c r="O25" s="76" t="s">
        <v>44</v>
      </c>
      <c r="P25" s="80"/>
    </row>
    <row r="26" spans="1:17" s="29" customFormat="1" ht="36.75" hidden="1" thickTop="1" x14ac:dyDescent="0.25">
      <c r="A26" s="70">
        <v>21300</v>
      </c>
      <c r="B26" s="70" t="s">
        <v>46</v>
      </c>
      <c r="C26" s="534">
        <f>L26</f>
        <v>0</v>
      </c>
      <c r="D26" s="79" t="s">
        <v>44</v>
      </c>
      <c r="E26" s="78" t="s">
        <v>44</v>
      </c>
      <c r="F26" s="76" t="s">
        <v>44</v>
      </c>
      <c r="G26" s="79" t="s">
        <v>44</v>
      </c>
      <c r="H26" s="78" t="s">
        <v>44</v>
      </c>
      <c r="I26" s="76" t="s">
        <v>44</v>
      </c>
      <c r="J26" s="77">
        <f t="shared" ref="J26:K26" si="11">SUM(J27,J31,J33,J36)</f>
        <v>0</v>
      </c>
      <c r="K26" s="78">
        <f t="shared" si="11"/>
        <v>0</v>
      </c>
      <c r="L26" s="185">
        <f>SUM(L27,L31,L33,L36)</f>
        <v>0</v>
      </c>
      <c r="M26" s="79" t="s">
        <v>44</v>
      </c>
      <c r="N26" s="78" t="s">
        <v>44</v>
      </c>
      <c r="O26" s="76" t="s">
        <v>44</v>
      </c>
      <c r="P26" s="80"/>
    </row>
    <row r="27" spans="1:17" s="29" customFormat="1" ht="24.75" hidden="1" thickTop="1" x14ac:dyDescent="0.25">
      <c r="A27" s="81">
        <v>21350</v>
      </c>
      <c r="B27" s="70" t="s">
        <v>47</v>
      </c>
      <c r="C27" s="534">
        <f>L27</f>
        <v>0</v>
      </c>
      <c r="D27" s="79" t="s">
        <v>44</v>
      </c>
      <c r="E27" s="78" t="s">
        <v>44</v>
      </c>
      <c r="F27" s="76" t="s">
        <v>44</v>
      </c>
      <c r="G27" s="79" t="s">
        <v>44</v>
      </c>
      <c r="H27" s="78" t="s">
        <v>44</v>
      </c>
      <c r="I27" s="76" t="s">
        <v>44</v>
      </c>
      <c r="J27" s="77">
        <f t="shared" ref="J27:K27" si="12">SUM(J28:J30)</f>
        <v>0</v>
      </c>
      <c r="K27" s="78">
        <f t="shared" si="12"/>
        <v>0</v>
      </c>
      <c r="L27" s="185">
        <f>SUM(L28:L30)</f>
        <v>0</v>
      </c>
      <c r="M27" s="79" t="s">
        <v>44</v>
      </c>
      <c r="N27" s="78" t="s">
        <v>44</v>
      </c>
      <c r="O27" s="76" t="s">
        <v>44</v>
      </c>
      <c r="P27" s="80"/>
    </row>
    <row r="28" spans="1:17" ht="12.75" hidden="1" thickTop="1" x14ac:dyDescent="0.25">
      <c r="A28" s="44">
        <v>21351</v>
      </c>
      <c r="B28" s="82" t="s">
        <v>48</v>
      </c>
      <c r="C28" s="535">
        <f t="shared" ref="C28:C40" si="13">L28</f>
        <v>0</v>
      </c>
      <c r="D28" s="83" t="s">
        <v>44</v>
      </c>
      <c r="E28" s="84" t="s">
        <v>44</v>
      </c>
      <c r="F28" s="85" t="s">
        <v>44</v>
      </c>
      <c r="G28" s="83" t="s">
        <v>44</v>
      </c>
      <c r="H28" s="84" t="s">
        <v>44</v>
      </c>
      <c r="I28" s="85" t="s">
        <v>44</v>
      </c>
      <c r="J28" s="86"/>
      <c r="K28" s="87"/>
      <c r="L28" s="194">
        <f t="shared" ref="L28:L30" si="14">J28+K28</f>
        <v>0</v>
      </c>
      <c r="M28" s="88" t="s">
        <v>44</v>
      </c>
      <c r="N28" s="87" t="s">
        <v>44</v>
      </c>
      <c r="O28" s="85" t="s">
        <v>44</v>
      </c>
      <c r="P28" s="89"/>
    </row>
    <row r="29" spans="1:17" ht="12.75" hidden="1" thickTop="1" x14ac:dyDescent="0.25">
      <c r="A29" s="51">
        <v>21352</v>
      </c>
      <c r="B29" s="90" t="s">
        <v>49</v>
      </c>
      <c r="C29" s="536">
        <f t="shared" si="13"/>
        <v>0</v>
      </c>
      <c r="D29" s="91" t="s">
        <v>44</v>
      </c>
      <c r="E29" s="92" t="s">
        <v>44</v>
      </c>
      <c r="F29" s="93" t="s">
        <v>44</v>
      </c>
      <c r="G29" s="91" t="s">
        <v>44</v>
      </c>
      <c r="H29" s="92" t="s">
        <v>44</v>
      </c>
      <c r="I29" s="93" t="s">
        <v>44</v>
      </c>
      <c r="J29" s="94"/>
      <c r="K29" s="95"/>
      <c r="L29" s="199">
        <f t="shared" si="14"/>
        <v>0</v>
      </c>
      <c r="M29" s="96" t="s">
        <v>44</v>
      </c>
      <c r="N29" s="95" t="s">
        <v>44</v>
      </c>
      <c r="O29" s="93" t="s">
        <v>44</v>
      </c>
      <c r="P29" s="97"/>
    </row>
    <row r="30" spans="1:17" ht="24.75" hidden="1" thickTop="1" x14ac:dyDescent="0.25">
      <c r="A30" s="51">
        <v>21359</v>
      </c>
      <c r="B30" s="90" t="s">
        <v>50</v>
      </c>
      <c r="C30" s="536">
        <f t="shared" si="13"/>
        <v>0</v>
      </c>
      <c r="D30" s="91" t="s">
        <v>44</v>
      </c>
      <c r="E30" s="92" t="s">
        <v>44</v>
      </c>
      <c r="F30" s="93" t="s">
        <v>44</v>
      </c>
      <c r="G30" s="91" t="s">
        <v>44</v>
      </c>
      <c r="H30" s="92" t="s">
        <v>44</v>
      </c>
      <c r="I30" s="93" t="s">
        <v>44</v>
      </c>
      <c r="J30" s="94"/>
      <c r="K30" s="95"/>
      <c r="L30" s="199">
        <f t="shared" si="14"/>
        <v>0</v>
      </c>
      <c r="M30" s="96" t="s">
        <v>44</v>
      </c>
      <c r="N30" s="95" t="s">
        <v>44</v>
      </c>
      <c r="O30" s="93" t="s">
        <v>44</v>
      </c>
      <c r="P30" s="97"/>
    </row>
    <row r="31" spans="1:17" s="29" customFormat="1" ht="36.75" hidden="1" thickTop="1" x14ac:dyDescent="0.25">
      <c r="A31" s="81">
        <v>21370</v>
      </c>
      <c r="B31" s="70" t="s">
        <v>51</v>
      </c>
      <c r="C31" s="534">
        <f t="shared" si="13"/>
        <v>0</v>
      </c>
      <c r="D31" s="79" t="s">
        <v>44</v>
      </c>
      <c r="E31" s="78" t="s">
        <v>44</v>
      </c>
      <c r="F31" s="76" t="s">
        <v>44</v>
      </c>
      <c r="G31" s="79" t="s">
        <v>44</v>
      </c>
      <c r="H31" s="78" t="s">
        <v>44</v>
      </c>
      <c r="I31" s="76" t="s">
        <v>44</v>
      </c>
      <c r="J31" s="77">
        <f t="shared" ref="J31:K31" si="15">SUM(J32)</f>
        <v>0</v>
      </c>
      <c r="K31" s="78">
        <f t="shared" si="15"/>
        <v>0</v>
      </c>
      <c r="L31" s="185">
        <f>SUM(L32)</f>
        <v>0</v>
      </c>
      <c r="M31" s="79" t="s">
        <v>44</v>
      </c>
      <c r="N31" s="78" t="s">
        <v>44</v>
      </c>
      <c r="O31" s="76" t="s">
        <v>44</v>
      </c>
      <c r="P31" s="80"/>
    </row>
    <row r="32" spans="1:17" ht="36.75" hidden="1" thickTop="1" x14ac:dyDescent="0.25">
      <c r="A32" s="98">
        <v>21379</v>
      </c>
      <c r="B32" s="99" t="s">
        <v>52</v>
      </c>
      <c r="C32" s="537">
        <f t="shared" si="13"/>
        <v>0</v>
      </c>
      <c r="D32" s="100" t="s">
        <v>44</v>
      </c>
      <c r="E32" s="101" t="s">
        <v>44</v>
      </c>
      <c r="F32" s="102" t="s">
        <v>44</v>
      </c>
      <c r="G32" s="100" t="s">
        <v>44</v>
      </c>
      <c r="H32" s="101" t="s">
        <v>44</v>
      </c>
      <c r="I32" s="102" t="s">
        <v>44</v>
      </c>
      <c r="J32" s="103"/>
      <c r="K32" s="104"/>
      <c r="L32" s="248">
        <f>J32+K32</f>
        <v>0</v>
      </c>
      <c r="M32" s="105" t="s">
        <v>44</v>
      </c>
      <c r="N32" s="104" t="s">
        <v>44</v>
      </c>
      <c r="O32" s="102" t="s">
        <v>44</v>
      </c>
      <c r="P32" s="106"/>
    </row>
    <row r="33" spans="1:16" s="29" customFormat="1" ht="12.75" hidden="1" thickTop="1" x14ac:dyDescent="0.25">
      <c r="A33" s="81">
        <v>21380</v>
      </c>
      <c r="B33" s="70" t="s">
        <v>53</v>
      </c>
      <c r="C33" s="534">
        <f t="shared" si="13"/>
        <v>0</v>
      </c>
      <c r="D33" s="79" t="s">
        <v>44</v>
      </c>
      <c r="E33" s="78" t="s">
        <v>44</v>
      </c>
      <c r="F33" s="76" t="s">
        <v>44</v>
      </c>
      <c r="G33" s="79" t="s">
        <v>44</v>
      </c>
      <c r="H33" s="78" t="s">
        <v>44</v>
      </c>
      <c r="I33" s="76" t="s">
        <v>44</v>
      </c>
      <c r="J33" s="77">
        <f t="shared" ref="J33:K33" si="16">SUM(J34:J35)</f>
        <v>0</v>
      </c>
      <c r="K33" s="78">
        <f t="shared" si="16"/>
        <v>0</v>
      </c>
      <c r="L33" s="185">
        <f>SUM(L34:L35)</f>
        <v>0</v>
      </c>
      <c r="M33" s="79" t="s">
        <v>44</v>
      </c>
      <c r="N33" s="78" t="s">
        <v>44</v>
      </c>
      <c r="O33" s="76" t="s">
        <v>44</v>
      </c>
      <c r="P33" s="80"/>
    </row>
    <row r="34" spans="1:16" ht="12.75" hidden="1" thickTop="1" x14ac:dyDescent="0.25">
      <c r="A34" s="45">
        <v>21381</v>
      </c>
      <c r="B34" s="82" t="s">
        <v>54</v>
      </c>
      <c r="C34" s="535">
        <f t="shared" si="13"/>
        <v>0</v>
      </c>
      <c r="D34" s="83" t="s">
        <v>44</v>
      </c>
      <c r="E34" s="84" t="s">
        <v>44</v>
      </c>
      <c r="F34" s="85" t="s">
        <v>44</v>
      </c>
      <c r="G34" s="83" t="s">
        <v>44</v>
      </c>
      <c r="H34" s="84" t="s">
        <v>44</v>
      </c>
      <c r="I34" s="85" t="s">
        <v>44</v>
      </c>
      <c r="J34" s="86"/>
      <c r="K34" s="87"/>
      <c r="L34" s="194">
        <f t="shared" ref="L34:L35" si="17">J34+K34</f>
        <v>0</v>
      </c>
      <c r="M34" s="88" t="s">
        <v>44</v>
      </c>
      <c r="N34" s="87" t="s">
        <v>44</v>
      </c>
      <c r="O34" s="85" t="s">
        <v>44</v>
      </c>
      <c r="P34" s="89"/>
    </row>
    <row r="35" spans="1:16" ht="24.75" hidden="1" thickTop="1" x14ac:dyDescent="0.25">
      <c r="A35" s="52">
        <v>21383</v>
      </c>
      <c r="B35" s="90" t="s">
        <v>55</v>
      </c>
      <c r="C35" s="536">
        <f t="shared" si="13"/>
        <v>0</v>
      </c>
      <c r="D35" s="91" t="s">
        <v>44</v>
      </c>
      <c r="E35" s="92" t="s">
        <v>44</v>
      </c>
      <c r="F35" s="93" t="s">
        <v>44</v>
      </c>
      <c r="G35" s="91" t="s">
        <v>44</v>
      </c>
      <c r="H35" s="92" t="s">
        <v>44</v>
      </c>
      <c r="I35" s="93" t="s">
        <v>44</v>
      </c>
      <c r="J35" s="94"/>
      <c r="K35" s="95"/>
      <c r="L35" s="199">
        <f t="shared" si="17"/>
        <v>0</v>
      </c>
      <c r="M35" s="96" t="s">
        <v>44</v>
      </c>
      <c r="N35" s="95" t="s">
        <v>44</v>
      </c>
      <c r="O35" s="93" t="s">
        <v>44</v>
      </c>
      <c r="P35" s="97"/>
    </row>
    <row r="36" spans="1:16" s="29" customFormat="1" ht="25.5" hidden="1" customHeight="1" x14ac:dyDescent="0.25">
      <c r="A36" s="81">
        <v>21390</v>
      </c>
      <c r="B36" s="70" t="s">
        <v>56</v>
      </c>
      <c r="C36" s="534">
        <f t="shared" si="13"/>
        <v>0</v>
      </c>
      <c r="D36" s="79" t="s">
        <v>44</v>
      </c>
      <c r="E36" s="78" t="s">
        <v>44</v>
      </c>
      <c r="F36" s="76" t="s">
        <v>44</v>
      </c>
      <c r="G36" s="79" t="s">
        <v>44</v>
      </c>
      <c r="H36" s="78" t="s">
        <v>44</v>
      </c>
      <c r="I36" s="76" t="s">
        <v>44</v>
      </c>
      <c r="J36" s="77">
        <f t="shared" ref="J36:K36" si="18">SUM(J37:J40)</f>
        <v>0</v>
      </c>
      <c r="K36" s="78">
        <f t="shared" si="18"/>
        <v>0</v>
      </c>
      <c r="L36" s="185">
        <f>SUM(L37:L40)</f>
        <v>0</v>
      </c>
      <c r="M36" s="79" t="s">
        <v>44</v>
      </c>
      <c r="N36" s="78" t="s">
        <v>44</v>
      </c>
      <c r="O36" s="76" t="s">
        <v>44</v>
      </c>
      <c r="P36" s="80"/>
    </row>
    <row r="37" spans="1:16" ht="24.75" hidden="1" thickTop="1" x14ac:dyDescent="0.25">
      <c r="A37" s="45">
        <v>21391</v>
      </c>
      <c r="B37" s="82" t="s">
        <v>57</v>
      </c>
      <c r="C37" s="535">
        <f t="shared" si="13"/>
        <v>0</v>
      </c>
      <c r="D37" s="83" t="s">
        <v>44</v>
      </c>
      <c r="E37" s="84" t="s">
        <v>44</v>
      </c>
      <c r="F37" s="85" t="s">
        <v>44</v>
      </c>
      <c r="G37" s="83" t="s">
        <v>44</v>
      </c>
      <c r="H37" s="84" t="s">
        <v>44</v>
      </c>
      <c r="I37" s="85" t="s">
        <v>44</v>
      </c>
      <c r="J37" s="86"/>
      <c r="K37" s="87"/>
      <c r="L37" s="194">
        <f t="shared" ref="L37:L40" si="19">J37+K37</f>
        <v>0</v>
      </c>
      <c r="M37" s="88" t="s">
        <v>44</v>
      </c>
      <c r="N37" s="87" t="s">
        <v>44</v>
      </c>
      <c r="O37" s="85" t="s">
        <v>44</v>
      </c>
      <c r="P37" s="89"/>
    </row>
    <row r="38" spans="1:16" ht="12.75" hidden="1" thickTop="1" x14ac:dyDescent="0.25">
      <c r="A38" s="52">
        <v>21393</v>
      </c>
      <c r="B38" s="90" t="s">
        <v>58</v>
      </c>
      <c r="C38" s="536">
        <f t="shared" si="13"/>
        <v>0</v>
      </c>
      <c r="D38" s="91" t="s">
        <v>44</v>
      </c>
      <c r="E38" s="92" t="s">
        <v>44</v>
      </c>
      <c r="F38" s="93" t="s">
        <v>44</v>
      </c>
      <c r="G38" s="91" t="s">
        <v>44</v>
      </c>
      <c r="H38" s="92" t="s">
        <v>44</v>
      </c>
      <c r="I38" s="93" t="s">
        <v>44</v>
      </c>
      <c r="J38" s="94"/>
      <c r="K38" s="95"/>
      <c r="L38" s="199">
        <f t="shared" si="19"/>
        <v>0</v>
      </c>
      <c r="M38" s="96" t="s">
        <v>44</v>
      </c>
      <c r="N38" s="95" t="s">
        <v>44</v>
      </c>
      <c r="O38" s="93" t="s">
        <v>44</v>
      </c>
      <c r="P38" s="97"/>
    </row>
    <row r="39" spans="1:16" ht="12.75" hidden="1" thickTop="1" x14ac:dyDescent="0.25">
      <c r="A39" s="52">
        <v>21395</v>
      </c>
      <c r="B39" s="90" t="s">
        <v>59</v>
      </c>
      <c r="C39" s="536">
        <f t="shared" si="13"/>
        <v>0</v>
      </c>
      <c r="D39" s="91" t="s">
        <v>44</v>
      </c>
      <c r="E39" s="92" t="s">
        <v>44</v>
      </c>
      <c r="F39" s="93" t="s">
        <v>44</v>
      </c>
      <c r="G39" s="91" t="s">
        <v>44</v>
      </c>
      <c r="H39" s="92" t="s">
        <v>44</v>
      </c>
      <c r="I39" s="93" t="s">
        <v>44</v>
      </c>
      <c r="J39" s="94"/>
      <c r="K39" s="95"/>
      <c r="L39" s="199">
        <f t="shared" si="19"/>
        <v>0</v>
      </c>
      <c r="M39" s="96" t="s">
        <v>44</v>
      </c>
      <c r="N39" s="95" t="s">
        <v>44</v>
      </c>
      <c r="O39" s="93" t="s">
        <v>44</v>
      </c>
      <c r="P39" s="97"/>
    </row>
    <row r="40" spans="1:16" ht="24.75" hidden="1" thickTop="1" x14ac:dyDescent="0.25">
      <c r="A40" s="107">
        <v>21399</v>
      </c>
      <c r="B40" s="108" t="s">
        <v>60</v>
      </c>
      <c r="C40" s="538">
        <f t="shared" si="13"/>
        <v>0</v>
      </c>
      <c r="D40" s="109" t="s">
        <v>44</v>
      </c>
      <c r="E40" s="110" t="s">
        <v>44</v>
      </c>
      <c r="F40" s="111" t="s">
        <v>44</v>
      </c>
      <c r="G40" s="109" t="s">
        <v>44</v>
      </c>
      <c r="H40" s="110" t="s">
        <v>44</v>
      </c>
      <c r="I40" s="111" t="s">
        <v>44</v>
      </c>
      <c r="J40" s="112"/>
      <c r="K40" s="113"/>
      <c r="L40" s="222">
        <f t="shared" si="19"/>
        <v>0</v>
      </c>
      <c r="M40" s="114" t="s">
        <v>44</v>
      </c>
      <c r="N40" s="113" t="s">
        <v>44</v>
      </c>
      <c r="O40" s="111" t="s">
        <v>44</v>
      </c>
      <c r="P40" s="115"/>
    </row>
    <row r="41" spans="1:16" s="29" customFormat="1" ht="26.25" hidden="1" customHeight="1" x14ac:dyDescent="0.25">
      <c r="A41" s="116">
        <v>21420</v>
      </c>
      <c r="B41" s="117" t="s">
        <v>61</v>
      </c>
      <c r="C41" s="539">
        <f>F41</f>
        <v>0</v>
      </c>
      <c r="D41" s="118">
        <f t="shared" ref="D41:E41" si="20">SUM(D42)</f>
        <v>0</v>
      </c>
      <c r="E41" s="119">
        <f t="shared" si="20"/>
        <v>0</v>
      </c>
      <c r="F41" s="120">
        <f>SUM(F42)</f>
        <v>0</v>
      </c>
      <c r="G41" s="118" t="s">
        <v>44</v>
      </c>
      <c r="H41" s="119" t="s">
        <v>44</v>
      </c>
      <c r="I41" s="121" t="s">
        <v>44</v>
      </c>
      <c r="J41" s="122" t="s">
        <v>44</v>
      </c>
      <c r="K41" s="123" t="s">
        <v>44</v>
      </c>
      <c r="L41" s="121" t="s">
        <v>44</v>
      </c>
      <c r="M41" s="124" t="s">
        <v>44</v>
      </c>
      <c r="N41" s="123" t="s">
        <v>44</v>
      </c>
      <c r="O41" s="121" t="s">
        <v>44</v>
      </c>
      <c r="P41" s="125"/>
    </row>
    <row r="42" spans="1:16" s="29" customFormat="1" ht="26.25" hidden="1" customHeight="1" x14ac:dyDescent="0.25">
      <c r="A42" s="107">
        <v>21429</v>
      </c>
      <c r="B42" s="108" t="s">
        <v>62</v>
      </c>
      <c r="C42" s="538">
        <f>F42</f>
        <v>0</v>
      </c>
      <c r="D42" s="126"/>
      <c r="E42" s="127"/>
      <c r="F42" s="128">
        <f>D42+E42</f>
        <v>0</v>
      </c>
      <c r="G42" s="129" t="s">
        <v>44</v>
      </c>
      <c r="H42" s="130" t="s">
        <v>44</v>
      </c>
      <c r="I42" s="111" t="s">
        <v>44</v>
      </c>
      <c r="J42" s="131" t="s">
        <v>44</v>
      </c>
      <c r="K42" s="110" t="s">
        <v>44</v>
      </c>
      <c r="L42" s="111" t="s">
        <v>44</v>
      </c>
      <c r="M42" s="109" t="s">
        <v>44</v>
      </c>
      <c r="N42" s="110" t="s">
        <v>44</v>
      </c>
      <c r="O42" s="111" t="s">
        <v>44</v>
      </c>
      <c r="P42" s="115"/>
    </row>
    <row r="43" spans="1:16" s="29" customFormat="1" ht="24.75" hidden="1" thickTop="1" x14ac:dyDescent="0.25">
      <c r="A43" s="81">
        <v>21490</v>
      </c>
      <c r="B43" s="70" t="s">
        <v>63</v>
      </c>
      <c r="C43" s="540">
        <f>F43+I43+L43</f>
        <v>0</v>
      </c>
      <c r="D43" s="132">
        <f t="shared" ref="D43:E43" si="21">D44</f>
        <v>0</v>
      </c>
      <c r="E43" s="133">
        <f t="shared" si="21"/>
        <v>0</v>
      </c>
      <c r="F43" s="73">
        <f>F44</f>
        <v>0</v>
      </c>
      <c r="G43" s="132">
        <f t="shared" ref="G43:L43" si="22">G44</f>
        <v>0</v>
      </c>
      <c r="H43" s="133">
        <f t="shared" si="22"/>
        <v>0</v>
      </c>
      <c r="I43" s="73">
        <f t="shared" si="22"/>
        <v>0</v>
      </c>
      <c r="J43" s="134">
        <f t="shared" si="22"/>
        <v>0</v>
      </c>
      <c r="K43" s="133">
        <f t="shared" si="22"/>
        <v>0</v>
      </c>
      <c r="L43" s="73">
        <f t="shared" si="22"/>
        <v>0</v>
      </c>
      <c r="M43" s="79" t="s">
        <v>44</v>
      </c>
      <c r="N43" s="78" t="s">
        <v>44</v>
      </c>
      <c r="O43" s="76" t="s">
        <v>44</v>
      </c>
      <c r="P43" s="80"/>
    </row>
    <row r="44" spans="1:16" s="29" customFormat="1" ht="24.75" hidden="1" thickTop="1" x14ac:dyDescent="0.25">
      <c r="A44" s="52">
        <v>21499</v>
      </c>
      <c r="B44" s="90" t="s">
        <v>64</v>
      </c>
      <c r="C44" s="541">
        <f>F44+I44+L44</f>
        <v>0</v>
      </c>
      <c r="D44" s="135"/>
      <c r="E44" s="136"/>
      <c r="F44" s="48">
        <f>D44+E44</f>
        <v>0</v>
      </c>
      <c r="G44" s="46"/>
      <c r="H44" s="47"/>
      <c r="I44" s="48">
        <f>G44+H44</f>
        <v>0</v>
      </c>
      <c r="J44" s="86"/>
      <c r="K44" s="87"/>
      <c r="L44" s="48">
        <f>J44+K44</f>
        <v>0</v>
      </c>
      <c r="M44" s="105" t="s">
        <v>44</v>
      </c>
      <c r="N44" s="104" t="s">
        <v>44</v>
      </c>
      <c r="O44" s="102" t="s">
        <v>44</v>
      </c>
      <c r="P44" s="106"/>
    </row>
    <row r="45" spans="1:16" ht="12.75" hidden="1" customHeight="1" x14ac:dyDescent="0.25">
      <c r="A45" s="137">
        <v>23000</v>
      </c>
      <c r="B45" s="138" t="s">
        <v>65</v>
      </c>
      <c r="C45" s="540">
        <f>O45</f>
        <v>0</v>
      </c>
      <c r="D45" s="139" t="s">
        <v>44</v>
      </c>
      <c r="E45" s="140" t="s">
        <v>44</v>
      </c>
      <c r="F45" s="111" t="s">
        <v>44</v>
      </c>
      <c r="G45" s="109" t="s">
        <v>44</v>
      </c>
      <c r="H45" s="110" t="s">
        <v>44</v>
      </c>
      <c r="I45" s="111" t="s">
        <v>44</v>
      </c>
      <c r="J45" s="131" t="s">
        <v>44</v>
      </c>
      <c r="K45" s="110" t="s">
        <v>44</v>
      </c>
      <c r="L45" s="111" t="s">
        <v>44</v>
      </c>
      <c r="M45" s="139">
        <f t="shared" ref="M45:O45" si="23">SUM(M46:M47)</f>
        <v>0</v>
      </c>
      <c r="N45" s="140">
        <f t="shared" si="23"/>
        <v>0</v>
      </c>
      <c r="O45" s="128">
        <f t="shared" si="23"/>
        <v>0</v>
      </c>
      <c r="P45" s="141"/>
    </row>
    <row r="46" spans="1:16" ht="24.75" hidden="1" thickTop="1" x14ac:dyDescent="0.25">
      <c r="A46" s="142">
        <v>23410</v>
      </c>
      <c r="B46" s="143" t="s">
        <v>66</v>
      </c>
      <c r="C46" s="539">
        <f t="shared" ref="C46:C47" si="24">O46</f>
        <v>0</v>
      </c>
      <c r="D46" s="118" t="s">
        <v>44</v>
      </c>
      <c r="E46" s="119" t="s">
        <v>44</v>
      </c>
      <c r="F46" s="121" t="s">
        <v>44</v>
      </c>
      <c r="G46" s="124" t="s">
        <v>44</v>
      </c>
      <c r="H46" s="123" t="s">
        <v>44</v>
      </c>
      <c r="I46" s="121" t="s">
        <v>44</v>
      </c>
      <c r="J46" s="122" t="s">
        <v>44</v>
      </c>
      <c r="K46" s="123" t="s">
        <v>44</v>
      </c>
      <c r="L46" s="121" t="s">
        <v>44</v>
      </c>
      <c r="M46" s="144"/>
      <c r="N46" s="145"/>
      <c r="O46" s="120">
        <f t="shared" ref="O46:O47" si="25">M46+N46</f>
        <v>0</v>
      </c>
      <c r="P46" s="146"/>
    </row>
    <row r="47" spans="1:16" ht="24.75" hidden="1" thickTop="1" x14ac:dyDescent="0.25">
      <c r="A47" s="142">
        <v>23510</v>
      </c>
      <c r="B47" s="143" t="s">
        <v>67</v>
      </c>
      <c r="C47" s="539">
        <f t="shared" si="24"/>
        <v>0</v>
      </c>
      <c r="D47" s="118" t="s">
        <v>44</v>
      </c>
      <c r="E47" s="119" t="s">
        <v>44</v>
      </c>
      <c r="F47" s="121" t="s">
        <v>44</v>
      </c>
      <c r="G47" s="124" t="s">
        <v>44</v>
      </c>
      <c r="H47" s="123" t="s">
        <v>44</v>
      </c>
      <c r="I47" s="121" t="s">
        <v>44</v>
      </c>
      <c r="J47" s="122" t="s">
        <v>44</v>
      </c>
      <c r="K47" s="123" t="s">
        <v>44</v>
      </c>
      <c r="L47" s="121" t="s">
        <v>44</v>
      </c>
      <c r="M47" s="144"/>
      <c r="N47" s="145"/>
      <c r="O47" s="120">
        <f t="shared" si="25"/>
        <v>0</v>
      </c>
      <c r="P47" s="146"/>
    </row>
    <row r="48" spans="1:16" ht="12.75" hidden="1" thickTop="1" x14ac:dyDescent="0.25">
      <c r="A48" s="147"/>
      <c r="B48" s="143"/>
      <c r="C48" s="542"/>
      <c r="D48" s="148"/>
      <c r="E48" s="149"/>
      <c r="F48" s="121"/>
      <c r="G48" s="124"/>
      <c r="H48" s="123"/>
      <c r="I48" s="121"/>
      <c r="J48" s="122"/>
      <c r="K48" s="123"/>
      <c r="L48" s="120"/>
      <c r="M48" s="118"/>
      <c r="N48" s="119"/>
      <c r="O48" s="120"/>
      <c r="P48" s="146"/>
    </row>
    <row r="49" spans="1:16" s="29" customFormat="1" ht="12.75" hidden="1" thickTop="1" x14ac:dyDescent="0.25">
      <c r="A49" s="150"/>
      <c r="B49" s="151" t="s">
        <v>68</v>
      </c>
      <c r="C49" s="543"/>
      <c r="D49" s="152"/>
      <c r="E49" s="153"/>
      <c r="F49" s="154"/>
      <c r="G49" s="152"/>
      <c r="H49" s="153"/>
      <c r="I49" s="154"/>
      <c r="J49" s="155"/>
      <c r="K49" s="153"/>
      <c r="L49" s="154"/>
      <c r="M49" s="152"/>
      <c r="N49" s="153"/>
      <c r="O49" s="154"/>
      <c r="P49" s="156"/>
    </row>
    <row r="50" spans="1:16" s="29" customFormat="1" ht="13.5" thickTop="1" thickBot="1" x14ac:dyDescent="0.3">
      <c r="A50" s="157"/>
      <c r="B50" s="30" t="s">
        <v>69</v>
      </c>
      <c r="C50" s="544">
        <f t="shared" si="4"/>
        <v>457569</v>
      </c>
      <c r="D50" s="158">
        <f t="shared" ref="D50:E50" si="26">SUM(D51,D269)</f>
        <v>459033</v>
      </c>
      <c r="E50" s="159">
        <f t="shared" si="26"/>
        <v>-1464</v>
      </c>
      <c r="F50" s="160">
        <f>SUM(F51,F269)</f>
        <v>457569</v>
      </c>
      <c r="G50" s="158">
        <f t="shared" ref="G50:O50" si="27">SUM(G51,G269)</f>
        <v>0</v>
      </c>
      <c r="H50" s="159">
        <f t="shared" si="27"/>
        <v>0</v>
      </c>
      <c r="I50" s="160">
        <f t="shared" si="27"/>
        <v>0</v>
      </c>
      <c r="J50" s="161">
        <f t="shared" si="27"/>
        <v>0</v>
      </c>
      <c r="K50" s="159">
        <f t="shared" si="27"/>
        <v>0</v>
      </c>
      <c r="L50" s="160">
        <f t="shared" si="27"/>
        <v>0</v>
      </c>
      <c r="M50" s="158">
        <f t="shared" si="27"/>
        <v>0</v>
      </c>
      <c r="N50" s="159">
        <f t="shared" si="27"/>
        <v>0</v>
      </c>
      <c r="O50" s="160">
        <f t="shared" si="27"/>
        <v>0</v>
      </c>
      <c r="P50" s="162"/>
    </row>
    <row r="51" spans="1:16" s="29" customFormat="1" ht="36.75" thickTop="1" x14ac:dyDescent="0.25">
      <c r="A51" s="163"/>
      <c r="B51" s="164" t="s">
        <v>70</v>
      </c>
      <c r="C51" s="545">
        <f t="shared" si="4"/>
        <v>457569</v>
      </c>
      <c r="D51" s="165">
        <f t="shared" ref="D51:E51" si="28">SUM(D52,D181)</f>
        <v>459033</v>
      </c>
      <c r="E51" s="166">
        <f t="shared" si="28"/>
        <v>-1464</v>
      </c>
      <c r="F51" s="167">
        <f>SUM(F52,F181)</f>
        <v>457569</v>
      </c>
      <c r="G51" s="165">
        <f t="shared" ref="G51:H51" si="29">SUM(G52,G181)</f>
        <v>0</v>
      </c>
      <c r="H51" s="166">
        <f t="shared" si="29"/>
        <v>0</v>
      </c>
      <c r="I51" s="167">
        <f>SUM(I52,I181)</f>
        <v>0</v>
      </c>
      <c r="J51" s="168">
        <f t="shared" ref="J51:K51" si="30">SUM(J52,J181)</f>
        <v>0</v>
      </c>
      <c r="K51" s="166">
        <f t="shared" si="30"/>
        <v>0</v>
      </c>
      <c r="L51" s="167">
        <f>SUM(L52,L181)</f>
        <v>0</v>
      </c>
      <c r="M51" s="165">
        <f t="shared" ref="M51:O51" si="31">SUM(M52,M181)</f>
        <v>0</v>
      </c>
      <c r="N51" s="166">
        <f t="shared" si="31"/>
        <v>0</v>
      </c>
      <c r="O51" s="167">
        <f t="shared" si="31"/>
        <v>0</v>
      </c>
      <c r="P51" s="169"/>
    </row>
    <row r="52" spans="1:16" s="29" customFormat="1" ht="24" x14ac:dyDescent="0.25">
      <c r="A52" s="170"/>
      <c r="B52" s="20" t="s">
        <v>71</v>
      </c>
      <c r="C52" s="546">
        <f t="shared" si="4"/>
        <v>108121</v>
      </c>
      <c r="D52" s="171">
        <f t="shared" ref="D52:E52" si="32">SUM(D53,D75,D160,D174)</f>
        <v>103588</v>
      </c>
      <c r="E52" s="172">
        <f t="shared" si="32"/>
        <v>4533</v>
      </c>
      <c r="F52" s="173">
        <f>SUM(F53,F75,F160,F174)</f>
        <v>108121</v>
      </c>
      <c r="G52" s="171">
        <f t="shared" ref="G52:H52" si="33">SUM(G53,G75,G160,G174)</f>
        <v>0</v>
      </c>
      <c r="H52" s="172">
        <f t="shared" si="33"/>
        <v>0</v>
      </c>
      <c r="I52" s="173">
        <f>SUM(I53,I75,I160,I174)</f>
        <v>0</v>
      </c>
      <c r="J52" s="174">
        <f t="shared" ref="J52:K52" si="34">SUM(J53,J75,J160,J174)</f>
        <v>0</v>
      </c>
      <c r="K52" s="172">
        <f t="shared" si="34"/>
        <v>0</v>
      </c>
      <c r="L52" s="173">
        <f>SUM(L53,L75,L160,L174)</f>
        <v>0</v>
      </c>
      <c r="M52" s="171">
        <f t="shared" ref="M52:O52" si="35">SUM(M53,M75,M160,M174)</f>
        <v>0</v>
      </c>
      <c r="N52" s="172">
        <f t="shared" si="35"/>
        <v>0</v>
      </c>
      <c r="O52" s="173">
        <f t="shared" si="35"/>
        <v>0</v>
      </c>
      <c r="P52" s="175"/>
    </row>
    <row r="53" spans="1:16" s="29" customFormat="1" hidden="1" x14ac:dyDescent="0.25">
      <c r="A53" s="176">
        <v>1000</v>
      </c>
      <c r="B53" s="176" t="s">
        <v>72</v>
      </c>
      <c r="C53" s="547">
        <f t="shared" si="4"/>
        <v>0</v>
      </c>
      <c r="D53" s="177">
        <f t="shared" ref="D53:E53" si="36">SUM(D54,D67)</f>
        <v>0</v>
      </c>
      <c r="E53" s="178">
        <f t="shared" si="36"/>
        <v>0</v>
      </c>
      <c r="F53" s="179">
        <f>SUM(F54,F67)</f>
        <v>0</v>
      </c>
      <c r="G53" s="177">
        <f t="shared" ref="G53:H53" si="37">SUM(G54,G67)</f>
        <v>0</v>
      </c>
      <c r="H53" s="178">
        <f t="shared" si="37"/>
        <v>0</v>
      </c>
      <c r="I53" s="179">
        <f>SUM(I54,I67)</f>
        <v>0</v>
      </c>
      <c r="J53" s="180">
        <f t="shared" ref="J53:K53" si="38">SUM(J54,J67)</f>
        <v>0</v>
      </c>
      <c r="K53" s="178">
        <f t="shared" si="38"/>
        <v>0</v>
      </c>
      <c r="L53" s="179">
        <f>SUM(L54,L67)</f>
        <v>0</v>
      </c>
      <c r="M53" s="177">
        <f t="shared" ref="M53:O53" si="39">SUM(M54,M67)</f>
        <v>0</v>
      </c>
      <c r="N53" s="178">
        <f t="shared" si="39"/>
        <v>0</v>
      </c>
      <c r="O53" s="179">
        <f t="shared" si="39"/>
        <v>0</v>
      </c>
      <c r="P53" s="181"/>
    </row>
    <row r="54" spans="1:16" hidden="1" x14ac:dyDescent="0.25">
      <c r="A54" s="70">
        <v>1100</v>
      </c>
      <c r="B54" s="182" t="s">
        <v>73</v>
      </c>
      <c r="C54" s="534">
        <f t="shared" si="4"/>
        <v>0</v>
      </c>
      <c r="D54" s="183">
        <f t="shared" ref="D54:E54" si="40">SUM(D55,D58,D66)</f>
        <v>0</v>
      </c>
      <c r="E54" s="184">
        <f t="shared" si="40"/>
        <v>0</v>
      </c>
      <c r="F54" s="185">
        <f>SUM(F55,F58,F66)</f>
        <v>0</v>
      </c>
      <c r="G54" s="183">
        <f t="shared" ref="G54:H54" si="41">SUM(G55,G58,G66)</f>
        <v>0</v>
      </c>
      <c r="H54" s="184">
        <f t="shared" si="41"/>
        <v>0</v>
      </c>
      <c r="I54" s="185">
        <f>SUM(I55,I58,I66)</f>
        <v>0</v>
      </c>
      <c r="J54" s="186">
        <f t="shared" ref="J54:K54" si="42">SUM(J55,J58,J66)</f>
        <v>0</v>
      </c>
      <c r="K54" s="184">
        <f t="shared" si="42"/>
        <v>0</v>
      </c>
      <c r="L54" s="185">
        <f>SUM(L55,L58,L66)</f>
        <v>0</v>
      </c>
      <c r="M54" s="183">
        <f t="shared" ref="M54:O54" si="43">SUM(M55,M58,M66)</f>
        <v>0</v>
      </c>
      <c r="N54" s="184">
        <f t="shared" si="43"/>
        <v>0</v>
      </c>
      <c r="O54" s="185">
        <f t="shared" si="43"/>
        <v>0</v>
      </c>
      <c r="P54" s="187"/>
    </row>
    <row r="55" spans="1:16" hidden="1" x14ac:dyDescent="0.25">
      <c r="A55" s="188">
        <v>1110</v>
      </c>
      <c r="B55" s="143" t="s">
        <v>74</v>
      </c>
      <c r="C55" s="542">
        <f t="shared" si="4"/>
        <v>0</v>
      </c>
      <c r="D55" s="148">
        <f t="shared" ref="D55:E55" si="44">SUM(D56:D57)</f>
        <v>0</v>
      </c>
      <c r="E55" s="149">
        <f t="shared" si="44"/>
        <v>0</v>
      </c>
      <c r="F55" s="189">
        <f>SUM(F56:F57)</f>
        <v>0</v>
      </c>
      <c r="G55" s="148">
        <f t="shared" ref="G55:H55" si="45">SUM(G56:G57)</f>
        <v>0</v>
      </c>
      <c r="H55" s="149">
        <f t="shared" si="45"/>
        <v>0</v>
      </c>
      <c r="I55" s="189">
        <f>SUM(I56:I57)</f>
        <v>0</v>
      </c>
      <c r="J55" s="190">
        <f t="shared" ref="J55:K55" si="46">SUM(J56:J57)</f>
        <v>0</v>
      </c>
      <c r="K55" s="149">
        <f t="shared" si="46"/>
        <v>0</v>
      </c>
      <c r="L55" s="189">
        <f>SUM(L56:L57)</f>
        <v>0</v>
      </c>
      <c r="M55" s="148">
        <f t="shared" ref="M55:O55" si="47">SUM(M56:M57)</f>
        <v>0</v>
      </c>
      <c r="N55" s="149">
        <f t="shared" si="47"/>
        <v>0</v>
      </c>
      <c r="O55" s="189">
        <f t="shared" si="47"/>
        <v>0</v>
      </c>
      <c r="P55" s="191"/>
    </row>
    <row r="56" spans="1:16" hidden="1" x14ac:dyDescent="0.25">
      <c r="A56" s="45">
        <v>1111</v>
      </c>
      <c r="B56" s="82" t="s">
        <v>75</v>
      </c>
      <c r="C56" s="535">
        <f t="shared" si="4"/>
        <v>0</v>
      </c>
      <c r="D56" s="192"/>
      <c r="E56" s="193"/>
      <c r="F56" s="194">
        <f t="shared" ref="F56:F57" si="48">D56+E56</f>
        <v>0</v>
      </c>
      <c r="G56" s="192"/>
      <c r="H56" s="193"/>
      <c r="I56" s="194">
        <f t="shared" ref="I56:I57" si="49">G56+H56</f>
        <v>0</v>
      </c>
      <c r="J56" s="195"/>
      <c r="K56" s="193"/>
      <c r="L56" s="194">
        <f t="shared" ref="L56:L57" si="50">J56+K56</f>
        <v>0</v>
      </c>
      <c r="M56" s="192"/>
      <c r="N56" s="193"/>
      <c r="O56" s="194">
        <f t="shared" ref="O56:O57" si="51">M56+N56</f>
        <v>0</v>
      </c>
      <c r="P56" s="196"/>
    </row>
    <row r="57" spans="1:16" ht="24" hidden="1" customHeight="1" x14ac:dyDescent="0.25">
      <c r="A57" s="52">
        <v>1119</v>
      </c>
      <c r="B57" s="90" t="s">
        <v>76</v>
      </c>
      <c r="C57" s="536">
        <f t="shared" si="4"/>
        <v>0</v>
      </c>
      <c r="D57" s="197"/>
      <c r="E57" s="198"/>
      <c r="F57" s="199">
        <f t="shared" si="48"/>
        <v>0</v>
      </c>
      <c r="G57" s="197"/>
      <c r="H57" s="198"/>
      <c r="I57" s="199">
        <f t="shared" si="49"/>
        <v>0</v>
      </c>
      <c r="J57" s="200"/>
      <c r="K57" s="198"/>
      <c r="L57" s="199">
        <f t="shared" si="50"/>
        <v>0</v>
      </c>
      <c r="M57" s="197"/>
      <c r="N57" s="198"/>
      <c r="O57" s="199">
        <f t="shared" si="51"/>
        <v>0</v>
      </c>
      <c r="P57" s="201"/>
    </row>
    <row r="58" spans="1:16" hidden="1" x14ac:dyDescent="0.25">
      <c r="A58" s="202">
        <v>1140</v>
      </c>
      <c r="B58" s="90" t="s">
        <v>77</v>
      </c>
      <c r="C58" s="536">
        <f t="shared" si="4"/>
        <v>0</v>
      </c>
      <c r="D58" s="203">
        <f t="shared" ref="D58:E58" si="52">SUM(D59:D65)</f>
        <v>0</v>
      </c>
      <c r="E58" s="204">
        <f t="shared" si="52"/>
        <v>0</v>
      </c>
      <c r="F58" s="199">
        <f>SUM(F59:F65)</f>
        <v>0</v>
      </c>
      <c r="G58" s="203">
        <f t="shared" ref="G58:H58" si="53">SUM(G59:G65)</f>
        <v>0</v>
      </c>
      <c r="H58" s="204">
        <f t="shared" si="53"/>
        <v>0</v>
      </c>
      <c r="I58" s="199">
        <f>SUM(I59:I65)</f>
        <v>0</v>
      </c>
      <c r="J58" s="205">
        <f t="shared" ref="J58:K58" si="54">SUM(J59:J65)</f>
        <v>0</v>
      </c>
      <c r="K58" s="204">
        <f t="shared" si="54"/>
        <v>0</v>
      </c>
      <c r="L58" s="199">
        <f>SUM(L59:L65)</f>
        <v>0</v>
      </c>
      <c r="M58" s="203">
        <f t="shared" ref="M58:O58" si="55">SUM(M59:M65)</f>
        <v>0</v>
      </c>
      <c r="N58" s="204">
        <f t="shared" si="55"/>
        <v>0</v>
      </c>
      <c r="O58" s="199">
        <f t="shared" si="55"/>
        <v>0</v>
      </c>
      <c r="P58" s="201"/>
    </row>
    <row r="59" spans="1:16" hidden="1" x14ac:dyDescent="0.25">
      <c r="A59" s="52">
        <v>1141</v>
      </c>
      <c r="B59" s="90" t="s">
        <v>78</v>
      </c>
      <c r="C59" s="536">
        <f t="shared" si="4"/>
        <v>0</v>
      </c>
      <c r="D59" s="197"/>
      <c r="E59" s="198"/>
      <c r="F59" s="199">
        <f t="shared" ref="F59:F66" si="56">D59+E59</f>
        <v>0</v>
      </c>
      <c r="G59" s="197"/>
      <c r="H59" s="198"/>
      <c r="I59" s="199">
        <f t="shared" ref="I59:I66" si="57">G59+H59</f>
        <v>0</v>
      </c>
      <c r="J59" s="200"/>
      <c r="K59" s="198"/>
      <c r="L59" s="199">
        <f t="shared" ref="L59:L66" si="58">J59+K59</f>
        <v>0</v>
      </c>
      <c r="M59" s="197"/>
      <c r="N59" s="198"/>
      <c r="O59" s="199">
        <f t="shared" ref="O59:O66" si="59">M59+N59</f>
        <v>0</v>
      </c>
      <c r="P59" s="201"/>
    </row>
    <row r="60" spans="1:16" ht="24.75" hidden="1" customHeight="1" x14ac:dyDescent="0.25">
      <c r="A60" s="52">
        <v>1142</v>
      </c>
      <c r="B60" s="90" t="s">
        <v>79</v>
      </c>
      <c r="C60" s="536">
        <f t="shared" si="4"/>
        <v>0</v>
      </c>
      <c r="D60" s="197"/>
      <c r="E60" s="198"/>
      <c r="F60" s="199">
        <f t="shared" si="56"/>
        <v>0</v>
      </c>
      <c r="G60" s="197"/>
      <c r="H60" s="198"/>
      <c r="I60" s="199">
        <f t="shared" si="57"/>
        <v>0</v>
      </c>
      <c r="J60" s="200"/>
      <c r="K60" s="198"/>
      <c r="L60" s="199">
        <f t="shared" si="58"/>
        <v>0</v>
      </c>
      <c r="M60" s="197"/>
      <c r="N60" s="198"/>
      <c r="O60" s="199">
        <f t="shared" si="59"/>
        <v>0</v>
      </c>
      <c r="P60" s="201"/>
    </row>
    <row r="61" spans="1:16" ht="24" hidden="1" x14ac:dyDescent="0.25">
      <c r="A61" s="52">
        <v>1145</v>
      </c>
      <c r="B61" s="90" t="s">
        <v>80</v>
      </c>
      <c r="C61" s="536">
        <f t="shared" si="4"/>
        <v>0</v>
      </c>
      <c r="D61" s="197"/>
      <c r="E61" s="198"/>
      <c r="F61" s="199">
        <f t="shared" si="56"/>
        <v>0</v>
      </c>
      <c r="G61" s="197"/>
      <c r="H61" s="198"/>
      <c r="I61" s="199">
        <f t="shared" si="57"/>
        <v>0</v>
      </c>
      <c r="J61" s="200"/>
      <c r="K61" s="198"/>
      <c r="L61" s="199">
        <f t="shared" si="58"/>
        <v>0</v>
      </c>
      <c r="M61" s="197"/>
      <c r="N61" s="198"/>
      <c r="O61" s="199">
        <f t="shared" si="59"/>
        <v>0</v>
      </c>
      <c r="P61" s="201"/>
    </row>
    <row r="62" spans="1:16" ht="27.75" hidden="1" customHeight="1" x14ac:dyDescent="0.25">
      <c r="A62" s="52">
        <v>1146</v>
      </c>
      <c r="B62" s="90" t="s">
        <v>81</v>
      </c>
      <c r="C62" s="536">
        <f t="shared" si="4"/>
        <v>0</v>
      </c>
      <c r="D62" s="197"/>
      <c r="E62" s="198"/>
      <c r="F62" s="199">
        <f t="shared" si="56"/>
        <v>0</v>
      </c>
      <c r="G62" s="197"/>
      <c r="H62" s="198"/>
      <c r="I62" s="199">
        <f t="shared" si="57"/>
        <v>0</v>
      </c>
      <c r="J62" s="200"/>
      <c r="K62" s="198"/>
      <c r="L62" s="199">
        <f t="shared" si="58"/>
        <v>0</v>
      </c>
      <c r="M62" s="197"/>
      <c r="N62" s="198"/>
      <c r="O62" s="199">
        <f t="shared" si="59"/>
        <v>0</v>
      </c>
      <c r="P62" s="201"/>
    </row>
    <row r="63" spans="1:16" hidden="1" x14ac:dyDescent="0.25">
      <c r="A63" s="52">
        <v>1147</v>
      </c>
      <c r="B63" s="90" t="s">
        <v>82</v>
      </c>
      <c r="C63" s="536">
        <f t="shared" si="4"/>
        <v>0</v>
      </c>
      <c r="D63" s="197"/>
      <c r="E63" s="198"/>
      <c r="F63" s="199">
        <f t="shared" si="56"/>
        <v>0</v>
      </c>
      <c r="G63" s="197"/>
      <c r="H63" s="198"/>
      <c r="I63" s="199">
        <f t="shared" si="57"/>
        <v>0</v>
      </c>
      <c r="J63" s="200"/>
      <c r="K63" s="198"/>
      <c r="L63" s="199">
        <f t="shared" si="58"/>
        <v>0</v>
      </c>
      <c r="M63" s="197"/>
      <c r="N63" s="198"/>
      <c r="O63" s="199">
        <f t="shared" si="59"/>
        <v>0</v>
      </c>
      <c r="P63" s="201"/>
    </row>
    <row r="64" spans="1:16" hidden="1" x14ac:dyDescent="0.25">
      <c r="A64" s="52">
        <v>1148</v>
      </c>
      <c r="B64" s="90" t="s">
        <v>83</v>
      </c>
      <c r="C64" s="536">
        <f t="shared" si="4"/>
        <v>0</v>
      </c>
      <c r="D64" s="197"/>
      <c r="E64" s="198"/>
      <c r="F64" s="199">
        <f t="shared" si="56"/>
        <v>0</v>
      </c>
      <c r="G64" s="197"/>
      <c r="H64" s="198"/>
      <c r="I64" s="199">
        <f t="shared" si="57"/>
        <v>0</v>
      </c>
      <c r="J64" s="200"/>
      <c r="K64" s="198"/>
      <c r="L64" s="199">
        <f t="shared" si="58"/>
        <v>0</v>
      </c>
      <c r="M64" s="197"/>
      <c r="N64" s="198"/>
      <c r="O64" s="199">
        <f t="shared" si="59"/>
        <v>0</v>
      </c>
      <c r="P64" s="201"/>
    </row>
    <row r="65" spans="1:16" ht="24" hidden="1" customHeight="1" x14ac:dyDescent="0.25">
      <c r="A65" s="52">
        <v>1149</v>
      </c>
      <c r="B65" s="90" t="s">
        <v>84</v>
      </c>
      <c r="C65" s="536">
        <f t="shared" si="4"/>
        <v>0</v>
      </c>
      <c r="D65" s="197"/>
      <c r="E65" s="198"/>
      <c r="F65" s="199">
        <f t="shared" si="56"/>
        <v>0</v>
      </c>
      <c r="G65" s="197"/>
      <c r="H65" s="198"/>
      <c r="I65" s="199">
        <f t="shared" si="57"/>
        <v>0</v>
      </c>
      <c r="J65" s="200"/>
      <c r="K65" s="198"/>
      <c r="L65" s="199">
        <f t="shared" si="58"/>
        <v>0</v>
      </c>
      <c r="M65" s="197"/>
      <c r="N65" s="198"/>
      <c r="O65" s="199">
        <f t="shared" si="59"/>
        <v>0</v>
      </c>
      <c r="P65" s="201"/>
    </row>
    <row r="66" spans="1:16" ht="36" hidden="1" x14ac:dyDescent="0.25">
      <c r="A66" s="188">
        <v>1150</v>
      </c>
      <c r="B66" s="143" t="s">
        <v>85</v>
      </c>
      <c r="C66" s="542">
        <f t="shared" si="4"/>
        <v>0</v>
      </c>
      <c r="D66" s="206"/>
      <c r="E66" s="207"/>
      <c r="F66" s="189">
        <f t="shared" si="56"/>
        <v>0</v>
      </c>
      <c r="G66" s="206"/>
      <c r="H66" s="207"/>
      <c r="I66" s="189">
        <f t="shared" si="57"/>
        <v>0</v>
      </c>
      <c r="J66" s="208"/>
      <c r="K66" s="207"/>
      <c r="L66" s="189">
        <f t="shared" si="58"/>
        <v>0</v>
      </c>
      <c r="M66" s="206"/>
      <c r="N66" s="207"/>
      <c r="O66" s="189">
        <f t="shared" si="59"/>
        <v>0</v>
      </c>
      <c r="P66" s="191"/>
    </row>
    <row r="67" spans="1:16" ht="36" hidden="1" x14ac:dyDescent="0.25">
      <c r="A67" s="70">
        <v>1200</v>
      </c>
      <c r="B67" s="182" t="s">
        <v>86</v>
      </c>
      <c r="C67" s="534">
        <f t="shared" si="4"/>
        <v>0</v>
      </c>
      <c r="D67" s="183">
        <f t="shared" ref="D67:E67" si="60">SUM(D68:D69)</f>
        <v>0</v>
      </c>
      <c r="E67" s="184">
        <f t="shared" si="60"/>
        <v>0</v>
      </c>
      <c r="F67" s="185">
        <f>SUM(F68:F69)</f>
        <v>0</v>
      </c>
      <c r="G67" s="183">
        <f t="shared" ref="G67:H67" si="61">SUM(G68:G69)</f>
        <v>0</v>
      </c>
      <c r="H67" s="184">
        <f t="shared" si="61"/>
        <v>0</v>
      </c>
      <c r="I67" s="185">
        <f>SUM(I68:I69)</f>
        <v>0</v>
      </c>
      <c r="J67" s="186">
        <f t="shared" ref="J67:K67" si="62">SUM(J68:J69)</f>
        <v>0</v>
      </c>
      <c r="K67" s="184">
        <f t="shared" si="62"/>
        <v>0</v>
      </c>
      <c r="L67" s="185">
        <f>SUM(L68:L69)</f>
        <v>0</v>
      </c>
      <c r="M67" s="183">
        <f t="shared" ref="M67:O67" si="63">SUM(M68:M69)</f>
        <v>0</v>
      </c>
      <c r="N67" s="184">
        <f t="shared" si="63"/>
        <v>0</v>
      </c>
      <c r="O67" s="185">
        <f t="shared" si="63"/>
        <v>0</v>
      </c>
      <c r="P67" s="209"/>
    </row>
    <row r="68" spans="1:16" ht="24" hidden="1" x14ac:dyDescent="0.25">
      <c r="A68" s="352">
        <v>1210</v>
      </c>
      <c r="B68" s="82" t="s">
        <v>87</v>
      </c>
      <c r="C68" s="535">
        <f t="shared" si="4"/>
        <v>0</v>
      </c>
      <c r="D68" s="192"/>
      <c r="E68" s="193"/>
      <c r="F68" s="194">
        <f>D68+E68</f>
        <v>0</v>
      </c>
      <c r="G68" s="192"/>
      <c r="H68" s="193"/>
      <c r="I68" s="194">
        <f>G68+H68</f>
        <v>0</v>
      </c>
      <c r="J68" s="195"/>
      <c r="K68" s="193"/>
      <c r="L68" s="194">
        <f>J68+K68</f>
        <v>0</v>
      </c>
      <c r="M68" s="192"/>
      <c r="N68" s="193"/>
      <c r="O68" s="194">
        <f t="shared" ref="O68" si="64">M68+N68</f>
        <v>0</v>
      </c>
      <c r="P68" s="196"/>
    </row>
    <row r="69" spans="1:16" ht="24" hidden="1" x14ac:dyDescent="0.25">
      <c r="A69" s="202">
        <v>1220</v>
      </c>
      <c r="B69" s="90" t="s">
        <v>88</v>
      </c>
      <c r="C69" s="536">
        <f t="shared" si="4"/>
        <v>0</v>
      </c>
      <c r="D69" s="203">
        <f t="shared" ref="D69:E69" si="65">SUM(D70:D74)</f>
        <v>0</v>
      </c>
      <c r="E69" s="204">
        <f t="shared" si="65"/>
        <v>0</v>
      </c>
      <c r="F69" s="199">
        <f>SUM(F70:F74)</f>
        <v>0</v>
      </c>
      <c r="G69" s="203">
        <f t="shared" ref="G69:H69" si="66">SUM(G70:G74)</f>
        <v>0</v>
      </c>
      <c r="H69" s="204">
        <f t="shared" si="66"/>
        <v>0</v>
      </c>
      <c r="I69" s="199">
        <f>SUM(I70:I74)</f>
        <v>0</v>
      </c>
      <c r="J69" s="205">
        <f t="shared" ref="J69:K69" si="67">SUM(J70:J74)</f>
        <v>0</v>
      </c>
      <c r="K69" s="204">
        <f t="shared" si="67"/>
        <v>0</v>
      </c>
      <c r="L69" s="199">
        <f>SUM(L70:L74)</f>
        <v>0</v>
      </c>
      <c r="M69" s="203">
        <f t="shared" ref="M69:O69" si="68">SUM(M70:M74)</f>
        <v>0</v>
      </c>
      <c r="N69" s="204">
        <f t="shared" si="68"/>
        <v>0</v>
      </c>
      <c r="O69" s="199">
        <f t="shared" si="68"/>
        <v>0</v>
      </c>
      <c r="P69" s="201"/>
    </row>
    <row r="70" spans="1:16" ht="60" hidden="1" x14ac:dyDescent="0.25">
      <c r="A70" s="52">
        <v>1221</v>
      </c>
      <c r="B70" s="90" t="s">
        <v>89</v>
      </c>
      <c r="C70" s="536">
        <f t="shared" si="4"/>
        <v>0</v>
      </c>
      <c r="D70" s="197"/>
      <c r="E70" s="198"/>
      <c r="F70" s="199">
        <f t="shared" ref="F70:F74" si="69">D70+E70</f>
        <v>0</v>
      </c>
      <c r="G70" s="197"/>
      <c r="H70" s="198"/>
      <c r="I70" s="199">
        <f t="shared" ref="I70:I74" si="70">G70+H70</f>
        <v>0</v>
      </c>
      <c r="J70" s="200"/>
      <c r="K70" s="198"/>
      <c r="L70" s="199">
        <f t="shared" ref="L70:L74" si="71">J70+K70</f>
        <v>0</v>
      </c>
      <c r="M70" s="197"/>
      <c r="N70" s="198"/>
      <c r="O70" s="199">
        <f t="shared" ref="O70:O74" si="72">M70+N70</f>
        <v>0</v>
      </c>
      <c r="P70" s="201"/>
    </row>
    <row r="71" spans="1:16" hidden="1" x14ac:dyDescent="0.25">
      <c r="A71" s="52">
        <v>1223</v>
      </c>
      <c r="B71" s="90" t="s">
        <v>90</v>
      </c>
      <c r="C71" s="536">
        <f t="shared" si="4"/>
        <v>0</v>
      </c>
      <c r="D71" s="197"/>
      <c r="E71" s="198"/>
      <c r="F71" s="199">
        <f t="shared" si="69"/>
        <v>0</v>
      </c>
      <c r="G71" s="197"/>
      <c r="H71" s="198"/>
      <c r="I71" s="199">
        <f t="shared" si="70"/>
        <v>0</v>
      </c>
      <c r="J71" s="200"/>
      <c r="K71" s="198"/>
      <c r="L71" s="199">
        <f t="shared" si="71"/>
        <v>0</v>
      </c>
      <c r="M71" s="197"/>
      <c r="N71" s="198"/>
      <c r="O71" s="199">
        <f t="shared" si="72"/>
        <v>0</v>
      </c>
      <c r="P71" s="201"/>
    </row>
    <row r="72" spans="1:16" ht="24" hidden="1" x14ac:dyDescent="0.25">
      <c r="A72" s="52">
        <v>1225</v>
      </c>
      <c r="B72" s="90" t="s">
        <v>91</v>
      </c>
      <c r="C72" s="536">
        <f t="shared" si="4"/>
        <v>0</v>
      </c>
      <c r="D72" s="197"/>
      <c r="E72" s="198"/>
      <c r="F72" s="199">
        <f t="shared" si="69"/>
        <v>0</v>
      </c>
      <c r="G72" s="197"/>
      <c r="H72" s="198"/>
      <c r="I72" s="199">
        <f t="shared" si="70"/>
        <v>0</v>
      </c>
      <c r="J72" s="200"/>
      <c r="K72" s="198"/>
      <c r="L72" s="199">
        <f t="shared" si="71"/>
        <v>0</v>
      </c>
      <c r="M72" s="197"/>
      <c r="N72" s="198"/>
      <c r="O72" s="199">
        <f t="shared" si="72"/>
        <v>0</v>
      </c>
      <c r="P72" s="201"/>
    </row>
    <row r="73" spans="1:16" ht="36" hidden="1" x14ac:dyDescent="0.25">
      <c r="A73" s="52">
        <v>1227</v>
      </c>
      <c r="B73" s="90" t="s">
        <v>92</v>
      </c>
      <c r="C73" s="536">
        <f t="shared" si="4"/>
        <v>0</v>
      </c>
      <c r="D73" s="197"/>
      <c r="E73" s="198"/>
      <c r="F73" s="199">
        <f t="shared" si="69"/>
        <v>0</v>
      </c>
      <c r="G73" s="197"/>
      <c r="H73" s="198"/>
      <c r="I73" s="199">
        <f t="shared" si="70"/>
        <v>0</v>
      </c>
      <c r="J73" s="200"/>
      <c r="K73" s="198"/>
      <c r="L73" s="199">
        <f t="shared" si="71"/>
        <v>0</v>
      </c>
      <c r="M73" s="197"/>
      <c r="N73" s="198"/>
      <c r="O73" s="199">
        <f t="shared" si="72"/>
        <v>0</v>
      </c>
      <c r="P73" s="201"/>
    </row>
    <row r="74" spans="1:16" ht="60" hidden="1" x14ac:dyDescent="0.25">
      <c r="A74" s="52">
        <v>1228</v>
      </c>
      <c r="B74" s="90" t="s">
        <v>93</v>
      </c>
      <c r="C74" s="536">
        <f t="shared" si="4"/>
        <v>0</v>
      </c>
      <c r="D74" s="197"/>
      <c r="E74" s="198"/>
      <c r="F74" s="199">
        <f t="shared" si="69"/>
        <v>0</v>
      </c>
      <c r="G74" s="197"/>
      <c r="H74" s="198"/>
      <c r="I74" s="199">
        <f t="shared" si="70"/>
        <v>0</v>
      </c>
      <c r="J74" s="200"/>
      <c r="K74" s="198"/>
      <c r="L74" s="199">
        <f t="shared" si="71"/>
        <v>0</v>
      </c>
      <c r="M74" s="197"/>
      <c r="N74" s="198"/>
      <c r="O74" s="199">
        <f t="shared" si="72"/>
        <v>0</v>
      </c>
      <c r="P74" s="201"/>
    </row>
    <row r="75" spans="1:16" x14ac:dyDescent="0.25">
      <c r="A75" s="176">
        <v>2000</v>
      </c>
      <c r="B75" s="176" t="s">
        <v>94</v>
      </c>
      <c r="C75" s="547">
        <f t="shared" si="4"/>
        <v>108121</v>
      </c>
      <c r="D75" s="177">
        <f t="shared" ref="D75:O75" si="73">SUM(D76,D83,D120,D151,D152)</f>
        <v>103588</v>
      </c>
      <c r="E75" s="178">
        <f t="shared" si="73"/>
        <v>4533</v>
      </c>
      <c r="F75" s="179">
        <f t="shared" si="73"/>
        <v>108121</v>
      </c>
      <c r="G75" s="177">
        <f t="shared" si="73"/>
        <v>0</v>
      </c>
      <c r="H75" s="178">
        <f t="shared" si="73"/>
        <v>0</v>
      </c>
      <c r="I75" s="179">
        <f t="shared" si="73"/>
        <v>0</v>
      </c>
      <c r="J75" s="180">
        <f t="shared" si="73"/>
        <v>0</v>
      </c>
      <c r="K75" s="178">
        <f t="shared" si="73"/>
        <v>0</v>
      </c>
      <c r="L75" s="179">
        <f t="shared" si="73"/>
        <v>0</v>
      </c>
      <c r="M75" s="177">
        <f t="shared" si="73"/>
        <v>0</v>
      </c>
      <c r="N75" s="178">
        <f t="shared" si="73"/>
        <v>0</v>
      </c>
      <c r="O75" s="179">
        <f t="shared" si="73"/>
        <v>0</v>
      </c>
      <c r="P75" s="181"/>
    </row>
    <row r="76" spans="1:16" ht="24" hidden="1" x14ac:dyDescent="0.25">
      <c r="A76" s="70">
        <v>2100</v>
      </c>
      <c r="B76" s="182" t="s">
        <v>95</v>
      </c>
      <c r="C76" s="534">
        <f t="shared" si="4"/>
        <v>0</v>
      </c>
      <c r="D76" s="183">
        <f t="shared" ref="D76:E76" si="74">SUM(D77,D80)</f>
        <v>0</v>
      </c>
      <c r="E76" s="184">
        <f t="shared" si="74"/>
        <v>0</v>
      </c>
      <c r="F76" s="185">
        <f>SUM(F77,F80)</f>
        <v>0</v>
      </c>
      <c r="G76" s="183">
        <f t="shared" ref="G76:H76" si="75">SUM(G77,G80)</f>
        <v>0</v>
      </c>
      <c r="H76" s="184">
        <f t="shared" si="75"/>
        <v>0</v>
      </c>
      <c r="I76" s="185">
        <f>SUM(I77,I80)</f>
        <v>0</v>
      </c>
      <c r="J76" s="186">
        <f t="shared" ref="J76:K76" si="76">SUM(J77,J80)</f>
        <v>0</v>
      </c>
      <c r="K76" s="184">
        <f t="shared" si="76"/>
        <v>0</v>
      </c>
      <c r="L76" s="185">
        <f>SUM(L77,L80)</f>
        <v>0</v>
      </c>
      <c r="M76" s="183">
        <f t="shared" ref="M76:O76" si="77">SUM(M77,M80)</f>
        <v>0</v>
      </c>
      <c r="N76" s="184">
        <f t="shared" si="77"/>
        <v>0</v>
      </c>
      <c r="O76" s="185">
        <f t="shared" si="77"/>
        <v>0</v>
      </c>
      <c r="P76" s="209"/>
    </row>
    <row r="77" spans="1:16" ht="24" hidden="1" x14ac:dyDescent="0.25">
      <c r="A77" s="352">
        <v>2110</v>
      </c>
      <c r="B77" s="82" t="s">
        <v>96</v>
      </c>
      <c r="C77" s="535">
        <f t="shared" si="4"/>
        <v>0</v>
      </c>
      <c r="D77" s="212">
        <f t="shared" ref="D77:E77" si="78">SUM(D78:D79)</f>
        <v>0</v>
      </c>
      <c r="E77" s="213">
        <f t="shared" si="78"/>
        <v>0</v>
      </c>
      <c r="F77" s="194">
        <f>SUM(F78:F79)</f>
        <v>0</v>
      </c>
      <c r="G77" s="212">
        <f t="shared" ref="G77:H77" si="79">SUM(G78:G79)</f>
        <v>0</v>
      </c>
      <c r="H77" s="213">
        <f t="shared" si="79"/>
        <v>0</v>
      </c>
      <c r="I77" s="194">
        <f>SUM(I78:I79)</f>
        <v>0</v>
      </c>
      <c r="J77" s="214">
        <f t="shared" ref="J77:K77" si="80">SUM(J78:J79)</f>
        <v>0</v>
      </c>
      <c r="K77" s="213">
        <f t="shared" si="80"/>
        <v>0</v>
      </c>
      <c r="L77" s="194">
        <f>SUM(L78:L79)</f>
        <v>0</v>
      </c>
      <c r="M77" s="212">
        <f t="shared" ref="M77:O77" si="81">SUM(M78:M79)</f>
        <v>0</v>
      </c>
      <c r="N77" s="213">
        <f t="shared" si="81"/>
        <v>0</v>
      </c>
      <c r="O77" s="194">
        <f t="shared" si="81"/>
        <v>0</v>
      </c>
      <c r="P77" s="196"/>
    </row>
    <row r="78" spans="1:16" hidden="1" x14ac:dyDescent="0.25">
      <c r="A78" s="52">
        <v>2111</v>
      </c>
      <c r="B78" s="90" t="s">
        <v>97</v>
      </c>
      <c r="C78" s="536">
        <f t="shared" si="4"/>
        <v>0</v>
      </c>
      <c r="D78" s="197"/>
      <c r="E78" s="198"/>
      <c r="F78" s="199">
        <f t="shared" ref="F78:F79" si="82">D78+E78</f>
        <v>0</v>
      </c>
      <c r="G78" s="197"/>
      <c r="H78" s="198"/>
      <c r="I78" s="199">
        <f t="shared" ref="I78:I79" si="83">G78+H78</f>
        <v>0</v>
      </c>
      <c r="J78" s="200"/>
      <c r="K78" s="198"/>
      <c r="L78" s="199">
        <f t="shared" ref="L78:L79" si="84">J78+K78</f>
        <v>0</v>
      </c>
      <c r="M78" s="197"/>
      <c r="N78" s="198"/>
      <c r="O78" s="199">
        <f t="shared" ref="O78:O79" si="85">M78+N78</f>
        <v>0</v>
      </c>
      <c r="P78" s="201"/>
    </row>
    <row r="79" spans="1:16" ht="24" hidden="1" x14ac:dyDescent="0.25">
      <c r="A79" s="52">
        <v>2112</v>
      </c>
      <c r="B79" s="90" t="s">
        <v>98</v>
      </c>
      <c r="C79" s="536">
        <f t="shared" si="4"/>
        <v>0</v>
      </c>
      <c r="D79" s="197"/>
      <c r="E79" s="198"/>
      <c r="F79" s="199">
        <f t="shared" si="82"/>
        <v>0</v>
      </c>
      <c r="G79" s="197"/>
      <c r="H79" s="198"/>
      <c r="I79" s="199">
        <f t="shared" si="83"/>
        <v>0</v>
      </c>
      <c r="J79" s="200"/>
      <c r="K79" s="198"/>
      <c r="L79" s="199">
        <f t="shared" si="84"/>
        <v>0</v>
      </c>
      <c r="M79" s="197"/>
      <c r="N79" s="198"/>
      <c r="O79" s="199">
        <f t="shared" si="85"/>
        <v>0</v>
      </c>
      <c r="P79" s="201"/>
    </row>
    <row r="80" spans="1:16" ht="24" hidden="1" x14ac:dyDescent="0.25">
      <c r="A80" s="202">
        <v>2120</v>
      </c>
      <c r="B80" s="90" t="s">
        <v>99</v>
      </c>
      <c r="C80" s="536">
        <f t="shared" si="4"/>
        <v>0</v>
      </c>
      <c r="D80" s="203">
        <f t="shared" ref="D80:E80" si="86">SUM(D81:D82)</f>
        <v>0</v>
      </c>
      <c r="E80" s="204">
        <f t="shared" si="86"/>
        <v>0</v>
      </c>
      <c r="F80" s="199">
        <f>SUM(F81:F82)</f>
        <v>0</v>
      </c>
      <c r="G80" s="203">
        <f t="shared" ref="G80:H80" si="87">SUM(G81:G82)</f>
        <v>0</v>
      </c>
      <c r="H80" s="204">
        <f t="shared" si="87"/>
        <v>0</v>
      </c>
      <c r="I80" s="199">
        <f>SUM(I81:I82)</f>
        <v>0</v>
      </c>
      <c r="J80" s="205">
        <f t="shared" ref="J80:K80" si="88">SUM(J81:J82)</f>
        <v>0</v>
      </c>
      <c r="K80" s="204">
        <f t="shared" si="88"/>
        <v>0</v>
      </c>
      <c r="L80" s="199">
        <f>SUM(L81:L82)</f>
        <v>0</v>
      </c>
      <c r="M80" s="203">
        <f t="shared" ref="M80:O80" si="89">SUM(M81:M82)</f>
        <v>0</v>
      </c>
      <c r="N80" s="204">
        <f t="shared" si="89"/>
        <v>0</v>
      </c>
      <c r="O80" s="199">
        <f t="shared" si="89"/>
        <v>0</v>
      </c>
      <c r="P80" s="201"/>
    </row>
    <row r="81" spans="1:16" hidden="1" x14ac:dyDescent="0.25">
      <c r="A81" s="52">
        <v>2121</v>
      </c>
      <c r="B81" s="90" t="s">
        <v>97</v>
      </c>
      <c r="C81" s="536">
        <f t="shared" si="4"/>
        <v>0</v>
      </c>
      <c r="D81" s="197"/>
      <c r="E81" s="198"/>
      <c r="F81" s="199">
        <f t="shared" ref="F81:F82" si="90">D81+E81</f>
        <v>0</v>
      </c>
      <c r="G81" s="197"/>
      <c r="H81" s="198"/>
      <c r="I81" s="199">
        <f t="shared" ref="I81:I82" si="91">G81+H81</f>
        <v>0</v>
      </c>
      <c r="J81" s="200"/>
      <c r="K81" s="198"/>
      <c r="L81" s="199">
        <f t="shared" ref="L81:L82" si="92">J81+K81</f>
        <v>0</v>
      </c>
      <c r="M81" s="197"/>
      <c r="N81" s="198"/>
      <c r="O81" s="199">
        <f t="shared" ref="O81:O82" si="93">M81+N81</f>
        <v>0</v>
      </c>
      <c r="P81" s="201"/>
    </row>
    <row r="82" spans="1:16" ht="24" hidden="1" x14ac:dyDescent="0.25">
      <c r="A82" s="52">
        <v>2122</v>
      </c>
      <c r="B82" s="90" t="s">
        <v>98</v>
      </c>
      <c r="C82" s="536">
        <f t="shared" si="4"/>
        <v>0</v>
      </c>
      <c r="D82" s="197"/>
      <c r="E82" s="198"/>
      <c r="F82" s="199">
        <f t="shared" si="90"/>
        <v>0</v>
      </c>
      <c r="G82" s="197"/>
      <c r="H82" s="198"/>
      <c r="I82" s="199">
        <f t="shared" si="91"/>
        <v>0</v>
      </c>
      <c r="J82" s="200"/>
      <c r="K82" s="198"/>
      <c r="L82" s="199">
        <f t="shared" si="92"/>
        <v>0</v>
      </c>
      <c r="M82" s="197"/>
      <c r="N82" s="198"/>
      <c r="O82" s="199">
        <f t="shared" si="93"/>
        <v>0</v>
      </c>
      <c r="P82" s="201"/>
    </row>
    <row r="83" spans="1:16" x14ac:dyDescent="0.25">
      <c r="A83" s="70">
        <v>2200</v>
      </c>
      <c r="B83" s="182" t="s">
        <v>100</v>
      </c>
      <c r="C83" s="534">
        <f t="shared" si="4"/>
        <v>72855</v>
      </c>
      <c r="D83" s="183">
        <f t="shared" ref="D83:E83" si="94">SUM(D84,D85,D91,D99,D107,D108,D114,D119)</f>
        <v>67322</v>
      </c>
      <c r="E83" s="184">
        <f t="shared" si="94"/>
        <v>5533</v>
      </c>
      <c r="F83" s="185">
        <f>SUM(F84,F85,F91,F99,F107,F108,F114,F119)</f>
        <v>72855</v>
      </c>
      <c r="G83" s="183">
        <f t="shared" ref="G83:H83" si="95">SUM(G84,G85,G91,G99,G107,G108,G114,G119)</f>
        <v>0</v>
      </c>
      <c r="H83" s="184">
        <f t="shared" si="95"/>
        <v>0</v>
      </c>
      <c r="I83" s="185">
        <f>SUM(I84,I85,I91,I99,I107,I108,I114,I119)</f>
        <v>0</v>
      </c>
      <c r="J83" s="186">
        <f t="shared" ref="J83:K83" si="96">SUM(J84,J85,J91,J99,J107,J108,J114,J119)</f>
        <v>0</v>
      </c>
      <c r="K83" s="184">
        <f t="shared" si="96"/>
        <v>0</v>
      </c>
      <c r="L83" s="185">
        <f>SUM(L84,L85,L91,L99,L107,L108,L114,L119)</f>
        <v>0</v>
      </c>
      <c r="M83" s="183">
        <f t="shared" ref="M83:O83" si="97">SUM(M84,M85,M91,M99,M107,M108,M114,M119)</f>
        <v>0</v>
      </c>
      <c r="N83" s="184">
        <f t="shared" si="97"/>
        <v>0</v>
      </c>
      <c r="O83" s="185">
        <f t="shared" si="97"/>
        <v>0</v>
      </c>
      <c r="P83" s="215"/>
    </row>
    <row r="84" spans="1:16" hidden="1" x14ac:dyDescent="0.25">
      <c r="A84" s="188">
        <v>2210</v>
      </c>
      <c r="B84" s="143" t="s">
        <v>101</v>
      </c>
      <c r="C84" s="542">
        <f t="shared" si="4"/>
        <v>0</v>
      </c>
      <c r="D84" s="206"/>
      <c r="E84" s="207"/>
      <c r="F84" s="189">
        <f>D84+E84</f>
        <v>0</v>
      </c>
      <c r="G84" s="206"/>
      <c r="H84" s="207"/>
      <c r="I84" s="189">
        <f>G84+H84</f>
        <v>0</v>
      </c>
      <c r="J84" s="208"/>
      <c r="K84" s="207"/>
      <c r="L84" s="189">
        <f>J84+K84</f>
        <v>0</v>
      </c>
      <c r="M84" s="206"/>
      <c r="N84" s="207"/>
      <c r="O84" s="189">
        <f t="shared" ref="O84" si="98">M84+N84</f>
        <v>0</v>
      </c>
      <c r="P84" s="191"/>
    </row>
    <row r="85" spans="1:16" ht="24" x14ac:dyDescent="0.25">
      <c r="A85" s="202">
        <v>2220</v>
      </c>
      <c r="B85" s="90" t="s">
        <v>103</v>
      </c>
      <c r="C85" s="536">
        <f t="shared" ref="C85:C148" si="99">F85+I85+L85+O85</f>
        <v>5703</v>
      </c>
      <c r="D85" s="203">
        <f t="shared" ref="D85:E85" si="100">SUM(D86:D90)</f>
        <v>5703</v>
      </c>
      <c r="E85" s="204">
        <f t="shared" si="100"/>
        <v>0</v>
      </c>
      <c r="F85" s="199">
        <f>SUM(F86:F90)</f>
        <v>5703</v>
      </c>
      <c r="G85" s="203">
        <f t="shared" ref="G85:H85" si="101">SUM(G86:G90)</f>
        <v>0</v>
      </c>
      <c r="H85" s="204">
        <f t="shared" si="101"/>
        <v>0</v>
      </c>
      <c r="I85" s="199">
        <f>SUM(I86:I90)</f>
        <v>0</v>
      </c>
      <c r="J85" s="205">
        <f t="shared" ref="J85:K85" si="102">SUM(J86:J90)</f>
        <v>0</v>
      </c>
      <c r="K85" s="204">
        <f t="shared" si="102"/>
        <v>0</v>
      </c>
      <c r="L85" s="199">
        <f>SUM(L86:L90)</f>
        <v>0</v>
      </c>
      <c r="M85" s="203">
        <f t="shared" ref="M85:O85" si="103">SUM(M86:M90)</f>
        <v>0</v>
      </c>
      <c r="N85" s="204">
        <f t="shared" si="103"/>
        <v>0</v>
      </c>
      <c r="O85" s="199">
        <f t="shared" si="103"/>
        <v>0</v>
      </c>
      <c r="P85" s="201"/>
    </row>
    <row r="86" spans="1:16" hidden="1" x14ac:dyDescent="0.25">
      <c r="A86" s="52">
        <v>2221</v>
      </c>
      <c r="B86" s="90" t="s">
        <v>104</v>
      </c>
      <c r="C86" s="536">
        <f t="shared" si="99"/>
        <v>0</v>
      </c>
      <c r="D86" s="197"/>
      <c r="E86" s="198"/>
      <c r="F86" s="199">
        <f t="shared" ref="F86:F90" si="104">D86+E86</f>
        <v>0</v>
      </c>
      <c r="G86" s="197"/>
      <c r="H86" s="198"/>
      <c r="I86" s="199">
        <f t="shared" ref="I86:I90" si="105">G86+H86</f>
        <v>0</v>
      </c>
      <c r="J86" s="200"/>
      <c r="K86" s="198"/>
      <c r="L86" s="199">
        <f t="shared" ref="L86:L90" si="106">J86+K86</f>
        <v>0</v>
      </c>
      <c r="M86" s="197"/>
      <c r="N86" s="198"/>
      <c r="O86" s="199">
        <f t="shared" ref="O86:O90" si="107">M86+N86</f>
        <v>0</v>
      </c>
      <c r="P86" s="201"/>
    </row>
    <row r="87" spans="1:16" ht="24" hidden="1" x14ac:dyDescent="0.25">
      <c r="A87" s="52">
        <v>2222</v>
      </c>
      <c r="B87" s="90" t="s">
        <v>105</v>
      </c>
      <c r="C87" s="536">
        <f t="shared" si="99"/>
        <v>0</v>
      </c>
      <c r="D87" s="197"/>
      <c r="E87" s="198"/>
      <c r="F87" s="199">
        <f t="shared" si="104"/>
        <v>0</v>
      </c>
      <c r="G87" s="197"/>
      <c r="H87" s="198"/>
      <c r="I87" s="199">
        <f t="shared" si="105"/>
        <v>0</v>
      </c>
      <c r="J87" s="200"/>
      <c r="K87" s="198"/>
      <c r="L87" s="199">
        <f t="shared" si="106"/>
        <v>0</v>
      </c>
      <c r="M87" s="197"/>
      <c r="N87" s="198"/>
      <c r="O87" s="199">
        <f t="shared" si="107"/>
        <v>0</v>
      </c>
      <c r="P87" s="201"/>
    </row>
    <row r="88" spans="1:16" x14ac:dyDescent="0.25">
      <c r="A88" s="52">
        <v>2223</v>
      </c>
      <c r="B88" s="90" t="s">
        <v>106</v>
      </c>
      <c r="C88" s="536">
        <f t="shared" si="99"/>
        <v>5703</v>
      </c>
      <c r="D88" s="197">
        <v>5703</v>
      </c>
      <c r="E88" s="198"/>
      <c r="F88" s="199">
        <f t="shared" si="104"/>
        <v>5703</v>
      </c>
      <c r="G88" s="197"/>
      <c r="H88" s="198"/>
      <c r="I88" s="199">
        <f t="shared" si="105"/>
        <v>0</v>
      </c>
      <c r="J88" s="200"/>
      <c r="K88" s="198"/>
      <c r="L88" s="199">
        <f t="shared" si="106"/>
        <v>0</v>
      </c>
      <c r="M88" s="197"/>
      <c r="N88" s="198"/>
      <c r="O88" s="199">
        <f t="shared" si="107"/>
        <v>0</v>
      </c>
      <c r="P88" s="201"/>
    </row>
    <row r="89" spans="1:16" ht="48" hidden="1" x14ac:dyDescent="0.25">
      <c r="A89" s="52">
        <v>2224</v>
      </c>
      <c r="B89" s="90" t="s">
        <v>107</v>
      </c>
      <c r="C89" s="536">
        <f t="shared" si="99"/>
        <v>0</v>
      </c>
      <c r="D89" s="197"/>
      <c r="E89" s="198"/>
      <c r="F89" s="199">
        <f t="shared" si="104"/>
        <v>0</v>
      </c>
      <c r="G89" s="197"/>
      <c r="H89" s="198"/>
      <c r="I89" s="199">
        <f t="shared" si="105"/>
        <v>0</v>
      </c>
      <c r="J89" s="200"/>
      <c r="K89" s="198"/>
      <c r="L89" s="199">
        <f t="shared" si="106"/>
        <v>0</v>
      </c>
      <c r="M89" s="197"/>
      <c r="N89" s="198"/>
      <c r="O89" s="199">
        <f t="shared" si="107"/>
        <v>0</v>
      </c>
      <c r="P89" s="201"/>
    </row>
    <row r="90" spans="1:16" ht="24" hidden="1" x14ac:dyDescent="0.25">
      <c r="A90" s="52">
        <v>2229</v>
      </c>
      <c r="B90" s="90" t="s">
        <v>108</v>
      </c>
      <c r="C90" s="536">
        <f t="shared" si="99"/>
        <v>0</v>
      </c>
      <c r="D90" s="197"/>
      <c r="E90" s="198"/>
      <c r="F90" s="199">
        <f t="shared" si="104"/>
        <v>0</v>
      </c>
      <c r="G90" s="197"/>
      <c r="H90" s="198"/>
      <c r="I90" s="199">
        <f t="shared" si="105"/>
        <v>0</v>
      </c>
      <c r="J90" s="200"/>
      <c r="K90" s="198"/>
      <c r="L90" s="199">
        <f t="shared" si="106"/>
        <v>0</v>
      </c>
      <c r="M90" s="197"/>
      <c r="N90" s="198"/>
      <c r="O90" s="199">
        <f t="shared" si="107"/>
        <v>0</v>
      </c>
      <c r="P90" s="201"/>
    </row>
    <row r="91" spans="1:16" x14ac:dyDescent="0.25">
      <c r="A91" s="202">
        <v>2230</v>
      </c>
      <c r="B91" s="90" t="s">
        <v>109</v>
      </c>
      <c r="C91" s="536">
        <f t="shared" si="99"/>
        <v>836</v>
      </c>
      <c r="D91" s="203">
        <f t="shared" ref="D91:E91" si="108">SUM(D92:D98)</f>
        <v>1300</v>
      </c>
      <c r="E91" s="204">
        <f t="shared" si="108"/>
        <v>-464</v>
      </c>
      <c r="F91" s="199">
        <f>SUM(F92:F98)</f>
        <v>836</v>
      </c>
      <c r="G91" s="203">
        <f t="shared" ref="G91:H91" si="109">SUM(G92:G98)</f>
        <v>0</v>
      </c>
      <c r="H91" s="204">
        <f t="shared" si="109"/>
        <v>0</v>
      </c>
      <c r="I91" s="199">
        <f>SUM(I92:I98)</f>
        <v>0</v>
      </c>
      <c r="J91" s="205">
        <f t="shared" ref="J91:K91" si="110">SUM(J92:J98)</f>
        <v>0</v>
      </c>
      <c r="K91" s="204">
        <f t="shared" si="110"/>
        <v>0</v>
      </c>
      <c r="L91" s="199">
        <f>SUM(L92:L98)</f>
        <v>0</v>
      </c>
      <c r="M91" s="203">
        <f t="shared" ref="M91:O91" si="111">SUM(M92:M98)</f>
        <v>0</v>
      </c>
      <c r="N91" s="204">
        <f t="shared" si="111"/>
        <v>0</v>
      </c>
      <c r="O91" s="199">
        <f t="shared" si="111"/>
        <v>0</v>
      </c>
      <c r="P91" s="201"/>
    </row>
    <row r="92" spans="1:16" ht="24" hidden="1" x14ac:dyDescent="0.25">
      <c r="A92" s="52">
        <v>2231</v>
      </c>
      <c r="B92" s="90" t="s">
        <v>110</v>
      </c>
      <c r="C92" s="536">
        <f t="shared" si="99"/>
        <v>0</v>
      </c>
      <c r="D92" s="197"/>
      <c r="E92" s="198"/>
      <c r="F92" s="199">
        <f t="shared" ref="F92:F98" si="112">D92+E92</f>
        <v>0</v>
      </c>
      <c r="G92" s="197"/>
      <c r="H92" s="198"/>
      <c r="I92" s="199">
        <f t="shared" ref="I92:I98" si="113">G92+H92</f>
        <v>0</v>
      </c>
      <c r="J92" s="200"/>
      <c r="K92" s="198"/>
      <c r="L92" s="199">
        <f t="shared" ref="L92:L98" si="114">J92+K92</f>
        <v>0</v>
      </c>
      <c r="M92" s="197"/>
      <c r="N92" s="198"/>
      <c r="O92" s="199">
        <f t="shared" ref="O92:O98" si="115">M92+N92</f>
        <v>0</v>
      </c>
      <c r="P92" s="201"/>
    </row>
    <row r="93" spans="1:16" ht="24.75" hidden="1" customHeight="1" x14ac:dyDescent="0.25">
      <c r="A93" s="52">
        <v>2232</v>
      </c>
      <c r="B93" s="90" t="s">
        <v>111</v>
      </c>
      <c r="C93" s="536">
        <f t="shared" si="99"/>
        <v>0</v>
      </c>
      <c r="D93" s="197"/>
      <c r="E93" s="198"/>
      <c r="F93" s="199">
        <f t="shared" si="112"/>
        <v>0</v>
      </c>
      <c r="G93" s="197"/>
      <c r="H93" s="198"/>
      <c r="I93" s="199">
        <f t="shared" si="113"/>
        <v>0</v>
      </c>
      <c r="J93" s="200"/>
      <c r="K93" s="198"/>
      <c r="L93" s="199">
        <f t="shared" si="114"/>
        <v>0</v>
      </c>
      <c r="M93" s="197"/>
      <c r="N93" s="198"/>
      <c r="O93" s="199">
        <f t="shared" si="115"/>
        <v>0</v>
      </c>
      <c r="P93" s="201"/>
    </row>
    <row r="94" spans="1:16" ht="24" hidden="1" x14ac:dyDescent="0.25">
      <c r="A94" s="45">
        <v>2233</v>
      </c>
      <c r="B94" s="82" t="s">
        <v>112</v>
      </c>
      <c r="C94" s="535">
        <f t="shared" si="99"/>
        <v>0</v>
      </c>
      <c r="D94" s="192"/>
      <c r="E94" s="193"/>
      <c r="F94" s="194">
        <f t="shared" si="112"/>
        <v>0</v>
      </c>
      <c r="G94" s="192"/>
      <c r="H94" s="193"/>
      <c r="I94" s="194">
        <f t="shared" si="113"/>
        <v>0</v>
      </c>
      <c r="J94" s="195"/>
      <c r="K94" s="193"/>
      <c r="L94" s="194">
        <f t="shared" si="114"/>
        <v>0</v>
      </c>
      <c r="M94" s="192"/>
      <c r="N94" s="193"/>
      <c r="O94" s="194">
        <f t="shared" si="115"/>
        <v>0</v>
      </c>
      <c r="P94" s="196"/>
    </row>
    <row r="95" spans="1:16" ht="36" hidden="1" x14ac:dyDescent="0.25">
      <c r="A95" s="52">
        <v>2234</v>
      </c>
      <c r="B95" s="90" t="s">
        <v>113</v>
      </c>
      <c r="C95" s="536">
        <f t="shared" si="99"/>
        <v>0</v>
      </c>
      <c r="D95" s="197"/>
      <c r="E95" s="198"/>
      <c r="F95" s="199">
        <f t="shared" si="112"/>
        <v>0</v>
      </c>
      <c r="G95" s="197"/>
      <c r="H95" s="198"/>
      <c r="I95" s="199">
        <f t="shared" si="113"/>
        <v>0</v>
      </c>
      <c r="J95" s="200"/>
      <c r="K95" s="198"/>
      <c r="L95" s="199">
        <f t="shared" si="114"/>
        <v>0</v>
      </c>
      <c r="M95" s="197"/>
      <c r="N95" s="198"/>
      <c r="O95" s="199">
        <f t="shared" si="115"/>
        <v>0</v>
      </c>
      <c r="P95" s="201"/>
    </row>
    <row r="96" spans="1:16" ht="24" hidden="1" x14ac:dyDescent="0.25">
      <c r="A96" s="52">
        <v>2235</v>
      </c>
      <c r="B96" s="90" t="s">
        <v>114</v>
      </c>
      <c r="C96" s="536">
        <f t="shared" si="99"/>
        <v>0</v>
      </c>
      <c r="D96" s="197"/>
      <c r="E96" s="198"/>
      <c r="F96" s="199">
        <f t="shared" si="112"/>
        <v>0</v>
      </c>
      <c r="G96" s="197"/>
      <c r="H96" s="198"/>
      <c r="I96" s="199">
        <f t="shared" si="113"/>
        <v>0</v>
      </c>
      <c r="J96" s="200"/>
      <c r="K96" s="198"/>
      <c r="L96" s="199">
        <f t="shared" si="114"/>
        <v>0</v>
      </c>
      <c r="M96" s="197"/>
      <c r="N96" s="198"/>
      <c r="O96" s="199">
        <f t="shared" si="115"/>
        <v>0</v>
      </c>
      <c r="P96" s="201"/>
    </row>
    <row r="97" spans="1:16" hidden="1" x14ac:dyDescent="0.25">
      <c r="A97" s="52">
        <v>2236</v>
      </c>
      <c r="B97" s="90" t="s">
        <v>115</v>
      </c>
      <c r="C97" s="536">
        <f t="shared" si="99"/>
        <v>0</v>
      </c>
      <c r="D97" s="197"/>
      <c r="E97" s="198"/>
      <c r="F97" s="199">
        <f t="shared" si="112"/>
        <v>0</v>
      </c>
      <c r="G97" s="197"/>
      <c r="H97" s="198"/>
      <c r="I97" s="199">
        <f t="shared" si="113"/>
        <v>0</v>
      </c>
      <c r="J97" s="200"/>
      <c r="K97" s="198"/>
      <c r="L97" s="199">
        <f t="shared" si="114"/>
        <v>0</v>
      </c>
      <c r="M97" s="197"/>
      <c r="N97" s="198"/>
      <c r="O97" s="199">
        <f t="shared" si="115"/>
        <v>0</v>
      </c>
      <c r="P97" s="201"/>
    </row>
    <row r="98" spans="1:16" x14ac:dyDescent="0.25">
      <c r="A98" s="52">
        <v>2239</v>
      </c>
      <c r="B98" s="90" t="s">
        <v>116</v>
      </c>
      <c r="C98" s="536">
        <f t="shared" si="99"/>
        <v>836</v>
      </c>
      <c r="D98" s="197">
        <v>1300</v>
      </c>
      <c r="E98" s="302">
        <f>-464</f>
        <v>-464</v>
      </c>
      <c r="F98" s="199">
        <f t="shared" si="112"/>
        <v>836</v>
      </c>
      <c r="G98" s="197"/>
      <c r="H98" s="198"/>
      <c r="I98" s="199">
        <f t="shared" si="113"/>
        <v>0</v>
      </c>
      <c r="J98" s="200"/>
      <c r="K98" s="198"/>
      <c r="L98" s="199">
        <f t="shared" si="114"/>
        <v>0</v>
      </c>
      <c r="M98" s="197"/>
      <c r="N98" s="198"/>
      <c r="O98" s="199">
        <f t="shared" si="115"/>
        <v>0</v>
      </c>
      <c r="P98" s="201"/>
    </row>
    <row r="99" spans="1:16" ht="36" x14ac:dyDescent="0.25">
      <c r="A99" s="202">
        <v>2240</v>
      </c>
      <c r="B99" s="90" t="s">
        <v>117</v>
      </c>
      <c r="C99" s="536">
        <f t="shared" si="99"/>
        <v>66316</v>
      </c>
      <c r="D99" s="203">
        <f t="shared" ref="D99:E99" si="116">SUM(D100:D106)</f>
        <v>60319</v>
      </c>
      <c r="E99" s="204">
        <f t="shared" si="116"/>
        <v>5997</v>
      </c>
      <c r="F99" s="199">
        <f>SUM(F100:F106)</f>
        <v>66316</v>
      </c>
      <c r="G99" s="203">
        <f t="shared" ref="G99:H99" si="117">SUM(G100:G106)</f>
        <v>0</v>
      </c>
      <c r="H99" s="204">
        <f t="shared" si="117"/>
        <v>0</v>
      </c>
      <c r="I99" s="199">
        <f>SUM(I100:I106)</f>
        <v>0</v>
      </c>
      <c r="J99" s="205">
        <f t="shared" ref="J99:K99" si="118">SUM(J100:J106)</f>
        <v>0</v>
      </c>
      <c r="K99" s="204">
        <f t="shared" si="118"/>
        <v>0</v>
      </c>
      <c r="L99" s="199">
        <f>SUM(L100:L106)</f>
        <v>0</v>
      </c>
      <c r="M99" s="203">
        <f t="shared" ref="M99:O99" si="119">SUM(M100:M106)</f>
        <v>0</v>
      </c>
      <c r="N99" s="204">
        <f t="shared" si="119"/>
        <v>0</v>
      </c>
      <c r="O99" s="199">
        <f t="shared" si="119"/>
        <v>0</v>
      </c>
      <c r="P99" s="201"/>
    </row>
    <row r="100" spans="1:16" hidden="1" x14ac:dyDescent="0.25">
      <c r="A100" s="52">
        <v>2241</v>
      </c>
      <c r="B100" s="90" t="s">
        <v>118</v>
      </c>
      <c r="C100" s="536">
        <f t="shared" si="99"/>
        <v>0</v>
      </c>
      <c r="D100" s="197"/>
      <c r="E100" s="198"/>
      <c r="F100" s="199">
        <f t="shared" ref="F100:F107" si="120">D100+E100</f>
        <v>0</v>
      </c>
      <c r="G100" s="197"/>
      <c r="H100" s="198"/>
      <c r="I100" s="199">
        <f t="shared" ref="I100:I107" si="121">G100+H100</f>
        <v>0</v>
      </c>
      <c r="J100" s="200"/>
      <c r="K100" s="198"/>
      <c r="L100" s="199">
        <f t="shared" ref="L100:L107" si="122">J100+K100</f>
        <v>0</v>
      </c>
      <c r="M100" s="197"/>
      <c r="N100" s="198"/>
      <c r="O100" s="199">
        <f t="shared" ref="O100:O107" si="123">M100+N100</f>
        <v>0</v>
      </c>
      <c r="P100" s="201"/>
    </row>
    <row r="101" spans="1:16" ht="24" hidden="1" x14ac:dyDescent="0.25">
      <c r="A101" s="52">
        <v>2242</v>
      </c>
      <c r="B101" s="90" t="s">
        <v>119</v>
      </c>
      <c r="C101" s="536">
        <f t="shared" si="99"/>
        <v>0</v>
      </c>
      <c r="D101" s="197"/>
      <c r="E101" s="198"/>
      <c r="F101" s="199">
        <f t="shared" si="120"/>
        <v>0</v>
      </c>
      <c r="G101" s="197"/>
      <c r="H101" s="198"/>
      <c r="I101" s="199">
        <f t="shared" si="121"/>
        <v>0</v>
      </c>
      <c r="J101" s="200"/>
      <c r="K101" s="198"/>
      <c r="L101" s="199">
        <f t="shared" si="122"/>
        <v>0</v>
      </c>
      <c r="M101" s="197"/>
      <c r="N101" s="198"/>
      <c r="O101" s="199">
        <f t="shared" si="123"/>
        <v>0</v>
      </c>
      <c r="P101" s="201"/>
    </row>
    <row r="102" spans="1:16" ht="24" x14ac:dyDescent="0.25">
      <c r="A102" s="52">
        <v>2243</v>
      </c>
      <c r="B102" s="90" t="s">
        <v>120</v>
      </c>
      <c r="C102" s="536">
        <f t="shared" si="99"/>
        <v>46815</v>
      </c>
      <c r="D102" s="197">
        <v>40818</v>
      </c>
      <c r="E102" s="302">
        <v>5997</v>
      </c>
      <c r="F102" s="199">
        <f t="shared" si="120"/>
        <v>46815</v>
      </c>
      <c r="G102" s="197"/>
      <c r="H102" s="198"/>
      <c r="I102" s="199">
        <f t="shared" si="121"/>
        <v>0</v>
      </c>
      <c r="J102" s="200"/>
      <c r="K102" s="198"/>
      <c r="L102" s="199">
        <f t="shared" si="122"/>
        <v>0</v>
      </c>
      <c r="M102" s="197"/>
      <c r="N102" s="198"/>
      <c r="O102" s="199">
        <f t="shared" si="123"/>
        <v>0</v>
      </c>
      <c r="P102" s="201"/>
    </row>
    <row r="103" spans="1:16" x14ac:dyDescent="0.25">
      <c r="A103" s="52">
        <v>2244</v>
      </c>
      <c r="B103" s="90" t="s">
        <v>121</v>
      </c>
      <c r="C103" s="536">
        <f t="shared" si="99"/>
        <v>19501</v>
      </c>
      <c r="D103" s="197">
        <v>19501</v>
      </c>
      <c r="E103" s="198"/>
      <c r="F103" s="199">
        <f t="shared" si="120"/>
        <v>19501</v>
      </c>
      <c r="G103" s="197"/>
      <c r="H103" s="198"/>
      <c r="I103" s="199">
        <f t="shared" si="121"/>
        <v>0</v>
      </c>
      <c r="J103" s="200"/>
      <c r="K103" s="198"/>
      <c r="L103" s="199">
        <f t="shared" si="122"/>
        <v>0</v>
      </c>
      <c r="M103" s="197"/>
      <c r="N103" s="198"/>
      <c r="O103" s="199">
        <f t="shared" si="123"/>
        <v>0</v>
      </c>
      <c r="P103" s="201"/>
    </row>
    <row r="104" spans="1:16" ht="24" hidden="1" x14ac:dyDescent="0.25">
      <c r="A104" s="52">
        <v>2246</v>
      </c>
      <c r="B104" s="90" t="s">
        <v>122</v>
      </c>
      <c r="C104" s="536">
        <f t="shared" si="99"/>
        <v>0</v>
      </c>
      <c r="D104" s="197"/>
      <c r="E104" s="198"/>
      <c r="F104" s="199">
        <f t="shared" si="120"/>
        <v>0</v>
      </c>
      <c r="G104" s="197"/>
      <c r="H104" s="198"/>
      <c r="I104" s="199">
        <f t="shared" si="121"/>
        <v>0</v>
      </c>
      <c r="J104" s="200"/>
      <c r="K104" s="198"/>
      <c r="L104" s="199">
        <f t="shared" si="122"/>
        <v>0</v>
      </c>
      <c r="M104" s="197"/>
      <c r="N104" s="198"/>
      <c r="O104" s="199">
        <f t="shared" si="123"/>
        <v>0</v>
      </c>
      <c r="P104" s="201"/>
    </row>
    <row r="105" spans="1:16" hidden="1" x14ac:dyDescent="0.25">
      <c r="A105" s="52">
        <v>2247</v>
      </c>
      <c r="B105" s="90" t="s">
        <v>123</v>
      </c>
      <c r="C105" s="536">
        <f t="shared" si="99"/>
        <v>0</v>
      </c>
      <c r="D105" s="197"/>
      <c r="E105" s="198"/>
      <c r="F105" s="199">
        <f t="shared" si="120"/>
        <v>0</v>
      </c>
      <c r="G105" s="197"/>
      <c r="H105" s="198"/>
      <c r="I105" s="199">
        <f t="shared" si="121"/>
        <v>0</v>
      </c>
      <c r="J105" s="200"/>
      <c r="K105" s="198"/>
      <c r="L105" s="199">
        <f t="shared" si="122"/>
        <v>0</v>
      </c>
      <c r="M105" s="197"/>
      <c r="N105" s="198"/>
      <c r="O105" s="199">
        <f t="shared" si="123"/>
        <v>0</v>
      </c>
      <c r="P105" s="201"/>
    </row>
    <row r="106" spans="1:16" ht="24" hidden="1" x14ac:dyDescent="0.25">
      <c r="A106" s="52">
        <v>2249</v>
      </c>
      <c r="B106" s="90" t="s">
        <v>124</v>
      </c>
      <c r="C106" s="536">
        <f t="shared" si="99"/>
        <v>0</v>
      </c>
      <c r="D106" s="197"/>
      <c r="E106" s="198"/>
      <c r="F106" s="199">
        <f t="shared" si="120"/>
        <v>0</v>
      </c>
      <c r="G106" s="197"/>
      <c r="H106" s="198"/>
      <c r="I106" s="199">
        <f t="shared" si="121"/>
        <v>0</v>
      </c>
      <c r="J106" s="200"/>
      <c r="K106" s="198"/>
      <c r="L106" s="199">
        <f t="shared" si="122"/>
        <v>0</v>
      </c>
      <c r="M106" s="197"/>
      <c r="N106" s="198"/>
      <c r="O106" s="199">
        <f t="shared" si="123"/>
        <v>0</v>
      </c>
      <c r="P106" s="201"/>
    </row>
    <row r="107" spans="1:16" hidden="1" x14ac:dyDescent="0.25">
      <c r="A107" s="202">
        <v>2250</v>
      </c>
      <c r="B107" s="90" t="s">
        <v>125</v>
      </c>
      <c r="C107" s="536">
        <f t="shared" si="99"/>
        <v>0</v>
      </c>
      <c r="D107" s="197"/>
      <c r="E107" s="198"/>
      <c r="F107" s="199">
        <f t="shared" si="120"/>
        <v>0</v>
      </c>
      <c r="G107" s="197"/>
      <c r="H107" s="198"/>
      <c r="I107" s="199">
        <f t="shared" si="121"/>
        <v>0</v>
      </c>
      <c r="J107" s="200"/>
      <c r="K107" s="198"/>
      <c r="L107" s="199">
        <f t="shared" si="122"/>
        <v>0</v>
      </c>
      <c r="M107" s="197"/>
      <c r="N107" s="198"/>
      <c r="O107" s="199">
        <f t="shared" si="123"/>
        <v>0</v>
      </c>
      <c r="P107" s="201"/>
    </row>
    <row r="108" spans="1:16" hidden="1" x14ac:dyDescent="0.25">
      <c r="A108" s="202">
        <v>2260</v>
      </c>
      <c r="B108" s="90" t="s">
        <v>126</v>
      </c>
      <c r="C108" s="536">
        <f t="shared" si="99"/>
        <v>0</v>
      </c>
      <c r="D108" s="203">
        <f t="shared" ref="D108:E108" si="124">SUM(D109:D113)</f>
        <v>0</v>
      </c>
      <c r="E108" s="204">
        <f t="shared" si="124"/>
        <v>0</v>
      </c>
      <c r="F108" s="199">
        <f>SUM(F109:F113)</f>
        <v>0</v>
      </c>
      <c r="G108" s="203">
        <f t="shared" ref="G108:H108" si="125">SUM(G109:G113)</f>
        <v>0</v>
      </c>
      <c r="H108" s="204">
        <f t="shared" si="125"/>
        <v>0</v>
      </c>
      <c r="I108" s="199">
        <f>SUM(I109:I113)</f>
        <v>0</v>
      </c>
      <c r="J108" s="205">
        <f t="shared" ref="J108:K108" si="126">SUM(J109:J113)</f>
        <v>0</v>
      </c>
      <c r="K108" s="204">
        <f t="shared" si="126"/>
        <v>0</v>
      </c>
      <c r="L108" s="199">
        <f>SUM(L109:L113)</f>
        <v>0</v>
      </c>
      <c r="M108" s="203">
        <f t="shared" ref="M108:O108" si="127">SUM(M109:M113)</f>
        <v>0</v>
      </c>
      <c r="N108" s="204">
        <f t="shared" si="127"/>
        <v>0</v>
      </c>
      <c r="O108" s="199">
        <f t="shared" si="127"/>
        <v>0</v>
      </c>
      <c r="P108" s="201"/>
    </row>
    <row r="109" spans="1:16" hidden="1" x14ac:dyDescent="0.25">
      <c r="A109" s="52">
        <v>2261</v>
      </c>
      <c r="B109" s="90" t="s">
        <v>127</v>
      </c>
      <c r="C109" s="536">
        <f t="shared" si="99"/>
        <v>0</v>
      </c>
      <c r="D109" s="197"/>
      <c r="E109" s="198"/>
      <c r="F109" s="199">
        <f t="shared" ref="F109:F113" si="128">D109+E109</f>
        <v>0</v>
      </c>
      <c r="G109" s="197"/>
      <c r="H109" s="198"/>
      <c r="I109" s="199">
        <f t="shared" ref="I109:I113" si="129">G109+H109</f>
        <v>0</v>
      </c>
      <c r="J109" s="200"/>
      <c r="K109" s="198"/>
      <c r="L109" s="199">
        <f t="shared" ref="L109:L113" si="130">J109+K109</f>
        <v>0</v>
      </c>
      <c r="M109" s="197"/>
      <c r="N109" s="198"/>
      <c r="O109" s="199">
        <f t="shared" ref="O109:O113" si="131">M109+N109</f>
        <v>0</v>
      </c>
      <c r="P109" s="201"/>
    </row>
    <row r="110" spans="1:16" hidden="1" x14ac:dyDescent="0.25">
      <c r="A110" s="52">
        <v>2262</v>
      </c>
      <c r="B110" s="90" t="s">
        <v>128</v>
      </c>
      <c r="C110" s="536">
        <f t="shared" si="99"/>
        <v>0</v>
      </c>
      <c r="D110" s="197"/>
      <c r="E110" s="198"/>
      <c r="F110" s="199">
        <f t="shared" si="128"/>
        <v>0</v>
      </c>
      <c r="G110" s="197"/>
      <c r="H110" s="198"/>
      <c r="I110" s="199">
        <f t="shared" si="129"/>
        <v>0</v>
      </c>
      <c r="J110" s="200"/>
      <c r="K110" s="198"/>
      <c r="L110" s="199">
        <f t="shared" si="130"/>
        <v>0</v>
      </c>
      <c r="M110" s="197"/>
      <c r="N110" s="198"/>
      <c r="O110" s="199">
        <f t="shared" si="131"/>
        <v>0</v>
      </c>
      <c r="P110" s="201"/>
    </row>
    <row r="111" spans="1:16" hidden="1" x14ac:dyDescent="0.25">
      <c r="A111" s="52">
        <v>2263</v>
      </c>
      <c r="B111" s="90" t="s">
        <v>129</v>
      </c>
      <c r="C111" s="536">
        <f t="shared" si="99"/>
        <v>0</v>
      </c>
      <c r="D111" s="197"/>
      <c r="E111" s="198"/>
      <c r="F111" s="199">
        <f t="shared" si="128"/>
        <v>0</v>
      </c>
      <c r="G111" s="197"/>
      <c r="H111" s="198"/>
      <c r="I111" s="199">
        <f t="shared" si="129"/>
        <v>0</v>
      </c>
      <c r="J111" s="200"/>
      <c r="K111" s="198"/>
      <c r="L111" s="199">
        <f t="shared" si="130"/>
        <v>0</v>
      </c>
      <c r="M111" s="197"/>
      <c r="N111" s="198"/>
      <c r="O111" s="199">
        <f t="shared" si="131"/>
        <v>0</v>
      </c>
      <c r="P111" s="201"/>
    </row>
    <row r="112" spans="1:16" ht="24" hidden="1" x14ac:dyDescent="0.25">
      <c r="A112" s="52">
        <v>2264</v>
      </c>
      <c r="B112" s="90" t="s">
        <v>130</v>
      </c>
      <c r="C112" s="536">
        <f t="shared" si="99"/>
        <v>0</v>
      </c>
      <c r="D112" s="197"/>
      <c r="E112" s="198"/>
      <c r="F112" s="199">
        <f t="shared" si="128"/>
        <v>0</v>
      </c>
      <c r="G112" s="197"/>
      <c r="H112" s="198"/>
      <c r="I112" s="199">
        <f t="shared" si="129"/>
        <v>0</v>
      </c>
      <c r="J112" s="200"/>
      <c r="K112" s="198"/>
      <c r="L112" s="199">
        <f t="shared" si="130"/>
        <v>0</v>
      </c>
      <c r="M112" s="197"/>
      <c r="N112" s="198"/>
      <c r="O112" s="199">
        <f t="shared" si="131"/>
        <v>0</v>
      </c>
      <c r="P112" s="201"/>
    </row>
    <row r="113" spans="1:16" hidden="1" x14ac:dyDescent="0.25">
      <c r="A113" s="52">
        <v>2269</v>
      </c>
      <c r="B113" s="90" t="s">
        <v>131</v>
      </c>
      <c r="C113" s="536">
        <f t="shared" si="99"/>
        <v>0</v>
      </c>
      <c r="D113" s="197"/>
      <c r="E113" s="198"/>
      <c r="F113" s="199">
        <f t="shared" si="128"/>
        <v>0</v>
      </c>
      <c r="G113" s="197"/>
      <c r="H113" s="198"/>
      <c r="I113" s="199">
        <f t="shared" si="129"/>
        <v>0</v>
      </c>
      <c r="J113" s="200"/>
      <c r="K113" s="198"/>
      <c r="L113" s="199">
        <f t="shared" si="130"/>
        <v>0</v>
      </c>
      <c r="M113" s="197"/>
      <c r="N113" s="198"/>
      <c r="O113" s="199">
        <f t="shared" si="131"/>
        <v>0</v>
      </c>
      <c r="P113" s="201"/>
    </row>
    <row r="114" spans="1:16" hidden="1" x14ac:dyDescent="0.25">
      <c r="A114" s="202">
        <v>2270</v>
      </c>
      <c r="B114" s="90" t="s">
        <v>132</v>
      </c>
      <c r="C114" s="536">
        <f t="shared" si="99"/>
        <v>0</v>
      </c>
      <c r="D114" s="203">
        <f t="shared" ref="D114:E114" si="132">SUM(D115:D118)</f>
        <v>0</v>
      </c>
      <c r="E114" s="204">
        <f t="shared" si="132"/>
        <v>0</v>
      </c>
      <c r="F114" s="199">
        <f>SUM(F115:F118)</f>
        <v>0</v>
      </c>
      <c r="G114" s="203">
        <f t="shared" ref="G114:H114" si="133">SUM(G115:G118)</f>
        <v>0</v>
      </c>
      <c r="H114" s="204">
        <f t="shared" si="133"/>
        <v>0</v>
      </c>
      <c r="I114" s="199">
        <f>SUM(I115:I118)</f>
        <v>0</v>
      </c>
      <c r="J114" s="205">
        <f t="shared" ref="J114:K114" si="134">SUM(J115:J118)</f>
        <v>0</v>
      </c>
      <c r="K114" s="204">
        <f t="shared" si="134"/>
        <v>0</v>
      </c>
      <c r="L114" s="199">
        <f>SUM(L115:L118)</f>
        <v>0</v>
      </c>
      <c r="M114" s="203">
        <f t="shared" ref="M114:O114" si="135">SUM(M115:M118)</f>
        <v>0</v>
      </c>
      <c r="N114" s="204">
        <f t="shared" si="135"/>
        <v>0</v>
      </c>
      <c r="O114" s="199">
        <f t="shared" si="135"/>
        <v>0</v>
      </c>
      <c r="P114" s="201"/>
    </row>
    <row r="115" spans="1:16" hidden="1" x14ac:dyDescent="0.25">
      <c r="A115" s="52">
        <v>2272</v>
      </c>
      <c r="B115" s="218" t="s">
        <v>133</v>
      </c>
      <c r="C115" s="536">
        <f t="shared" si="99"/>
        <v>0</v>
      </c>
      <c r="D115" s="197"/>
      <c r="E115" s="198"/>
      <c r="F115" s="199">
        <f t="shared" ref="F115:F119" si="136">D115+E115</f>
        <v>0</v>
      </c>
      <c r="G115" s="197"/>
      <c r="H115" s="198"/>
      <c r="I115" s="199">
        <f t="shared" ref="I115:I119" si="137">G115+H115</f>
        <v>0</v>
      </c>
      <c r="J115" s="200"/>
      <c r="K115" s="198"/>
      <c r="L115" s="199">
        <f t="shared" ref="L115:L119" si="138">J115+K115</f>
        <v>0</v>
      </c>
      <c r="M115" s="197"/>
      <c r="N115" s="198"/>
      <c r="O115" s="199">
        <f t="shared" ref="O115:O119" si="139">M115+N115</f>
        <v>0</v>
      </c>
      <c r="P115" s="201"/>
    </row>
    <row r="116" spans="1:16" ht="24" hidden="1" x14ac:dyDescent="0.25">
      <c r="A116" s="52">
        <v>2274</v>
      </c>
      <c r="B116" s="219" t="s">
        <v>134</v>
      </c>
      <c r="C116" s="536">
        <f t="shared" si="99"/>
        <v>0</v>
      </c>
      <c r="D116" s="197"/>
      <c r="E116" s="198"/>
      <c r="F116" s="199">
        <f t="shared" si="136"/>
        <v>0</v>
      </c>
      <c r="G116" s="197"/>
      <c r="H116" s="198"/>
      <c r="I116" s="199">
        <f t="shared" si="137"/>
        <v>0</v>
      </c>
      <c r="J116" s="200"/>
      <c r="K116" s="198"/>
      <c r="L116" s="199">
        <f t="shared" si="138"/>
        <v>0</v>
      </c>
      <c r="M116" s="197"/>
      <c r="N116" s="198"/>
      <c r="O116" s="199">
        <f t="shared" si="139"/>
        <v>0</v>
      </c>
      <c r="P116" s="201"/>
    </row>
    <row r="117" spans="1:16" ht="24" hidden="1" x14ac:dyDescent="0.25">
      <c r="A117" s="52">
        <v>2275</v>
      </c>
      <c r="B117" s="90" t="s">
        <v>135</v>
      </c>
      <c r="C117" s="536">
        <f t="shared" si="99"/>
        <v>0</v>
      </c>
      <c r="D117" s="197"/>
      <c r="E117" s="198"/>
      <c r="F117" s="199">
        <f t="shared" si="136"/>
        <v>0</v>
      </c>
      <c r="G117" s="197"/>
      <c r="H117" s="198"/>
      <c r="I117" s="199">
        <f t="shared" si="137"/>
        <v>0</v>
      </c>
      <c r="J117" s="200"/>
      <c r="K117" s="198"/>
      <c r="L117" s="199">
        <f t="shared" si="138"/>
        <v>0</v>
      </c>
      <c r="M117" s="197"/>
      <c r="N117" s="198"/>
      <c r="O117" s="199">
        <f t="shared" si="139"/>
        <v>0</v>
      </c>
      <c r="P117" s="201"/>
    </row>
    <row r="118" spans="1:16" ht="36" hidden="1" x14ac:dyDescent="0.25">
      <c r="A118" s="52">
        <v>2276</v>
      </c>
      <c r="B118" s="90" t="s">
        <v>136</v>
      </c>
      <c r="C118" s="536">
        <f t="shared" si="99"/>
        <v>0</v>
      </c>
      <c r="D118" s="197"/>
      <c r="E118" s="198"/>
      <c r="F118" s="199">
        <f t="shared" si="136"/>
        <v>0</v>
      </c>
      <c r="G118" s="197"/>
      <c r="H118" s="198"/>
      <c r="I118" s="199">
        <f t="shared" si="137"/>
        <v>0</v>
      </c>
      <c r="J118" s="200"/>
      <c r="K118" s="198"/>
      <c r="L118" s="199">
        <f t="shared" si="138"/>
        <v>0</v>
      </c>
      <c r="M118" s="197"/>
      <c r="N118" s="198"/>
      <c r="O118" s="199">
        <f t="shared" si="139"/>
        <v>0</v>
      </c>
      <c r="P118" s="201"/>
    </row>
    <row r="119" spans="1:16" ht="48" hidden="1" x14ac:dyDescent="0.25">
      <c r="A119" s="202">
        <v>2280</v>
      </c>
      <c r="B119" s="90" t="s">
        <v>137</v>
      </c>
      <c r="C119" s="536">
        <f t="shared" si="99"/>
        <v>0</v>
      </c>
      <c r="D119" s="197"/>
      <c r="E119" s="198"/>
      <c r="F119" s="199">
        <f t="shared" si="136"/>
        <v>0</v>
      </c>
      <c r="G119" s="197"/>
      <c r="H119" s="198"/>
      <c r="I119" s="199">
        <f t="shared" si="137"/>
        <v>0</v>
      </c>
      <c r="J119" s="200"/>
      <c r="K119" s="198"/>
      <c r="L119" s="199">
        <f t="shared" si="138"/>
        <v>0</v>
      </c>
      <c r="M119" s="197"/>
      <c r="N119" s="198"/>
      <c r="O119" s="199">
        <f t="shared" si="139"/>
        <v>0</v>
      </c>
      <c r="P119" s="201"/>
    </row>
    <row r="120" spans="1:16" ht="38.25" customHeight="1" x14ac:dyDescent="0.25">
      <c r="A120" s="138">
        <v>2300</v>
      </c>
      <c r="B120" s="108" t="s">
        <v>138</v>
      </c>
      <c r="C120" s="538">
        <f t="shared" si="99"/>
        <v>35266</v>
      </c>
      <c r="D120" s="220">
        <f t="shared" ref="D120:E120" si="140">SUM(D121,D126,D130,D131,D134,D138,D146,D147,D150)</f>
        <v>36266</v>
      </c>
      <c r="E120" s="221">
        <f t="shared" si="140"/>
        <v>-1000</v>
      </c>
      <c r="F120" s="222">
        <f>SUM(F121,F126,F130,F131,F134,F138,F146,F147,F150)</f>
        <v>35266</v>
      </c>
      <c r="G120" s="220">
        <f t="shared" ref="G120:H120" si="141">SUM(G121,G126,G130,G131,G134,G138,G146,G147,G150)</f>
        <v>0</v>
      </c>
      <c r="H120" s="221">
        <f t="shared" si="141"/>
        <v>0</v>
      </c>
      <c r="I120" s="222">
        <f>SUM(I121,I126,I130,I131,I134,I138,I146,I147,I150)</f>
        <v>0</v>
      </c>
      <c r="J120" s="223">
        <f t="shared" ref="J120:K120" si="142">SUM(J121,J126,J130,J131,J134,J138,J146,J147,J150)</f>
        <v>0</v>
      </c>
      <c r="K120" s="221">
        <f t="shared" si="142"/>
        <v>0</v>
      </c>
      <c r="L120" s="222">
        <f>SUM(L121,L126,L130,L131,L134,L138,L146,L147,L150)</f>
        <v>0</v>
      </c>
      <c r="M120" s="220">
        <f t="shared" ref="M120:O120" si="143">SUM(M121,M126,M130,M131,M134,M138,M146,M147,M150)</f>
        <v>0</v>
      </c>
      <c r="N120" s="221">
        <f t="shared" si="143"/>
        <v>0</v>
      </c>
      <c r="O120" s="222">
        <f t="shared" si="143"/>
        <v>0</v>
      </c>
      <c r="P120" s="215"/>
    </row>
    <row r="121" spans="1:16" ht="24" x14ac:dyDescent="0.25">
      <c r="A121" s="352">
        <v>2310</v>
      </c>
      <c r="B121" s="82" t="s">
        <v>139</v>
      </c>
      <c r="C121" s="535">
        <f t="shared" si="99"/>
        <v>30312</v>
      </c>
      <c r="D121" s="212">
        <f t="shared" ref="D121:O121" si="144">SUM(D122:D125)</f>
        <v>32764</v>
      </c>
      <c r="E121" s="213">
        <f t="shared" si="144"/>
        <v>-2452</v>
      </c>
      <c r="F121" s="194">
        <f t="shared" si="144"/>
        <v>30312</v>
      </c>
      <c r="G121" s="212">
        <f t="shared" si="144"/>
        <v>0</v>
      </c>
      <c r="H121" s="213">
        <f t="shared" si="144"/>
        <v>0</v>
      </c>
      <c r="I121" s="194">
        <f t="shared" si="144"/>
        <v>0</v>
      </c>
      <c r="J121" s="214">
        <f t="shared" si="144"/>
        <v>0</v>
      </c>
      <c r="K121" s="213">
        <f t="shared" si="144"/>
        <v>0</v>
      </c>
      <c r="L121" s="194">
        <f t="shared" si="144"/>
        <v>0</v>
      </c>
      <c r="M121" s="212">
        <f t="shared" si="144"/>
        <v>0</v>
      </c>
      <c r="N121" s="213">
        <f t="shared" si="144"/>
        <v>0</v>
      </c>
      <c r="O121" s="194">
        <f t="shared" si="144"/>
        <v>0</v>
      </c>
      <c r="P121" s="196"/>
    </row>
    <row r="122" spans="1:16" hidden="1" x14ac:dyDescent="0.25">
      <c r="A122" s="52">
        <v>2311</v>
      </c>
      <c r="B122" s="90" t="s">
        <v>140</v>
      </c>
      <c r="C122" s="536">
        <f t="shared" si="99"/>
        <v>0</v>
      </c>
      <c r="D122" s="197"/>
      <c r="E122" s="198"/>
      <c r="F122" s="199">
        <f t="shared" ref="F122:F125" si="145">D122+E122</f>
        <v>0</v>
      </c>
      <c r="G122" s="197"/>
      <c r="H122" s="198"/>
      <c r="I122" s="199">
        <f t="shared" ref="I122:I125" si="146">G122+H122</f>
        <v>0</v>
      </c>
      <c r="J122" s="200"/>
      <c r="K122" s="198"/>
      <c r="L122" s="199">
        <f t="shared" ref="L122:L125" si="147">J122+K122</f>
        <v>0</v>
      </c>
      <c r="M122" s="197"/>
      <c r="N122" s="198"/>
      <c r="O122" s="199">
        <f t="shared" ref="O122:O125" si="148">M122+N122</f>
        <v>0</v>
      </c>
      <c r="P122" s="201"/>
    </row>
    <row r="123" spans="1:16" x14ac:dyDescent="0.25">
      <c r="A123" s="52">
        <v>2312</v>
      </c>
      <c r="B123" s="90" t="s">
        <v>141</v>
      </c>
      <c r="C123" s="536">
        <f t="shared" si="99"/>
        <v>28312</v>
      </c>
      <c r="D123" s="197">
        <v>30764</v>
      </c>
      <c r="E123" s="302">
        <f>-500-1952</f>
        <v>-2452</v>
      </c>
      <c r="F123" s="199">
        <f t="shared" si="145"/>
        <v>28312</v>
      </c>
      <c r="G123" s="197"/>
      <c r="H123" s="198"/>
      <c r="I123" s="199">
        <f t="shared" si="146"/>
        <v>0</v>
      </c>
      <c r="J123" s="200"/>
      <c r="K123" s="198"/>
      <c r="L123" s="199">
        <f t="shared" si="147"/>
        <v>0</v>
      </c>
      <c r="M123" s="197"/>
      <c r="N123" s="198"/>
      <c r="O123" s="199">
        <f t="shared" si="148"/>
        <v>0</v>
      </c>
      <c r="P123" s="201"/>
    </row>
    <row r="124" spans="1:16" hidden="1" x14ac:dyDescent="0.25">
      <c r="A124" s="52">
        <v>2313</v>
      </c>
      <c r="B124" s="90" t="s">
        <v>142</v>
      </c>
      <c r="C124" s="536">
        <f t="shared" si="99"/>
        <v>0</v>
      </c>
      <c r="D124" s="197"/>
      <c r="E124" s="198"/>
      <c r="F124" s="199">
        <f t="shared" si="145"/>
        <v>0</v>
      </c>
      <c r="G124" s="197"/>
      <c r="H124" s="198"/>
      <c r="I124" s="199">
        <f t="shared" si="146"/>
        <v>0</v>
      </c>
      <c r="J124" s="200"/>
      <c r="K124" s="198"/>
      <c r="L124" s="199">
        <f t="shared" si="147"/>
        <v>0</v>
      </c>
      <c r="M124" s="197"/>
      <c r="N124" s="198"/>
      <c r="O124" s="199">
        <f t="shared" si="148"/>
        <v>0</v>
      </c>
      <c r="P124" s="201"/>
    </row>
    <row r="125" spans="1:16" ht="36" customHeight="1" x14ac:dyDescent="0.25">
      <c r="A125" s="52">
        <v>2314</v>
      </c>
      <c r="B125" s="90" t="s">
        <v>143</v>
      </c>
      <c r="C125" s="536">
        <f t="shared" si="99"/>
        <v>2000</v>
      </c>
      <c r="D125" s="197">
        <v>2000</v>
      </c>
      <c r="E125" s="198"/>
      <c r="F125" s="199">
        <f t="shared" si="145"/>
        <v>2000</v>
      </c>
      <c r="G125" s="197"/>
      <c r="H125" s="198"/>
      <c r="I125" s="199">
        <f t="shared" si="146"/>
        <v>0</v>
      </c>
      <c r="J125" s="200"/>
      <c r="K125" s="198"/>
      <c r="L125" s="199">
        <f t="shared" si="147"/>
        <v>0</v>
      </c>
      <c r="M125" s="197"/>
      <c r="N125" s="198"/>
      <c r="O125" s="199">
        <f t="shared" si="148"/>
        <v>0</v>
      </c>
      <c r="P125" s="201"/>
    </row>
    <row r="126" spans="1:16" hidden="1" x14ac:dyDescent="0.25">
      <c r="A126" s="202">
        <v>2320</v>
      </c>
      <c r="B126" s="90" t="s">
        <v>144</v>
      </c>
      <c r="C126" s="536">
        <f t="shared" si="99"/>
        <v>0</v>
      </c>
      <c r="D126" s="203">
        <f t="shared" ref="D126:E126" si="149">SUM(D127:D129)</f>
        <v>0</v>
      </c>
      <c r="E126" s="204">
        <f t="shared" si="149"/>
        <v>0</v>
      </c>
      <c r="F126" s="199">
        <f>SUM(F127:F129)</f>
        <v>0</v>
      </c>
      <c r="G126" s="203">
        <f t="shared" ref="G126:H126" si="150">SUM(G127:G129)</f>
        <v>0</v>
      </c>
      <c r="H126" s="204">
        <f t="shared" si="150"/>
        <v>0</v>
      </c>
      <c r="I126" s="199">
        <f>SUM(I127:I129)</f>
        <v>0</v>
      </c>
      <c r="J126" s="205">
        <f t="shared" ref="J126:K126" si="151">SUM(J127:J129)</f>
        <v>0</v>
      </c>
      <c r="K126" s="204">
        <f t="shared" si="151"/>
        <v>0</v>
      </c>
      <c r="L126" s="199">
        <f>SUM(L127:L129)</f>
        <v>0</v>
      </c>
      <c r="M126" s="203">
        <f t="shared" ref="M126:O126" si="152">SUM(M127:M129)</f>
        <v>0</v>
      </c>
      <c r="N126" s="204">
        <f t="shared" si="152"/>
        <v>0</v>
      </c>
      <c r="O126" s="199">
        <f t="shared" si="152"/>
        <v>0</v>
      </c>
      <c r="P126" s="201"/>
    </row>
    <row r="127" spans="1:16" hidden="1" x14ac:dyDescent="0.25">
      <c r="A127" s="52">
        <v>2321</v>
      </c>
      <c r="B127" s="90" t="s">
        <v>145</v>
      </c>
      <c r="C127" s="536">
        <f t="shared" si="99"/>
        <v>0</v>
      </c>
      <c r="D127" s="197"/>
      <c r="E127" s="198"/>
      <c r="F127" s="199">
        <f t="shared" ref="F127:F130" si="153">D127+E127</f>
        <v>0</v>
      </c>
      <c r="G127" s="197"/>
      <c r="H127" s="198"/>
      <c r="I127" s="199">
        <f t="shared" ref="I127:I130" si="154">G127+H127</f>
        <v>0</v>
      </c>
      <c r="J127" s="200"/>
      <c r="K127" s="198"/>
      <c r="L127" s="199">
        <f t="shared" ref="L127:L130" si="155">J127+K127</f>
        <v>0</v>
      </c>
      <c r="M127" s="197"/>
      <c r="N127" s="198"/>
      <c r="O127" s="199">
        <f t="shared" ref="O127:O130" si="156">M127+N127</f>
        <v>0</v>
      </c>
      <c r="P127" s="201"/>
    </row>
    <row r="128" spans="1:16" hidden="1" x14ac:dyDescent="0.25">
      <c r="A128" s="52">
        <v>2322</v>
      </c>
      <c r="B128" s="90" t="s">
        <v>146</v>
      </c>
      <c r="C128" s="536">
        <f t="shared" si="99"/>
        <v>0</v>
      </c>
      <c r="D128" s="197"/>
      <c r="E128" s="198"/>
      <c r="F128" s="199">
        <f t="shared" si="153"/>
        <v>0</v>
      </c>
      <c r="G128" s="197"/>
      <c r="H128" s="198"/>
      <c r="I128" s="199">
        <f t="shared" si="154"/>
        <v>0</v>
      </c>
      <c r="J128" s="200"/>
      <c r="K128" s="198"/>
      <c r="L128" s="199">
        <f t="shared" si="155"/>
        <v>0</v>
      </c>
      <c r="M128" s="197"/>
      <c r="N128" s="198"/>
      <c r="O128" s="199">
        <f t="shared" si="156"/>
        <v>0</v>
      </c>
      <c r="P128" s="201"/>
    </row>
    <row r="129" spans="1:16" ht="10.5" hidden="1" customHeight="1" x14ac:dyDescent="0.25">
      <c r="A129" s="52">
        <v>2329</v>
      </c>
      <c r="B129" s="90" t="s">
        <v>147</v>
      </c>
      <c r="C129" s="536">
        <f t="shared" si="99"/>
        <v>0</v>
      </c>
      <c r="D129" s="197"/>
      <c r="E129" s="198"/>
      <c r="F129" s="199">
        <f t="shared" si="153"/>
        <v>0</v>
      </c>
      <c r="G129" s="197"/>
      <c r="H129" s="198"/>
      <c r="I129" s="199">
        <f t="shared" si="154"/>
        <v>0</v>
      </c>
      <c r="J129" s="200"/>
      <c r="K129" s="198"/>
      <c r="L129" s="199">
        <f t="shared" si="155"/>
        <v>0</v>
      </c>
      <c r="M129" s="197"/>
      <c r="N129" s="198"/>
      <c r="O129" s="199">
        <f t="shared" si="156"/>
        <v>0</v>
      </c>
      <c r="P129" s="201"/>
    </row>
    <row r="130" spans="1:16" hidden="1" x14ac:dyDescent="0.25">
      <c r="A130" s="202">
        <v>2330</v>
      </c>
      <c r="B130" s="90" t="s">
        <v>148</v>
      </c>
      <c r="C130" s="536">
        <f t="shared" si="99"/>
        <v>0</v>
      </c>
      <c r="D130" s="197"/>
      <c r="E130" s="198"/>
      <c r="F130" s="199">
        <f t="shared" si="153"/>
        <v>0</v>
      </c>
      <c r="G130" s="197"/>
      <c r="H130" s="198"/>
      <c r="I130" s="199">
        <f t="shared" si="154"/>
        <v>0</v>
      </c>
      <c r="J130" s="200"/>
      <c r="K130" s="198"/>
      <c r="L130" s="199">
        <f t="shared" si="155"/>
        <v>0</v>
      </c>
      <c r="M130" s="197"/>
      <c r="N130" s="198"/>
      <c r="O130" s="199">
        <f t="shared" si="156"/>
        <v>0</v>
      </c>
      <c r="P130" s="201"/>
    </row>
    <row r="131" spans="1:16" ht="36" hidden="1" x14ac:dyDescent="0.25">
      <c r="A131" s="202">
        <v>2340</v>
      </c>
      <c r="B131" s="90" t="s">
        <v>149</v>
      </c>
      <c r="C131" s="536">
        <f t="shared" si="99"/>
        <v>0</v>
      </c>
      <c r="D131" s="203">
        <f t="shared" ref="D131:E131" si="157">SUM(D132:D133)</f>
        <v>0</v>
      </c>
      <c r="E131" s="204">
        <f t="shared" si="157"/>
        <v>0</v>
      </c>
      <c r="F131" s="199">
        <f>SUM(F132:F133)</f>
        <v>0</v>
      </c>
      <c r="G131" s="203">
        <f t="shared" ref="G131:H131" si="158">SUM(G132:G133)</f>
        <v>0</v>
      </c>
      <c r="H131" s="204">
        <f t="shared" si="158"/>
        <v>0</v>
      </c>
      <c r="I131" s="199">
        <f>SUM(I132:I133)</f>
        <v>0</v>
      </c>
      <c r="J131" s="205">
        <f t="shared" ref="J131:K131" si="159">SUM(J132:J133)</f>
        <v>0</v>
      </c>
      <c r="K131" s="204">
        <f t="shared" si="159"/>
        <v>0</v>
      </c>
      <c r="L131" s="199">
        <f>SUM(L132:L133)</f>
        <v>0</v>
      </c>
      <c r="M131" s="203">
        <f t="shared" ref="M131:O131" si="160">SUM(M132:M133)</f>
        <v>0</v>
      </c>
      <c r="N131" s="204">
        <f t="shared" si="160"/>
        <v>0</v>
      </c>
      <c r="O131" s="199">
        <f t="shared" si="160"/>
        <v>0</v>
      </c>
      <c r="P131" s="201"/>
    </row>
    <row r="132" spans="1:16" hidden="1" x14ac:dyDescent="0.25">
      <c r="A132" s="52">
        <v>2341</v>
      </c>
      <c r="B132" s="90" t="s">
        <v>150</v>
      </c>
      <c r="C132" s="536">
        <f t="shared" si="99"/>
        <v>0</v>
      </c>
      <c r="D132" s="197"/>
      <c r="E132" s="198"/>
      <c r="F132" s="199">
        <f t="shared" ref="F132:F133" si="161">D132+E132</f>
        <v>0</v>
      </c>
      <c r="G132" s="197"/>
      <c r="H132" s="198"/>
      <c r="I132" s="199">
        <f t="shared" ref="I132:I133" si="162">G132+H132</f>
        <v>0</v>
      </c>
      <c r="J132" s="200"/>
      <c r="K132" s="198"/>
      <c r="L132" s="199">
        <f t="shared" ref="L132:L133" si="163">J132+K132</f>
        <v>0</v>
      </c>
      <c r="M132" s="197"/>
      <c r="N132" s="198"/>
      <c r="O132" s="199">
        <f t="shared" ref="O132:O133" si="164">M132+N132</f>
        <v>0</v>
      </c>
      <c r="P132" s="201"/>
    </row>
    <row r="133" spans="1:16" ht="24" hidden="1" x14ac:dyDescent="0.25">
      <c r="A133" s="52">
        <v>2344</v>
      </c>
      <c r="B133" s="90" t="s">
        <v>151</v>
      </c>
      <c r="C133" s="536">
        <f t="shared" si="99"/>
        <v>0</v>
      </c>
      <c r="D133" s="197"/>
      <c r="E133" s="198"/>
      <c r="F133" s="199">
        <f t="shared" si="161"/>
        <v>0</v>
      </c>
      <c r="G133" s="197"/>
      <c r="H133" s="198"/>
      <c r="I133" s="199">
        <f t="shared" si="162"/>
        <v>0</v>
      </c>
      <c r="J133" s="200"/>
      <c r="K133" s="198"/>
      <c r="L133" s="199">
        <f t="shared" si="163"/>
        <v>0</v>
      </c>
      <c r="M133" s="197"/>
      <c r="N133" s="198"/>
      <c r="O133" s="199">
        <f t="shared" si="164"/>
        <v>0</v>
      </c>
      <c r="P133" s="201"/>
    </row>
    <row r="134" spans="1:16" ht="24" hidden="1" x14ac:dyDescent="0.25">
      <c r="A134" s="188">
        <v>2350</v>
      </c>
      <c r="B134" s="143" t="s">
        <v>152</v>
      </c>
      <c r="C134" s="542">
        <f t="shared" si="99"/>
        <v>0</v>
      </c>
      <c r="D134" s="148">
        <f t="shared" ref="D134:E134" si="165">SUM(D135:D137)</f>
        <v>0</v>
      </c>
      <c r="E134" s="149">
        <f t="shared" si="165"/>
        <v>0</v>
      </c>
      <c r="F134" s="189">
        <f>SUM(F135:F137)</f>
        <v>0</v>
      </c>
      <c r="G134" s="148">
        <f t="shared" ref="G134:H134" si="166">SUM(G135:G137)</f>
        <v>0</v>
      </c>
      <c r="H134" s="149">
        <f t="shared" si="166"/>
        <v>0</v>
      </c>
      <c r="I134" s="189">
        <f>SUM(I135:I137)</f>
        <v>0</v>
      </c>
      <c r="J134" s="190">
        <f t="shared" ref="J134:K134" si="167">SUM(J135:J137)</f>
        <v>0</v>
      </c>
      <c r="K134" s="149">
        <f t="shared" si="167"/>
        <v>0</v>
      </c>
      <c r="L134" s="189">
        <f>SUM(L135:L137)</f>
        <v>0</v>
      </c>
      <c r="M134" s="148">
        <f t="shared" ref="M134:O134" si="168">SUM(M135:M137)</f>
        <v>0</v>
      </c>
      <c r="N134" s="149">
        <f t="shared" si="168"/>
        <v>0</v>
      </c>
      <c r="O134" s="189">
        <f t="shared" si="168"/>
        <v>0</v>
      </c>
      <c r="P134" s="191"/>
    </row>
    <row r="135" spans="1:16" hidden="1" x14ac:dyDescent="0.25">
      <c r="A135" s="45">
        <v>2351</v>
      </c>
      <c r="B135" s="82" t="s">
        <v>153</v>
      </c>
      <c r="C135" s="535">
        <f t="shared" si="99"/>
        <v>0</v>
      </c>
      <c r="D135" s="192"/>
      <c r="E135" s="193"/>
      <c r="F135" s="194">
        <f t="shared" ref="F135:F137" si="169">D135+E135</f>
        <v>0</v>
      </c>
      <c r="G135" s="192"/>
      <c r="H135" s="193"/>
      <c r="I135" s="194">
        <f t="shared" ref="I135:I137" si="170">G135+H135</f>
        <v>0</v>
      </c>
      <c r="J135" s="195"/>
      <c r="K135" s="193"/>
      <c r="L135" s="194">
        <f t="shared" ref="L135:L137" si="171">J135+K135</f>
        <v>0</v>
      </c>
      <c r="M135" s="192"/>
      <c r="N135" s="193"/>
      <c r="O135" s="194">
        <f t="shared" ref="O135:O137" si="172">M135+N135</f>
        <v>0</v>
      </c>
      <c r="P135" s="196"/>
    </row>
    <row r="136" spans="1:16" ht="24" hidden="1" x14ac:dyDescent="0.25">
      <c r="A136" s="52">
        <v>2352</v>
      </c>
      <c r="B136" s="90" t="s">
        <v>154</v>
      </c>
      <c r="C136" s="536">
        <f t="shared" si="99"/>
        <v>0</v>
      </c>
      <c r="D136" s="197"/>
      <c r="E136" s="198"/>
      <c r="F136" s="199">
        <f t="shared" si="169"/>
        <v>0</v>
      </c>
      <c r="G136" s="197"/>
      <c r="H136" s="198"/>
      <c r="I136" s="199">
        <f t="shared" si="170"/>
        <v>0</v>
      </c>
      <c r="J136" s="200"/>
      <c r="K136" s="198"/>
      <c r="L136" s="199">
        <f t="shared" si="171"/>
        <v>0</v>
      </c>
      <c r="M136" s="197"/>
      <c r="N136" s="198"/>
      <c r="O136" s="199">
        <f t="shared" si="172"/>
        <v>0</v>
      </c>
      <c r="P136" s="201"/>
    </row>
    <row r="137" spans="1:16" ht="24" hidden="1" x14ac:dyDescent="0.25">
      <c r="A137" s="52">
        <v>2353</v>
      </c>
      <c r="B137" s="90" t="s">
        <v>155</v>
      </c>
      <c r="C137" s="536">
        <f t="shared" si="99"/>
        <v>0</v>
      </c>
      <c r="D137" s="197"/>
      <c r="E137" s="198"/>
      <c r="F137" s="199">
        <f t="shared" si="169"/>
        <v>0</v>
      </c>
      <c r="G137" s="197"/>
      <c r="H137" s="198"/>
      <c r="I137" s="199">
        <f t="shared" si="170"/>
        <v>0</v>
      </c>
      <c r="J137" s="200"/>
      <c r="K137" s="198"/>
      <c r="L137" s="199">
        <f t="shared" si="171"/>
        <v>0</v>
      </c>
      <c r="M137" s="197"/>
      <c r="N137" s="198"/>
      <c r="O137" s="199">
        <f t="shared" si="172"/>
        <v>0</v>
      </c>
      <c r="P137" s="201"/>
    </row>
    <row r="138" spans="1:16" ht="36" hidden="1" x14ac:dyDescent="0.25">
      <c r="A138" s="202">
        <v>2360</v>
      </c>
      <c r="B138" s="90" t="s">
        <v>156</v>
      </c>
      <c r="C138" s="536">
        <f t="shared" si="99"/>
        <v>0</v>
      </c>
      <c r="D138" s="203">
        <f t="shared" ref="D138:E138" si="173">SUM(D139:D145)</f>
        <v>0</v>
      </c>
      <c r="E138" s="204">
        <f t="shared" si="173"/>
        <v>0</v>
      </c>
      <c r="F138" s="199">
        <f>SUM(F139:F145)</f>
        <v>0</v>
      </c>
      <c r="G138" s="203">
        <f t="shared" ref="G138:H138" si="174">SUM(G139:G145)</f>
        <v>0</v>
      </c>
      <c r="H138" s="204">
        <f t="shared" si="174"/>
        <v>0</v>
      </c>
      <c r="I138" s="199">
        <f>SUM(I139:I145)</f>
        <v>0</v>
      </c>
      <c r="J138" s="205">
        <f t="shared" ref="J138:K138" si="175">SUM(J139:J145)</f>
        <v>0</v>
      </c>
      <c r="K138" s="204">
        <f t="shared" si="175"/>
        <v>0</v>
      </c>
      <c r="L138" s="199">
        <f>SUM(L139:L145)</f>
        <v>0</v>
      </c>
      <c r="M138" s="203">
        <f t="shared" ref="M138:O138" si="176">SUM(M139:M145)</f>
        <v>0</v>
      </c>
      <c r="N138" s="204">
        <f t="shared" si="176"/>
        <v>0</v>
      </c>
      <c r="O138" s="199">
        <f t="shared" si="176"/>
        <v>0</v>
      </c>
      <c r="P138" s="201"/>
    </row>
    <row r="139" spans="1:16" hidden="1" x14ac:dyDescent="0.25">
      <c r="A139" s="51">
        <v>2361</v>
      </c>
      <c r="B139" s="90" t="s">
        <v>157</v>
      </c>
      <c r="C139" s="536">
        <f t="shared" si="99"/>
        <v>0</v>
      </c>
      <c r="D139" s="197"/>
      <c r="E139" s="198"/>
      <c r="F139" s="199">
        <f t="shared" ref="F139:F146" si="177">D139+E139</f>
        <v>0</v>
      </c>
      <c r="G139" s="197"/>
      <c r="H139" s="198"/>
      <c r="I139" s="199">
        <f t="shared" ref="I139:I146" si="178">G139+H139</f>
        <v>0</v>
      </c>
      <c r="J139" s="200"/>
      <c r="K139" s="198"/>
      <c r="L139" s="199">
        <f t="shared" ref="L139:L146" si="179">J139+K139</f>
        <v>0</v>
      </c>
      <c r="M139" s="197"/>
      <c r="N139" s="198"/>
      <c r="O139" s="199">
        <f t="shared" ref="O139:O146" si="180">M139+N139</f>
        <v>0</v>
      </c>
      <c r="P139" s="201"/>
    </row>
    <row r="140" spans="1:16" ht="24" hidden="1" x14ac:dyDescent="0.25">
      <c r="A140" s="51">
        <v>2362</v>
      </c>
      <c r="B140" s="90" t="s">
        <v>158</v>
      </c>
      <c r="C140" s="536">
        <f t="shared" si="99"/>
        <v>0</v>
      </c>
      <c r="D140" s="197"/>
      <c r="E140" s="198"/>
      <c r="F140" s="199">
        <f t="shared" si="177"/>
        <v>0</v>
      </c>
      <c r="G140" s="197"/>
      <c r="H140" s="198"/>
      <c r="I140" s="199">
        <f t="shared" si="178"/>
        <v>0</v>
      </c>
      <c r="J140" s="200"/>
      <c r="K140" s="198"/>
      <c r="L140" s="199">
        <f t="shared" si="179"/>
        <v>0</v>
      </c>
      <c r="M140" s="197"/>
      <c r="N140" s="198"/>
      <c r="O140" s="199">
        <f t="shared" si="180"/>
        <v>0</v>
      </c>
      <c r="P140" s="201"/>
    </row>
    <row r="141" spans="1:16" hidden="1" x14ac:dyDescent="0.25">
      <c r="A141" s="51">
        <v>2363</v>
      </c>
      <c r="B141" s="90" t="s">
        <v>159</v>
      </c>
      <c r="C141" s="536">
        <f t="shared" si="99"/>
        <v>0</v>
      </c>
      <c r="D141" s="197"/>
      <c r="E141" s="198"/>
      <c r="F141" s="199">
        <f t="shared" si="177"/>
        <v>0</v>
      </c>
      <c r="G141" s="197"/>
      <c r="H141" s="198"/>
      <c r="I141" s="199">
        <f t="shared" si="178"/>
        <v>0</v>
      </c>
      <c r="J141" s="200"/>
      <c r="K141" s="198"/>
      <c r="L141" s="199">
        <f t="shared" si="179"/>
        <v>0</v>
      </c>
      <c r="M141" s="197"/>
      <c r="N141" s="198"/>
      <c r="O141" s="199">
        <f t="shared" si="180"/>
        <v>0</v>
      </c>
      <c r="P141" s="201"/>
    </row>
    <row r="142" spans="1:16" hidden="1" x14ac:dyDescent="0.25">
      <c r="A142" s="51">
        <v>2364</v>
      </c>
      <c r="B142" s="90" t="s">
        <v>160</v>
      </c>
      <c r="C142" s="536">
        <f t="shared" si="99"/>
        <v>0</v>
      </c>
      <c r="D142" s="197"/>
      <c r="E142" s="198"/>
      <c r="F142" s="199">
        <f t="shared" si="177"/>
        <v>0</v>
      </c>
      <c r="G142" s="197"/>
      <c r="H142" s="198"/>
      <c r="I142" s="199">
        <f t="shared" si="178"/>
        <v>0</v>
      </c>
      <c r="J142" s="200"/>
      <c r="K142" s="198"/>
      <c r="L142" s="199">
        <f t="shared" si="179"/>
        <v>0</v>
      </c>
      <c r="M142" s="197"/>
      <c r="N142" s="198"/>
      <c r="O142" s="199">
        <f t="shared" si="180"/>
        <v>0</v>
      </c>
      <c r="P142" s="201"/>
    </row>
    <row r="143" spans="1:16" ht="12.75" hidden="1" customHeight="1" x14ac:dyDescent="0.25">
      <c r="A143" s="51">
        <v>2365</v>
      </c>
      <c r="B143" s="90" t="s">
        <v>161</v>
      </c>
      <c r="C143" s="536">
        <f t="shared" si="99"/>
        <v>0</v>
      </c>
      <c r="D143" s="197"/>
      <c r="E143" s="198"/>
      <c r="F143" s="199">
        <f t="shared" si="177"/>
        <v>0</v>
      </c>
      <c r="G143" s="197"/>
      <c r="H143" s="198"/>
      <c r="I143" s="199">
        <f t="shared" si="178"/>
        <v>0</v>
      </c>
      <c r="J143" s="200"/>
      <c r="K143" s="198"/>
      <c r="L143" s="199">
        <f t="shared" si="179"/>
        <v>0</v>
      </c>
      <c r="M143" s="197"/>
      <c r="N143" s="198"/>
      <c r="O143" s="199">
        <f t="shared" si="180"/>
        <v>0</v>
      </c>
      <c r="P143" s="201"/>
    </row>
    <row r="144" spans="1:16" ht="36" hidden="1" x14ac:dyDescent="0.25">
      <c r="A144" s="51">
        <v>2366</v>
      </c>
      <c r="B144" s="90" t="s">
        <v>162</v>
      </c>
      <c r="C144" s="536">
        <f t="shared" si="99"/>
        <v>0</v>
      </c>
      <c r="D144" s="197"/>
      <c r="E144" s="198"/>
      <c r="F144" s="199">
        <f t="shared" si="177"/>
        <v>0</v>
      </c>
      <c r="G144" s="197"/>
      <c r="H144" s="198"/>
      <c r="I144" s="199">
        <f t="shared" si="178"/>
        <v>0</v>
      </c>
      <c r="J144" s="200"/>
      <c r="K144" s="198"/>
      <c r="L144" s="199">
        <f t="shared" si="179"/>
        <v>0</v>
      </c>
      <c r="M144" s="197"/>
      <c r="N144" s="198"/>
      <c r="O144" s="199">
        <f t="shared" si="180"/>
        <v>0</v>
      </c>
      <c r="P144" s="201"/>
    </row>
    <row r="145" spans="1:16" ht="60" hidden="1" x14ac:dyDescent="0.25">
      <c r="A145" s="51">
        <v>2369</v>
      </c>
      <c r="B145" s="90" t="s">
        <v>163</v>
      </c>
      <c r="C145" s="536">
        <f t="shared" si="99"/>
        <v>0</v>
      </c>
      <c r="D145" s="197"/>
      <c r="E145" s="198"/>
      <c r="F145" s="199">
        <f t="shared" si="177"/>
        <v>0</v>
      </c>
      <c r="G145" s="197"/>
      <c r="H145" s="198"/>
      <c r="I145" s="199">
        <f t="shared" si="178"/>
        <v>0</v>
      </c>
      <c r="J145" s="200"/>
      <c r="K145" s="198"/>
      <c r="L145" s="199">
        <f t="shared" si="179"/>
        <v>0</v>
      </c>
      <c r="M145" s="197"/>
      <c r="N145" s="198"/>
      <c r="O145" s="199">
        <f t="shared" si="180"/>
        <v>0</v>
      </c>
      <c r="P145" s="201"/>
    </row>
    <row r="146" spans="1:16" hidden="1" x14ac:dyDescent="0.25">
      <c r="A146" s="188">
        <v>2370</v>
      </c>
      <c r="B146" s="143" t="s">
        <v>164</v>
      </c>
      <c r="C146" s="542">
        <f t="shared" si="99"/>
        <v>0</v>
      </c>
      <c r="D146" s="206"/>
      <c r="E146" s="207"/>
      <c r="F146" s="189">
        <f t="shared" si="177"/>
        <v>0</v>
      </c>
      <c r="G146" s="206"/>
      <c r="H146" s="207"/>
      <c r="I146" s="189">
        <f t="shared" si="178"/>
        <v>0</v>
      </c>
      <c r="J146" s="208"/>
      <c r="K146" s="207"/>
      <c r="L146" s="189">
        <f t="shared" si="179"/>
        <v>0</v>
      </c>
      <c r="M146" s="206"/>
      <c r="N146" s="207"/>
      <c r="O146" s="189">
        <f t="shared" si="180"/>
        <v>0</v>
      </c>
      <c r="P146" s="191"/>
    </row>
    <row r="147" spans="1:16" hidden="1" x14ac:dyDescent="0.25">
      <c r="A147" s="188">
        <v>2380</v>
      </c>
      <c r="B147" s="143" t="s">
        <v>165</v>
      </c>
      <c r="C147" s="542">
        <f t="shared" si="99"/>
        <v>0</v>
      </c>
      <c r="D147" s="148">
        <f t="shared" ref="D147:E147" si="181">SUM(D148:D149)</f>
        <v>0</v>
      </c>
      <c r="E147" s="149">
        <f t="shared" si="181"/>
        <v>0</v>
      </c>
      <c r="F147" s="189">
        <f>SUM(F148:F149)</f>
        <v>0</v>
      </c>
      <c r="G147" s="148">
        <f t="shared" ref="G147:H147" si="182">SUM(G148:G149)</f>
        <v>0</v>
      </c>
      <c r="H147" s="149">
        <f t="shared" si="182"/>
        <v>0</v>
      </c>
      <c r="I147" s="189">
        <f>SUM(I148:I149)</f>
        <v>0</v>
      </c>
      <c r="J147" s="190">
        <f t="shared" ref="J147:K147" si="183">SUM(J148:J149)</f>
        <v>0</v>
      </c>
      <c r="K147" s="149">
        <f t="shared" si="183"/>
        <v>0</v>
      </c>
      <c r="L147" s="189">
        <f>SUM(L148:L149)</f>
        <v>0</v>
      </c>
      <c r="M147" s="148">
        <f t="shared" ref="M147:O147" si="184">SUM(M148:M149)</f>
        <v>0</v>
      </c>
      <c r="N147" s="149">
        <f t="shared" si="184"/>
        <v>0</v>
      </c>
      <c r="O147" s="189">
        <f t="shared" si="184"/>
        <v>0</v>
      </c>
      <c r="P147" s="191"/>
    </row>
    <row r="148" spans="1:16" hidden="1" x14ac:dyDescent="0.25">
      <c r="A148" s="44">
        <v>2381</v>
      </c>
      <c r="B148" s="82" t="s">
        <v>166</v>
      </c>
      <c r="C148" s="535">
        <f t="shared" si="99"/>
        <v>0</v>
      </c>
      <c r="D148" s="192"/>
      <c r="E148" s="193"/>
      <c r="F148" s="194">
        <f t="shared" ref="F148:F151" si="185">D148+E148</f>
        <v>0</v>
      </c>
      <c r="G148" s="192"/>
      <c r="H148" s="193"/>
      <c r="I148" s="194">
        <f t="shared" ref="I148:I151" si="186">G148+H148</f>
        <v>0</v>
      </c>
      <c r="J148" s="195"/>
      <c r="K148" s="193"/>
      <c r="L148" s="194">
        <f t="shared" ref="L148:L151" si="187">J148+K148</f>
        <v>0</v>
      </c>
      <c r="M148" s="192"/>
      <c r="N148" s="193"/>
      <c r="O148" s="194">
        <f t="shared" ref="O148:O151" si="188">M148+N148</f>
        <v>0</v>
      </c>
      <c r="P148" s="196"/>
    </row>
    <row r="149" spans="1:16" ht="24" hidden="1" x14ac:dyDescent="0.25">
      <c r="A149" s="51">
        <v>2389</v>
      </c>
      <c r="B149" s="90" t="s">
        <v>167</v>
      </c>
      <c r="C149" s="536">
        <f t="shared" ref="C149:C212" si="189">F149+I149+L149+O149</f>
        <v>0</v>
      </c>
      <c r="D149" s="197"/>
      <c r="E149" s="198"/>
      <c r="F149" s="199">
        <f t="shared" si="185"/>
        <v>0</v>
      </c>
      <c r="G149" s="197"/>
      <c r="H149" s="198"/>
      <c r="I149" s="199">
        <f t="shared" si="186"/>
        <v>0</v>
      </c>
      <c r="J149" s="200"/>
      <c r="K149" s="198"/>
      <c r="L149" s="199">
        <f t="shared" si="187"/>
        <v>0</v>
      </c>
      <c r="M149" s="197"/>
      <c r="N149" s="198"/>
      <c r="O149" s="199">
        <f t="shared" si="188"/>
        <v>0</v>
      </c>
      <c r="P149" s="201"/>
    </row>
    <row r="150" spans="1:16" x14ac:dyDescent="0.25">
      <c r="A150" s="188">
        <v>2390</v>
      </c>
      <c r="B150" s="143" t="s">
        <v>168</v>
      </c>
      <c r="C150" s="542">
        <f t="shared" si="189"/>
        <v>4954</v>
      </c>
      <c r="D150" s="206">
        <v>3502</v>
      </c>
      <c r="E150" s="216">
        <f>-500+1952</f>
        <v>1452</v>
      </c>
      <c r="F150" s="189">
        <f t="shared" si="185"/>
        <v>4954</v>
      </c>
      <c r="G150" s="206"/>
      <c r="H150" s="207"/>
      <c r="I150" s="189">
        <f t="shared" si="186"/>
        <v>0</v>
      </c>
      <c r="J150" s="208"/>
      <c r="K150" s="207"/>
      <c r="L150" s="189">
        <f t="shared" si="187"/>
        <v>0</v>
      </c>
      <c r="M150" s="206"/>
      <c r="N150" s="207"/>
      <c r="O150" s="189">
        <f t="shared" si="188"/>
        <v>0</v>
      </c>
      <c r="P150" s="191"/>
    </row>
    <row r="151" spans="1:16" hidden="1" x14ac:dyDescent="0.25">
      <c r="A151" s="70">
        <v>2400</v>
      </c>
      <c r="B151" s="182" t="s">
        <v>169</v>
      </c>
      <c r="C151" s="534">
        <f t="shared" si="189"/>
        <v>0</v>
      </c>
      <c r="D151" s="224"/>
      <c r="E151" s="225"/>
      <c r="F151" s="185">
        <f t="shared" si="185"/>
        <v>0</v>
      </c>
      <c r="G151" s="224"/>
      <c r="H151" s="225"/>
      <c r="I151" s="185">
        <f t="shared" si="186"/>
        <v>0</v>
      </c>
      <c r="J151" s="226"/>
      <c r="K151" s="225"/>
      <c r="L151" s="185">
        <f t="shared" si="187"/>
        <v>0</v>
      </c>
      <c r="M151" s="224"/>
      <c r="N151" s="225"/>
      <c r="O151" s="185">
        <f t="shared" si="188"/>
        <v>0</v>
      </c>
      <c r="P151" s="209"/>
    </row>
    <row r="152" spans="1:16" ht="24" hidden="1" x14ac:dyDescent="0.25">
      <c r="A152" s="70">
        <v>2500</v>
      </c>
      <c r="B152" s="182" t="s">
        <v>170</v>
      </c>
      <c r="C152" s="534">
        <f t="shared" si="189"/>
        <v>0</v>
      </c>
      <c r="D152" s="183">
        <f t="shared" ref="D152:E152" si="190">SUM(D153,D159)</f>
        <v>0</v>
      </c>
      <c r="E152" s="184">
        <f t="shared" si="190"/>
        <v>0</v>
      </c>
      <c r="F152" s="185">
        <f>SUM(F153,F159)</f>
        <v>0</v>
      </c>
      <c r="G152" s="183">
        <f t="shared" ref="G152:O152" si="191">SUM(G153,G159)</f>
        <v>0</v>
      </c>
      <c r="H152" s="184">
        <f t="shared" si="191"/>
        <v>0</v>
      </c>
      <c r="I152" s="185">
        <f t="shared" si="191"/>
        <v>0</v>
      </c>
      <c r="J152" s="186">
        <f t="shared" si="191"/>
        <v>0</v>
      </c>
      <c r="K152" s="184">
        <f t="shared" si="191"/>
        <v>0</v>
      </c>
      <c r="L152" s="185">
        <f t="shared" si="191"/>
        <v>0</v>
      </c>
      <c r="M152" s="183">
        <f t="shared" si="191"/>
        <v>0</v>
      </c>
      <c r="N152" s="184">
        <f t="shared" si="191"/>
        <v>0</v>
      </c>
      <c r="O152" s="185">
        <f t="shared" si="191"/>
        <v>0</v>
      </c>
      <c r="P152" s="187"/>
    </row>
    <row r="153" spans="1:16" ht="24" hidden="1" x14ac:dyDescent="0.25">
      <c r="A153" s="352">
        <v>2510</v>
      </c>
      <c r="B153" s="82" t="s">
        <v>171</v>
      </c>
      <c r="C153" s="535">
        <f t="shared" si="189"/>
        <v>0</v>
      </c>
      <c r="D153" s="212">
        <f t="shared" ref="D153:E153" si="192">SUM(D154:D158)</f>
        <v>0</v>
      </c>
      <c r="E153" s="213">
        <f t="shared" si="192"/>
        <v>0</v>
      </c>
      <c r="F153" s="194">
        <f>SUM(F154:F158)</f>
        <v>0</v>
      </c>
      <c r="G153" s="212">
        <f t="shared" ref="G153:O153" si="193">SUM(G154:G158)</f>
        <v>0</v>
      </c>
      <c r="H153" s="213">
        <f t="shared" si="193"/>
        <v>0</v>
      </c>
      <c r="I153" s="194">
        <f t="shared" si="193"/>
        <v>0</v>
      </c>
      <c r="J153" s="214">
        <f t="shared" si="193"/>
        <v>0</v>
      </c>
      <c r="K153" s="213">
        <f t="shared" si="193"/>
        <v>0</v>
      </c>
      <c r="L153" s="194">
        <f t="shared" si="193"/>
        <v>0</v>
      </c>
      <c r="M153" s="212">
        <f t="shared" si="193"/>
        <v>0</v>
      </c>
      <c r="N153" s="213">
        <f t="shared" si="193"/>
        <v>0</v>
      </c>
      <c r="O153" s="194">
        <f t="shared" si="193"/>
        <v>0</v>
      </c>
      <c r="P153" s="227"/>
    </row>
    <row r="154" spans="1:16" ht="24" hidden="1" x14ac:dyDescent="0.25">
      <c r="A154" s="52">
        <v>2512</v>
      </c>
      <c r="B154" s="90" t="s">
        <v>172</v>
      </c>
      <c r="C154" s="536">
        <f t="shared" si="189"/>
        <v>0</v>
      </c>
      <c r="D154" s="197"/>
      <c r="E154" s="198"/>
      <c r="F154" s="199">
        <f t="shared" ref="F154:F159" si="194">D154+E154</f>
        <v>0</v>
      </c>
      <c r="G154" s="197"/>
      <c r="H154" s="198"/>
      <c r="I154" s="199">
        <f t="shared" ref="I154:I159" si="195">G154+H154</f>
        <v>0</v>
      </c>
      <c r="J154" s="200"/>
      <c r="K154" s="198"/>
      <c r="L154" s="199">
        <f t="shared" ref="L154:L159" si="196">J154+K154</f>
        <v>0</v>
      </c>
      <c r="M154" s="197"/>
      <c r="N154" s="198"/>
      <c r="O154" s="199">
        <f t="shared" ref="O154:O159" si="197">M154+N154</f>
        <v>0</v>
      </c>
      <c r="P154" s="201"/>
    </row>
    <row r="155" spans="1:16" ht="24" hidden="1" x14ac:dyDescent="0.25">
      <c r="A155" s="52">
        <v>2513</v>
      </c>
      <c r="B155" s="90" t="s">
        <v>173</v>
      </c>
      <c r="C155" s="536">
        <f t="shared" si="189"/>
        <v>0</v>
      </c>
      <c r="D155" s="197"/>
      <c r="E155" s="198"/>
      <c r="F155" s="199">
        <f t="shared" si="194"/>
        <v>0</v>
      </c>
      <c r="G155" s="197"/>
      <c r="H155" s="198"/>
      <c r="I155" s="199">
        <f t="shared" si="195"/>
        <v>0</v>
      </c>
      <c r="J155" s="200"/>
      <c r="K155" s="198"/>
      <c r="L155" s="199">
        <f t="shared" si="196"/>
        <v>0</v>
      </c>
      <c r="M155" s="197"/>
      <c r="N155" s="198"/>
      <c r="O155" s="199">
        <f t="shared" si="197"/>
        <v>0</v>
      </c>
      <c r="P155" s="201"/>
    </row>
    <row r="156" spans="1:16" ht="36" hidden="1" x14ac:dyDescent="0.25">
      <c r="A156" s="52">
        <v>2514</v>
      </c>
      <c r="B156" s="90" t="s">
        <v>174</v>
      </c>
      <c r="C156" s="536">
        <f t="shared" si="189"/>
        <v>0</v>
      </c>
      <c r="D156" s="197"/>
      <c r="E156" s="198"/>
      <c r="F156" s="199">
        <f t="shared" si="194"/>
        <v>0</v>
      </c>
      <c r="G156" s="197"/>
      <c r="H156" s="198"/>
      <c r="I156" s="199">
        <f t="shared" si="195"/>
        <v>0</v>
      </c>
      <c r="J156" s="200"/>
      <c r="K156" s="198"/>
      <c r="L156" s="199">
        <f t="shared" si="196"/>
        <v>0</v>
      </c>
      <c r="M156" s="197"/>
      <c r="N156" s="198"/>
      <c r="O156" s="199">
        <f t="shared" si="197"/>
        <v>0</v>
      </c>
      <c r="P156" s="201"/>
    </row>
    <row r="157" spans="1:16" ht="24" hidden="1" x14ac:dyDescent="0.25">
      <c r="A157" s="52">
        <v>2515</v>
      </c>
      <c r="B157" s="90" t="s">
        <v>175</v>
      </c>
      <c r="C157" s="536">
        <f t="shared" si="189"/>
        <v>0</v>
      </c>
      <c r="D157" s="197"/>
      <c r="E157" s="198"/>
      <c r="F157" s="199">
        <f t="shared" si="194"/>
        <v>0</v>
      </c>
      <c r="G157" s="197"/>
      <c r="H157" s="198"/>
      <c r="I157" s="199">
        <f t="shared" si="195"/>
        <v>0</v>
      </c>
      <c r="J157" s="200"/>
      <c r="K157" s="198"/>
      <c r="L157" s="199">
        <f t="shared" si="196"/>
        <v>0</v>
      </c>
      <c r="M157" s="197"/>
      <c r="N157" s="198"/>
      <c r="O157" s="199">
        <f t="shared" si="197"/>
        <v>0</v>
      </c>
      <c r="P157" s="201"/>
    </row>
    <row r="158" spans="1:16" ht="24" hidden="1" x14ac:dyDescent="0.25">
      <c r="A158" s="52">
        <v>2519</v>
      </c>
      <c r="B158" s="90" t="s">
        <v>176</v>
      </c>
      <c r="C158" s="536">
        <f t="shared" si="189"/>
        <v>0</v>
      </c>
      <c r="D158" s="197"/>
      <c r="E158" s="198"/>
      <c r="F158" s="199">
        <f t="shared" si="194"/>
        <v>0</v>
      </c>
      <c r="G158" s="197"/>
      <c r="H158" s="198"/>
      <c r="I158" s="199">
        <f t="shared" si="195"/>
        <v>0</v>
      </c>
      <c r="J158" s="200"/>
      <c r="K158" s="198"/>
      <c r="L158" s="199">
        <f t="shared" si="196"/>
        <v>0</v>
      </c>
      <c r="M158" s="197"/>
      <c r="N158" s="198"/>
      <c r="O158" s="199">
        <f t="shared" si="197"/>
        <v>0</v>
      </c>
      <c r="P158" s="201"/>
    </row>
    <row r="159" spans="1:16" ht="24" hidden="1" x14ac:dyDescent="0.25">
      <c r="A159" s="202">
        <v>2520</v>
      </c>
      <c r="B159" s="90" t="s">
        <v>177</v>
      </c>
      <c r="C159" s="536">
        <f t="shared" si="189"/>
        <v>0</v>
      </c>
      <c r="D159" s="197"/>
      <c r="E159" s="198"/>
      <c r="F159" s="199">
        <f t="shared" si="194"/>
        <v>0</v>
      </c>
      <c r="G159" s="197"/>
      <c r="H159" s="198"/>
      <c r="I159" s="199">
        <f t="shared" si="195"/>
        <v>0</v>
      </c>
      <c r="J159" s="200"/>
      <c r="K159" s="198"/>
      <c r="L159" s="199">
        <f t="shared" si="196"/>
        <v>0</v>
      </c>
      <c r="M159" s="197"/>
      <c r="N159" s="198"/>
      <c r="O159" s="199">
        <f t="shared" si="197"/>
        <v>0</v>
      </c>
      <c r="P159" s="201"/>
    </row>
    <row r="160" spans="1:16" hidden="1" x14ac:dyDescent="0.25">
      <c r="A160" s="176">
        <v>3000</v>
      </c>
      <c r="B160" s="176" t="s">
        <v>178</v>
      </c>
      <c r="C160" s="547">
        <f t="shared" si="189"/>
        <v>0</v>
      </c>
      <c r="D160" s="177">
        <f t="shared" ref="D160:E160" si="198">SUM(D161,D171)</f>
        <v>0</v>
      </c>
      <c r="E160" s="178">
        <f t="shared" si="198"/>
        <v>0</v>
      </c>
      <c r="F160" s="179">
        <f>SUM(F161,F171)</f>
        <v>0</v>
      </c>
      <c r="G160" s="177">
        <f t="shared" ref="G160:H160" si="199">SUM(G161,G171)</f>
        <v>0</v>
      </c>
      <c r="H160" s="178">
        <f t="shared" si="199"/>
        <v>0</v>
      </c>
      <c r="I160" s="179">
        <f>SUM(I161,I171)</f>
        <v>0</v>
      </c>
      <c r="J160" s="180">
        <f t="shared" ref="J160:K160" si="200">SUM(J161,J171)</f>
        <v>0</v>
      </c>
      <c r="K160" s="178">
        <f t="shared" si="200"/>
        <v>0</v>
      </c>
      <c r="L160" s="179">
        <f>SUM(L161,L171)</f>
        <v>0</v>
      </c>
      <c r="M160" s="177">
        <f t="shared" ref="M160:O160" si="201">SUM(M161,M171)</f>
        <v>0</v>
      </c>
      <c r="N160" s="178">
        <f t="shared" si="201"/>
        <v>0</v>
      </c>
      <c r="O160" s="179">
        <f t="shared" si="201"/>
        <v>0</v>
      </c>
      <c r="P160" s="181"/>
    </row>
    <row r="161" spans="1:16" ht="24" hidden="1" x14ac:dyDescent="0.25">
      <c r="A161" s="70">
        <v>3200</v>
      </c>
      <c r="B161" s="228" t="s">
        <v>179</v>
      </c>
      <c r="C161" s="534">
        <f t="shared" si="189"/>
        <v>0</v>
      </c>
      <c r="D161" s="183">
        <f t="shared" ref="D161:E161" si="202">SUM(D162,D166)</f>
        <v>0</v>
      </c>
      <c r="E161" s="184">
        <f t="shared" si="202"/>
        <v>0</v>
      </c>
      <c r="F161" s="185">
        <f>SUM(F162,F166)</f>
        <v>0</v>
      </c>
      <c r="G161" s="183">
        <f t="shared" ref="G161:O161" si="203">SUM(G162,G166)</f>
        <v>0</v>
      </c>
      <c r="H161" s="184">
        <f t="shared" si="203"/>
        <v>0</v>
      </c>
      <c r="I161" s="185">
        <f t="shared" si="203"/>
        <v>0</v>
      </c>
      <c r="J161" s="186">
        <f t="shared" si="203"/>
        <v>0</v>
      </c>
      <c r="K161" s="184">
        <f t="shared" si="203"/>
        <v>0</v>
      </c>
      <c r="L161" s="185">
        <f t="shared" si="203"/>
        <v>0</v>
      </c>
      <c r="M161" s="183">
        <f t="shared" si="203"/>
        <v>0</v>
      </c>
      <c r="N161" s="184">
        <f t="shared" si="203"/>
        <v>0</v>
      </c>
      <c r="O161" s="185">
        <f t="shared" si="203"/>
        <v>0</v>
      </c>
      <c r="P161" s="187"/>
    </row>
    <row r="162" spans="1:16" ht="36" hidden="1" x14ac:dyDescent="0.25">
      <c r="A162" s="352">
        <v>3260</v>
      </c>
      <c r="B162" s="82" t="s">
        <v>180</v>
      </c>
      <c r="C162" s="535">
        <f t="shared" si="189"/>
        <v>0</v>
      </c>
      <c r="D162" s="212">
        <f t="shared" ref="D162:E162" si="204">SUM(D163:D165)</f>
        <v>0</v>
      </c>
      <c r="E162" s="213">
        <f t="shared" si="204"/>
        <v>0</v>
      </c>
      <c r="F162" s="194">
        <f>SUM(F163:F165)</f>
        <v>0</v>
      </c>
      <c r="G162" s="212">
        <f t="shared" ref="G162:H162" si="205">SUM(G163:G165)</f>
        <v>0</v>
      </c>
      <c r="H162" s="213">
        <f t="shared" si="205"/>
        <v>0</v>
      </c>
      <c r="I162" s="194">
        <f>SUM(I163:I165)</f>
        <v>0</v>
      </c>
      <c r="J162" s="214">
        <f t="shared" ref="J162:K162" si="206">SUM(J163:J165)</f>
        <v>0</v>
      </c>
      <c r="K162" s="213">
        <f t="shared" si="206"/>
        <v>0</v>
      </c>
      <c r="L162" s="194">
        <f>SUM(L163:L165)</f>
        <v>0</v>
      </c>
      <c r="M162" s="212">
        <f t="shared" ref="M162:O162" si="207">SUM(M163:M165)</f>
        <v>0</v>
      </c>
      <c r="N162" s="213">
        <f t="shared" si="207"/>
        <v>0</v>
      </c>
      <c r="O162" s="194">
        <f t="shared" si="207"/>
        <v>0</v>
      </c>
      <c r="P162" s="196"/>
    </row>
    <row r="163" spans="1:16" ht="24" hidden="1" x14ac:dyDescent="0.25">
      <c r="A163" s="52">
        <v>3261</v>
      </c>
      <c r="B163" s="90" t="s">
        <v>181</v>
      </c>
      <c r="C163" s="536">
        <f t="shared" si="189"/>
        <v>0</v>
      </c>
      <c r="D163" s="197"/>
      <c r="E163" s="198"/>
      <c r="F163" s="199">
        <f t="shared" ref="F163:F165" si="208">D163+E163</f>
        <v>0</v>
      </c>
      <c r="G163" s="197"/>
      <c r="H163" s="198"/>
      <c r="I163" s="199">
        <f t="shared" ref="I163:I165" si="209">G163+H163</f>
        <v>0</v>
      </c>
      <c r="J163" s="200"/>
      <c r="K163" s="198"/>
      <c r="L163" s="199">
        <f t="shared" ref="L163:L165" si="210">J163+K163</f>
        <v>0</v>
      </c>
      <c r="M163" s="197"/>
      <c r="N163" s="198"/>
      <c r="O163" s="199">
        <f t="shared" ref="O163:O165" si="211">M163+N163</f>
        <v>0</v>
      </c>
      <c r="P163" s="201"/>
    </row>
    <row r="164" spans="1:16" ht="36" hidden="1" x14ac:dyDescent="0.25">
      <c r="A164" s="52">
        <v>3262</v>
      </c>
      <c r="B164" s="90" t="s">
        <v>182</v>
      </c>
      <c r="C164" s="536">
        <f t="shared" si="189"/>
        <v>0</v>
      </c>
      <c r="D164" s="197"/>
      <c r="E164" s="198"/>
      <c r="F164" s="199">
        <f t="shared" si="208"/>
        <v>0</v>
      </c>
      <c r="G164" s="197"/>
      <c r="H164" s="198"/>
      <c r="I164" s="199">
        <f t="shared" si="209"/>
        <v>0</v>
      </c>
      <c r="J164" s="200"/>
      <c r="K164" s="198"/>
      <c r="L164" s="199">
        <f t="shared" si="210"/>
        <v>0</v>
      </c>
      <c r="M164" s="197"/>
      <c r="N164" s="198"/>
      <c r="O164" s="199">
        <f t="shared" si="211"/>
        <v>0</v>
      </c>
      <c r="P164" s="201"/>
    </row>
    <row r="165" spans="1:16" ht="24" hidden="1" x14ac:dyDescent="0.25">
      <c r="A165" s="52">
        <v>3263</v>
      </c>
      <c r="B165" s="90" t="s">
        <v>183</v>
      </c>
      <c r="C165" s="536">
        <f t="shared" si="189"/>
        <v>0</v>
      </c>
      <c r="D165" s="197"/>
      <c r="E165" s="198"/>
      <c r="F165" s="199">
        <f t="shared" si="208"/>
        <v>0</v>
      </c>
      <c r="G165" s="197"/>
      <c r="H165" s="198"/>
      <c r="I165" s="199">
        <f t="shared" si="209"/>
        <v>0</v>
      </c>
      <c r="J165" s="200"/>
      <c r="K165" s="198"/>
      <c r="L165" s="199">
        <f t="shared" si="210"/>
        <v>0</v>
      </c>
      <c r="M165" s="197"/>
      <c r="N165" s="198"/>
      <c r="O165" s="199">
        <f t="shared" si="211"/>
        <v>0</v>
      </c>
      <c r="P165" s="201"/>
    </row>
    <row r="166" spans="1:16" ht="84" hidden="1" x14ac:dyDescent="0.25">
      <c r="A166" s="352">
        <v>3290</v>
      </c>
      <c r="B166" s="82" t="s">
        <v>184</v>
      </c>
      <c r="C166" s="548">
        <f t="shared" si="189"/>
        <v>0</v>
      </c>
      <c r="D166" s="212">
        <f t="shared" ref="D166:E166" si="212">SUM(D167:D170)</f>
        <v>0</v>
      </c>
      <c r="E166" s="213">
        <f t="shared" si="212"/>
        <v>0</v>
      </c>
      <c r="F166" s="194">
        <f>SUM(F167:F170)</f>
        <v>0</v>
      </c>
      <c r="G166" s="212">
        <f t="shared" ref="G166:O166" si="213">SUM(G167:G170)</f>
        <v>0</v>
      </c>
      <c r="H166" s="213">
        <f t="shared" si="213"/>
        <v>0</v>
      </c>
      <c r="I166" s="194">
        <f t="shared" si="213"/>
        <v>0</v>
      </c>
      <c r="J166" s="214">
        <f t="shared" si="213"/>
        <v>0</v>
      </c>
      <c r="K166" s="213">
        <f t="shared" si="213"/>
        <v>0</v>
      </c>
      <c r="L166" s="194">
        <f t="shared" si="213"/>
        <v>0</v>
      </c>
      <c r="M166" s="212">
        <f t="shared" si="213"/>
        <v>0</v>
      </c>
      <c r="N166" s="213">
        <f t="shared" si="213"/>
        <v>0</v>
      </c>
      <c r="O166" s="194">
        <f t="shared" si="213"/>
        <v>0</v>
      </c>
      <c r="P166" s="229"/>
    </row>
    <row r="167" spans="1:16" ht="72" hidden="1" x14ac:dyDescent="0.25">
      <c r="A167" s="52">
        <v>3291</v>
      </c>
      <c r="B167" s="90" t="s">
        <v>185</v>
      </c>
      <c r="C167" s="536">
        <f t="shared" si="189"/>
        <v>0</v>
      </c>
      <c r="D167" s="197"/>
      <c r="E167" s="198"/>
      <c r="F167" s="199">
        <f t="shared" ref="F167:F170" si="214">D167+E167</f>
        <v>0</v>
      </c>
      <c r="G167" s="197"/>
      <c r="H167" s="198"/>
      <c r="I167" s="199">
        <f t="shared" ref="I167:I170" si="215">G167+H167</f>
        <v>0</v>
      </c>
      <c r="J167" s="200"/>
      <c r="K167" s="198"/>
      <c r="L167" s="199">
        <f t="shared" ref="L167:L170" si="216">J167+K167</f>
        <v>0</v>
      </c>
      <c r="M167" s="197"/>
      <c r="N167" s="198"/>
      <c r="O167" s="199">
        <f t="shared" ref="O167:O170" si="217">M167+N167</f>
        <v>0</v>
      </c>
      <c r="P167" s="201"/>
    </row>
    <row r="168" spans="1:16" ht="72" hidden="1" x14ac:dyDescent="0.25">
      <c r="A168" s="52">
        <v>3292</v>
      </c>
      <c r="B168" s="90" t="s">
        <v>186</v>
      </c>
      <c r="C168" s="536">
        <f t="shared" si="189"/>
        <v>0</v>
      </c>
      <c r="D168" s="197"/>
      <c r="E168" s="198"/>
      <c r="F168" s="199">
        <f t="shared" si="214"/>
        <v>0</v>
      </c>
      <c r="G168" s="197"/>
      <c r="H168" s="198"/>
      <c r="I168" s="199">
        <f t="shared" si="215"/>
        <v>0</v>
      </c>
      <c r="J168" s="200"/>
      <c r="K168" s="198"/>
      <c r="L168" s="199">
        <f t="shared" si="216"/>
        <v>0</v>
      </c>
      <c r="M168" s="197"/>
      <c r="N168" s="198"/>
      <c r="O168" s="199">
        <f t="shared" si="217"/>
        <v>0</v>
      </c>
      <c r="P168" s="201"/>
    </row>
    <row r="169" spans="1:16" ht="72" hidden="1" x14ac:dyDescent="0.25">
      <c r="A169" s="52">
        <v>3293</v>
      </c>
      <c r="B169" s="90" t="s">
        <v>187</v>
      </c>
      <c r="C169" s="536">
        <f t="shared" si="189"/>
        <v>0</v>
      </c>
      <c r="D169" s="197"/>
      <c r="E169" s="198"/>
      <c r="F169" s="199">
        <f t="shared" si="214"/>
        <v>0</v>
      </c>
      <c r="G169" s="197"/>
      <c r="H169" s="198"/>
      <c r="I169" s="199">
        <f t="shared" si="215"/>
        <v>0</v>
      </c>
      <c r="J169" s="200"/>
      <c r="K169" s="198"/>
      <c r="L169" s="199">
        <f t="shared" si="216"/>
        <v>0</v>
      </c>
      <c r="M169" s="197"/>
      <c r="N169" s="198"/>
      <c r="O169" s="199">
        <f t="shared" si="217"/>
        <v>0</v>
      </c>
      <c r="P169" s="201"/>
    </row>
    <row r="170" spans="1:16" ht="60" hidden="1" x14ac:dyDescent="0.25">
      <c r="A170" s="230">
        <v>3294</v>
      </c>
      <c r="B170" s="90" t="s">
        <v>188</v>
      </c>
      <c r="C170" s="548">
        <f t="shared" si="189"/>
        <v>0</v>
      </c>
      <c r="D170" s="231"/>
      <c r="E170" s="232"/>
      <c r="F170" s="233">
        <f t="shared" si="214"/>
        <v>0</v>
      </c>
      <c r="G170" s="231"/>
      <c r="H170" s="232"/>
      <c r="I170" s="233">
        <f t="shared" si="215"/>
        <v>0</v>
      </c>
      <c r="J170" s="234"/>
      <c r="K170" s="232"/>
      <c r="L170" s="233">
        <f t="shared" si="216"/>
        <v>0</v>
      </c>
      <c r="M170" s="231"/>
      <c r="N170" s="232"/>
      <c r="O170" s="233">
        <f t="shared" si="217"/>
        <v>0</v>
      </c>
      <c r="P170" s="229"/>
    </row>
    <row r="171" spans="1:16" ht="48" hidden="1" x14ac:dyDescent="0.25">
      <c r="A171" s="235">
        <v>3300</v>
      </c>
      <c r="B171" s="228" t="s">
        <v>189</v>
      </c>
      <c r="C171" s="549">
        <f t="shared" si="189"/>
        <v>0</v>
      </c>
      <c r="D171" s="236">
        <f t="shared" ref="D171:E171" si="218">SUM(D172:D173)</f>
        <v>0</v>
      </c>
      <c r="E171" s="237">
        <f t="shared" si="218"/>
        <v>0</v>
      </c>
      <c r="F171" s="238">
        <f>SUM(F172:F173)</f>
        <v>0</v>
      </c>
      <c r="G171" s="236">
        <f t="shared" ref="G171:O171" si="219">SUM(G172:G173)</f>
        <v>0</v>
      </c>
      <c r="H171" s="237">
        <f t="shared" si="219"/>
        <v>0</v>
      </c>
      <c r="I171" s="238">
        <f t="shared" si="219"/>
        <v>0</v>
      </c>
      <c r="J171" s="239">
        <f t="shared" si="219"/>
        <v>0</v>
      </c>
      <c r="K171" s="237">
        <f t="shared" si="219"/>
        <v>0</v>
      </c>
      <c r="L171" s="238">
        <f t="shared" si="219"/>
        <v>0</v>
      </c>
      <c r="M171" s="236">
        <f t="shared" si="219"/>
        <v>0</v>
      </c>
      <c r="N171" s="237">
        <f t="shared" si="219"/>
        <v>0</v>
      </c>
      <c r="O171" s="238">
        <f t="shared" si="219"/>
        <v>0</v>
      </c>
      <c r="P171" s="187"/>
    </row>
    <row r="172" spans="1:16" ht="48" hidden="1" x14ac:dyDescent="0.25">
      <c r="A172" s="142">
        <v>3310</v>
      </c>
      <c r="B172" s="143" t="s">
        <v>190</v>
      </c>
      <c r="C172" s="542">
        <f t="shared" si="189"/>
        <v>0</v>
      </c>
      <c r="D172" s="206"/>
      <c r="E172" s="207"/>
      <c r="F172" s="189">
        <f t="shared" ref="F172:F173" si="220">D172+E172</f>
        <v>0</v>
      </c>
      <c r="G172" s="206"/>
      <c r="H172" s="207"/>
      <c r="I172" s="189">
        <f t="shared" ref="I172:I173" si="221">G172+H172</f>
        <v>0</v>
      </c>
      <c r="J172" s="208"/>
      <c r="K172" s="207"/>
      <c r="L172" s="189">
        <f t="shared" ref="L172:L173" si="222">J172+K172</f>
        <v>0</v>
      </c>
      <c r="M172" s="206"/>
      <c r="N172" s="207"/>
      <c r="O172" s="189">
        <f t="shared" ref="O172:O173" si="223">M172+N172</f>
        <v>0</v>
      </c>
      <c r="P172" s="191"/>
    </row>
    <row r="173" spans="1:16" ht="48.75" hidden="1" customHeight="1" x14ac:dyDescent="0.25">
      <c r="A173" s="45">
        <v>3320</v>
      </c>
      <c r="B173" s="82" t="s">
        <v>191</v>
      </c>
      <c r="C173" s="535">
        <f t="shared" si="189"/>
        <v>0</v>
      </c>
      <c r="D173" s="192"/>
      <c r="E173" s="193"/>
      <c r="F173" s="194">
        <f t="shared" si="220"/>
        <v>0</v>
      </c>
      <c r="G173" s="192"/>
      <c r="H173" s="193"/>
      <c r="I173" s="194">
        <f t="shared" si="221"/>
        <v>0</v>
      </c>
      <c r="J173" s="195"/>
      <c r="K173" s="193"/>
      <c r="L173" s="194">
        <f t="shared" si="222"/>
        <v>0</v>
      </c>
      <c r="M173" s="192"/>
      <c r="N173" s="193"/>
      <c r="O173" s="194">
        <f t="shared" si="223"/>
        <v>0</v>
      </c>
      <c r="P173" s="196"/>
    </row>
    <row r="174" spans="1:16" hidden="1" x14ac:dyDescent="0.25">
      <c r="A174" s="240">
        <v>4000</v>
      </c>
      <c r="B174" s="176" t="s">
        <v>192</v>
      </c>
      <c r="C174" s="547">
        <f t="shared" si="189"/>
        <v>0</v>
      </c>
      <c r="D174" s="177">
        <f t="shared" ref="D174:E174" si="224">SUM(D175,D178)</f>
        <v>0</v>
      </c>
      <c r="E174" s="178">
        <f t="shared" si="224"/>
        <v>0</v>
      </c>
      <c r="F174" s="179">
        <f>SUM(F175,F178)</f>
        <v>0</v>
      </c>
      <c r="G174" s="177">
        <f t="shared" ref="G174:H174" si="225">SUM(G175,G178)</f>
        <v>0</v>
      </c>
      <c r="H174" s="178">
        <f t="shared" si="225"/>
        <v>0</v>
      </c>
      <c r="I174" s="179">
        <f>SUM(I175,I178)</f>
        <v>0</v>
      </c>
      <c r="J174" s="180">
        <f t="shared" ref="J174:K174" si="226">SUM(J175,J178)</f>
        <v>0</v>
      </c>
      <c r="K174" s="178">
        <f t="shared" si="226"/>
        <v>0</v>
      </c>
      <c r="L174" s="179">
        <f>SUM(L175,L178)</f>
        <v>0</v>
      </c>
      <c r="M174" s="177">
        <f t="shared" ref="M174:O174" si="227">SUM(M175,M178)</f>
        <v>0</v>
      </c>
      <c r="N174" s="178">
        <f t="shared" si="227"/>
        <v>0</v>
      </c>
      <c r="O174" s="179">
        <f t="shared" si="227"/>
        <v>0</v>
      </c>
      <c r="P174" s="181"/>
    </row>
    <row r="175" spans="1:16" ht="24" hidden="1" x14ac:dyDescent="0.25">
      <c r="A175" s="241">
        <v>4200</v>
      </c>
      <c r="B175" s="182" t="s">
        <v>193</v>
      </c>
      <c r="C175" s="534">
        <f t="shared" si="189"/>
        <v>0</v>
      </c>
      <c r="D175" s="183">
        <f t="shared" ref="D175:E175" si="228">SUM(D176,D177)</f>
        <v>0</v>
      </c>
      <c r="E175" s="184">
        <f t="shared" si="228"/>
        <v>0</v>
      </c>
      <c r="F175" s="185">
        <f>SUM(F176,F177)</f>
        <v>0</v>
      </c>
      <c r="G175" s="183">
        <f t="shared" ref="G175:H175" si="229">SUM(G176,G177)</f>
        <v>0</v>
      </c>
      <c r="H175" s="184">
        <f t="shared" si="229"/>
        <v>0</v>
      </c>
      <c r="I175" s="185">
        <f>SUM(I176,I177)</f>
        <v>0</v>
      </c>
      <c r="J175" s="186">
        <f t="shared" ref="J175:K175" si="230">SUM(J176,J177)</f>
        <v>0</v>
      </c>
      <c r="K175" s="184">
        <f t="shared" si="230"/>
        <v>0</v>
      </c>
      <c r="L175" s="185">
        <f>SUM(L176,L177)</f>
        <v>0</v>
      </c>
      <c r="M175" s="183">
        <f t="shared" ref="M175:O175" si="231">SUM(M176,M177)</f>
        <v>0</v>
      </c>
      <c r="N175" s="184">
        <f t="shared" si="231"/>
        <v>0</v>
      </c>
      <c r="O175" s="185">
        <f t="shared" si="231"/>
        <v>0</v>
      </c>
      <c r="P175" s="209"/>
    </row>
    <row r="176" spans="1:16" ht="36" hidden="1" x14ac:dyDescent="0.25">
      <c r="A176" s="352">
        <v>4240</v>
      </c>
      <c r="B176" s="82" t="s">
        <v>194</v>
      </c>
      <c r="C176" s="535">
        <f t="shared" si="189"/>
        <v>0</v>
      </c>
      <c r="D176" s="192"/>
      <c r="E176" s="193"/>
      <c r="F176" s="194">
        <f t="shared" ref="F176:F177" si="232">D176+E176</f>
        <v>0</v>
      </c>
      <c r="G176" s="192"/>
      <c r="H176" s="193"/>
      <c r="I176" s="194">
        <f t="shared" ref="I176:I177" si="233">G176+H176</f>
        <v>0</v>
      </c>
      <c r="J176" s="195"/>
      <c r="K176" s="193"/>
      <c r="L176" s="194">
        <f t="shared" ref="L176:L177" si="234">J176+K176</f>
        <v>0</v>
      </c>
      <c r="M176" s="192"/>
      <c r="N176" s="193"/>
      <c r="O176" s="194">
        <f t="shared" ref="O176:O177" si="235">M176+N176</f>
        <v>0</v>
      </c>
      <c r="P176" s="196"/>
    </row>
    <row r="177" spans="1:16" ht="24" hidden="1" x14ac:dyDescent="0.25">
      <c r="A177" s="202">
        <v>4250</v>
      </c>
      <c r="B177" s="90" t="s">
        <v>195</v>
      </c>
      <c r="C177" s="536">
        <f t="shared" si="189"/>
        <v>0</v>
      </c>
      <c r="D177" s="197"/>
      <c r="E177" s="198"/>
      <c r="F177" s="199">
        <f t="shared" si="232"/>
        <v>0</v>
      </c>
      <c r="G177" s="197"/>
      <c r="H177" s="198"/>
      <c r="I177" s="199">
        <f t="shared" si="233"/>
        <v>0</v>
      </c>
      <c r="J177" s="200"/>
      <c r="K177" s="198"/>
      <c r="L177" s="199">
        <f t="shared" si="234"/>
        <v>0</v>
      </c>
      <c r="M177" s="197"/>
      <c r="N177" s="198"/>
      <c r="O177" s="199">
        <f t="shared" si="235"/>
        <v>0</v>
      </c>
      <c r="P177" s="201"/>
    </row>
    <row r="178" spans="1:16" hidden="1" x14ac:dyDescent="0.25">
      <c r="A178" s="70">
        <v>4300</v>
      </c>
      <c r="B178" s="182" t="s">
        <v>196</v>
      </c>
      <c r="C178" s="534">
        <f t="shared" si="189"/>
        <v>0</v>
      </c>
      <c r="D178" s="183">
        <f t="shared" ref="D178:E178" si="236">SUM(D179)</f>
        <v>0</v>
      </c>
      <c r="E178" s="184">
        <f t="shared" si="236"/>
        <v>0</v>
      </c>
      <c r="F178" s="185">
        <f>SUM(F179)</f>
        <v>0</v>
      </c>
      <c r="G178" s="183">
        <f t="shared" ref="G178:H178" si="237">SUM(G179)</f>
        <v>0</v>
      </c>
      <c r="H178" s="184">
        <f t="shared" si="237"/>
        <v>0</v>
      </c>
      <c r="I178" s="185">
        <f>SUM(I179)</f>
        <v>0</v>
      </c>
      <c r="J178" s="186">
        <f t="shared" ref="J178:K178" si="238">SUM(J179)</f>
        <v>0</v>
      </c>
      <c r="K178" s="184">
        <f t="shared" si="238"/>
        <v>0</v>
      </c>
      <c r="L178" s="185">
        <f>SUM(L179)</f>
        <v>0</v>
      </c>
      <c r="M178" s="183">
        <f t="shared" ref="M178:O178" si="239">SUM(M179)</f>
        <v>0</v>
      </c>
      <c r="N178" s="184">
        <f t="shared" si="239"/>
        <v>0</v>
      </c>
      <c r="O178" s="185">
        <f t="shared" si="239"/>
        <v>0</v>
      </c>
      <c r="P178" s="209"/>
    </row>
    <row r="179" spans="1:16" ht="24" hidden="1" x14ac:dyDescent="0.25">
      <c r="A179" s="352">
        <v>4310</v>
      </c>
      <c r="B179" s="82" t="s">
        <v>197</v>
      </c>
      <c r="C179" s="535">
        <f t="shared" si="189"/>
        <v>0</v>
      </c>
      <c r="D179" s="212">
        <f t="shared" ref="D179:E179" si="240">SUM(D180:D180)</f>
        <v>0</v>
      </c>
      <c r="E179" s="213">
        <f t="shared" si="240"/>
        <v>0</v>
      </c>
      <c r="F179" s="194">
        <f>SUM(F180:F180)</f>
        <v>0</v>
      </c>
      <c r="G179" s="212">
        <f t="shared" ref="G179:H179" si="241">SUM(G180:G180)</f>
        <v>0</v>
      </c>
      <c r="H179" s="213">
        <f t="shared" si="241"/>
        <v>0</v>
      </c>
      <c r="I179" s="194">
        <f>SUM(I180:I180)</f>
        <v>0</v>
      </c>
      <c r="J179" s="214">
        <f t="shared" ref="J179:K179" si="242">SUM(J180:J180)</f>
        <v>0</v>
      </c>
      <c r="K179" s="213">
        <f t="shared" si="242"/>
        <v>0</v>
      </c>
      <c r="L179" s="194">
        <f>SUM(L180:L180)</f>
        <v>0</v>
      </c>
      <c r="M179" s="212">
        <f t="shared" ref="M179:O179" si="243">SUM(M180:M180)</f>
        <v>0</v>
      </c>
      <c r="N179" s="213">
        <f t="shared" si="243"/>
        <v>0</v>
      </c>
      <c r="O179" s="194">
        <f t="shared" si="243"/>
        <v>0</v>
      </c>
      <c r="P179" s="196"/>
    </row>
    <row r="180" spans="1:16" ht="36" hidden="1" x14ac:dyDescent="0.25">
      <c r="A180" s="52">
        <v>4311</v>
      </c>
      <c r="B180" s="90" t="s">
        <v>198</v>
      </c>
      <c r="C180" s="536">
        <f t="shared" si="189"/>
        <v>0</v>
      </c>
      <c r="D180" s="197"/>
      <c r="E180" s="198"/>
      <c r="F180" s="199">
        <f>D180+E180</f>
        <v>0</v>
      </c>
      <c r="G180" s="197"/>
      <c r="H180" s="198"/>
      <c r="I180" s="199">
        <f>G180+H180</f>
        <v>0</v>
      </c>
      <c r="J180" s="200"/>
      <c r="K180" s="198"/>
      <c r="L180" s="199">
        <f>J180+K180</f>
        <v>0</v>
      </c>
      <c r="M180" s="197"/>
      <c r="N180" s="198"/>
      <c r="O180" s="199">
        <f t="shared" ref="O180" si="244">M180+N180</f>
        <v>0</v>
      </c>
      <c r="P180" s="201"/>
    </row>
    <row r="181" spans="1:16" s="29" customFormat="1" ht="24" x14ac:dyDescent="0.25">
      <c r="A181" s="242"/>
      <c r="B181" s="21" t="s">
        <v>199</v>
      </c>
      <c r="C181" s="546">
        <f t="shared" si="189"/>
        <v>349448</v>
      </c>
      <c r="D181" s="171">
        <f t="shared" ref="D181:O181" si="245">SUM(D182,D211,D252,D265)</f>
        <v>355445</v>
      </c>
      <c r="E181" s="172">
        <f t="shared" si="245"/>
        <v>-5997</v>
      </c>
      <c r="F181" s="173">
        <f t="shared" si="245"/>
        <v>349448</v>
      </c>
      <c r="G181" s="171">
        <f t="shared" si="245"/>
        <v>0</v>
      </c>
      <c r="H181" s="172">
        <f t="shared" si="245"/>
        <v>0</v>
      </c>
      <c r="I181" s="173">
        <f t="shared" si="245"/>
        <v>0</v>
      </c>
      <c r="J181" s="174">
        <f t="shared" si="245"/>
        <v>0</v>
      </c>
      <c r="K181" s="172">
        <f t="shared" si="245"/>
        <v>0</v>
      </c>
      <c r="L181" s="173">
        <f t="shared" si="245"/>
        <v>0</v>
      </c>
      <c r="M181" s="171">
        <f t="shared" si="245"/>
        <v>0</v>
      </c>
      <c r="N181" s="172">
        <f t="shared" si="245"/>
        <v>0</v>
      </c>
      <c r="O181" s="173">
        <f t="shared" si="245"/>
        <v>0</v>
      </c>
      <c r="P181" s="243"/>
    </row>
    <row r="182" spans="1:16" x14ac:dyDescent="0.25">
      <c r="A182" s="176">
        <v>5000</v>
      </c>
      <c r="B182" s="176" t="s">
        <v>200</v>
      </c>
      <c r="C182" s="547">
        <f t="shared" si="189"/>
        <v>349448</v>
      </c>
      <c r="D182" s="177">
        <f t="shared" ref="D182:E182" si="246">D183+D187</f>
        <v>355445</v>
      </c>
      <c r="E182" s="178">
        <f t="shared" si="246"/>
        <v>-5997</v>
      </c>
      <c r="F182" s="179">
        <f>F183+F187</f>
        <v>349448</v>
      </c>
      <c r="G182" s="177">
        <f t="shared" ref="G182:H182" si="247">G183+G187</f>
        <v>0</v>
      </c>
      <c r="H182" s="178">
        <f t="shared" si="247"/>
        <v>0</v>
      </c>
      <c r="I182" s="179">
        <f>I183+I187</f>
        <v>0</v>
      </c>
      <c r="J182" s="180">
        <f t="shared" ref="J182:K182" si="248">J183+J187</f>
        <v>0</v>
      </c>
      <c r="K182" s="178">
        <f t="shared" si="248"/>
        <v>0</v>
      </c>
      <c r="L182" s="179">
        <f>L183+L187</f>
        <v>0</v>
      </c>
      <c r="M182" s="177">
        <f t="shared" ref="M182:O182" si="249">M183+M187</f>
        <v>0</v>
      </c>
      <c r="N182" s="178">
        <f t="shared" si="249"/>
        <v>0</v>
      </c>
      <c r="O182" s="179">
        <f t="shared" si="249"/>
        <v>0</v>
      </c>
      <c r="P182" s="181"/>
    </row>
    <row r="183" spans="1:16" hidden="1" x14ac:dyDescent="0.25">
      <c r="A183" s="70">
        <v>5100</v>
      </c>
      <c r="B183" s="182" t="s">
        <v>201</v>
      </c>
      <c r="C183" s="534">
        <f t="shared" si="189"/>
        <v>0</v>
      </c>
      <c r="D183" s="183">
        <f t="shared" ref="D183:E183" si="250">SUM(D184:D186)</f>
        <v>0</v>
      </c>
      <c r="E183" s="184">
        <f t="shared" si="250"/>
        <v>0</v>
      </c>
      <c r="F183" s="185">
        <f>SUM(F184:F186)</f>
        <v>0</v>
      </c>
      <c r="G183" s="183">
        <f t="shared" ref="G183:H183" si="251">SUM(G184:G186)</f>
        <v>0</v>
      </c>
      <c r="H183" s="184">
        <f t="shared" si="251"/>
        <v>0</v>
      </c>
      <c r="I183" s="185">
        <f>SUM(I184:I186)</f>
        <v>0</v>
      </c>
      <c r="J183" s="186">
        <f t="shared" ref="J183:K183" si="252">SUM(J184:J186)</f>
        <v>0</v>
      </c>
      <c r="K183" s="184">
        <f t="shared" si="252"/>
        <v>0</v>
      </c>
      <c r="L183" s="185">
        <f>SUM(L184:L186)</f>
        <v>0</v>
      </c>
      <c r="M183" s="183">
        <f t="shared" ref="M183:O183" si="253">SUM(M184:M186)</f>
        <v>0</v>
      </c>
      <c r="N183" s="184">
        <f t="shared" si="253"/>
        <v>0</v>
      </c>
      <c r="O183" s="185">
        <f t="shared" si="253"/>
        <v>0</v>
      </c>
      <c r="P183" s="209"/>
    </row>
    <row r="184" spans="1:16" hidden="1" x14ac:dyDescent="0.25">
      <c r="A184" s="352">
        <v>5110</v>
      </c>
      <c r="B184" s="82" t="s">
        <v>202</v>
      </c>
      <c r="C184" s="535">
        <f t="shared" si="189"/>
        <v>0</v>
      </c>
      <c r="D184" s="192"/>
      <c r="E184" s="193"/>
      <c r="F184" s="194">
        <f t="shared" ref="F184:F186" si="254">D184+E184</f>
        <v>0</v>
      </c>
      <c r="G184" s="192"/>
      <c r="H184" s="193"/>
      <c r="I184" s="194">
        <f t="shared" ref="I184:I186" si="255">G184+H184</f>
        <v>0</v>
      </c>
      <c r="J184" s="195"/>
      <c r="K184" s="193"/>
      <c r="L184" s="194">
        <f t="shared" ref="L184:L186" si="256">J184+K184</f>
        <v>0</v>
      </c>
      <c r="M184" s="192"/>
      <c r="N184" s="193"/>
      <c r="O184" s="194">
        <f t="shared" ref="O184:O186" si="257">M184+N184</f>
        <v>0</v>
      </c>
      <c r="P184" s="196"/>
    </row>
    <row r="185" spans="1:16" ht="24" hidden="1" x14ac:dyDescent="0.25">
      <c r="A185" s="202">
        <v>5120</v>
      </c>
      <c r="B185" s="90" t="s">
        <v>203</v>
      </c>
      <c r="C185" s="536">
        <f t="shared" si="189"/>
        <v>0</v>
      </c>
      <c r="D185" s="197"/>
      <c r="E185" s="198"/>
      <c r="F185" s="199">
        <f t="shared" si="254"/>
        <v>0</v>
      </c>
      <c r="G185" s="197"/>
      <c r="H185" s="198"/>
      <c r="I185" s="199">
        <f t="shared" si="255"/>
        <v>0</v>
      </c>
      <c r="J185" s="200"/>
      <c r="K185" s="198"/>
      <c r="L185" s="199">
        <f t="shared" si="256"/>
        <v>0</v>
      </c>
      <c r="M185" s="197"/>
      <c r="N185" s="198"/>
      <c r="O185" s="199">
        <f t="shared" si="257"/>
        <v>0</v>
      </c>
      <c r="P185" s="201"/>
    </row>
    <row r="186" spans="1:16" hidden="1" x14ac:dyDescent="0.25">
      <c r="A186" s="202">
        <v>5140</v>
      </c>
      <c r="B186" s="90" t="s">
        <v>204</v>
      </c>
      <c r="C186" s="536">
        <f t="shared" si="189"/>
        <v>0</v>
      </c>
      <c r="D186" s="197"/>
      <c r="E186" s="198"/>
      <c r="F186" s="199">
        <f t="shared" si="254"/>
        <v>0</v>
      </c>
      <c r="G186" s="197"/>
      <c r="H186" s="198"/>
      <c r="I186" s="199">
        <f t="shared" si="255"/>
        <v>0</v>
      </c>
      <c r="J186" s="200"/>
      <c r="K186" s="198"/>
      <c r="L186" s="199">
        <f t="shared" si="256"/>
        <v>0</v>
      </c>
      <c r="M186" s="197"/>
      <c r="N186" s="198"/>
      <c r="O186" s="199">
        <f t="shared" si="257"/>
        <v>0</v>
      </c>
      <c r="P186" s="201"/>
    </row>
    <row r="187" spans="1:16" ht="24" x14ac:dyDescent="0.25">
      <c r="A187" s="70">
        <v>5200</v>
      </c>
      <c r="B187" s="182" t="s">
        <v>205</v>
      </c>
      <c r="C187" s="534">
        <f t="shared" si="189"/>
        <v>349448</v>
      </c>
      <c r="D187" s="183">
        <f t="shared" ref="D187:E187" si="258">D188+D198+D199+D206+D207+D208+D210</f>
        <v>355445</v>
      </c>
      <c r="E187" s="184">
        <f t="shared" si="258"/>
        <v>-5997</v>
      </c>
      <c r="F187" s="185">
        <f>F188+F198+F199+F206+F207+F208+F210</f>
        <v>349448</v>
      </c>
      <c r="G187" s="183">
        <f t="shared" ref="G187:H187" si="259">G188+G198+G199+G206+G207+G208+G210</f>
        <v>0</v>
      </c>
      <c r="H187" s="184">
        <f t="shared" si="259"/>
        <v>0</v>
      </c>
      <c r="I187" s="185">
        <f>I188+I198+I199+I206+I207+I208+I210</f>
        <v>0</v>
      </c>
      <c r="J187" s="186">
        <f t="shared" ref="J187:K187" si="260">J188+J198+J199+J206+J207+J208+J210</f>
        <v>0</v>
      </c>
      <c r="K187" s="184">
        <f t="shared" si="260"/>
        <v>0</v>
      </c>
      <c r="L187" s="185">
        <f>L188+L198+L199+L206+L207+L208+L210</f>
        <v>0</v>
      </c>
      <c r="M187" s="183">
        <f t="shared" ref="M187:O187" si="261">M188+M198+M199+M206+M207+M208+M210</f>
        <v>0</v>
      </c>
      <c r="N187" s="184">
        <f t="shared" si="261"/>
        <v>0</v>
      </c>
      <c r="O187" s="185">
        <f t="shared" si="261"/>
        <v>0</v>
      </c>
      <c r="P187" s="209"/>
    </row>
    <row r="188" spans="1:16" hidden="1" x14ac:dyDescent="0.25">
      <c r="A188" s="188">
        <v>5210</v>
      </c>
      <c r="B188" s="143" t="s">
        <v>206</v>
      </c>
      <c r="C188" s="542">
        <f t="shared" si="189"/>
        <v>0</v>
      </c>
      <c r="D188" s="148">
        <f t="shared" ref="D188:E188" si="262">SUM(D189:D197)</f>
        <v>0</v>
      </c>
      <c r="E188" s="149">
        <f t="shared" si="262"/>
        <v>0</v>
      </c>
      <c r="F188" s="189">
        <f>SUM(F189:F197)</f>
        <v>0</v>
      </c>
      <c r="G188" s="148">
        <f t="shared" ref="G188:H188" si="263">SUM(G189:G197)</f>
        <v>0</v>
      </c>
      <c r="H188" s="149">
        <f t="shared" si="263"/>
        <v>0</v>
      </c>
      <c r="I188" s="189">
        <f>SUM(I189:I197)</f>
        <v>0</v>
      </c>
      <c r="J188" s="190">
        <f t="shared" ref="J188:K188" si="264">SUM(J189:J197)</f>
        <v>0</v>
      </c>
      <c r="K188" s="149">
        <f t="shared" si="264"/>
        <v>0</v>
      </c>
      <c r="L188" s="189">
        <f>SUM(L189:L197)</f>
        <v>0</v>
      </c>
      <c r="M188" s="148">
        <f t="shared" ref="M188:O188" si="265">SUM(M189:M197)</f>
        <v>0</v>
      </c>
      <c r="N188" s="149">
        <f t="shared" si="265"/>
        <v>0</v>
      </c>
      <c r="O188" s="189">
        <f t="shared" si="265"/>
        <v>0</v>
      </c>
      <c r="P188" s="191"/>
    </row>
    <row r="189" spans="1:16" hidden="1" x14ac:dyDescent="0.25">
      <c r="A189" s="45">
        <v>5211</v>
      </c>
      <c r="B189" s="82" t="s">
        <v>207</v>
      </c>
      <c r="C189" s="535">
        <f t="shared" si="189"/>
        <v>0</v>
      </c>
      <c r="D189" s="192"/>
      <c r="E189" s="193"/>
      <c r="F189" s="194">
        <f t="shared" ref="F189:F198" si="266">D189+E189</f>
        <v>0</v>
      </c>
      <c r="G189" s="192"/>
      <c r="H189" s="193"/>
      <c r="I189" s="194">
        <f t="shared" ref="I189:I198" si="267">G189+H189</f>
        <v>0</v>
      </c>
      <c r="J189" s="195"/>
      <c r="K189" s="193"/>
      <c r="L189" s="194">
        <f t="shared" ref="L189:L198" si="268">J189+K189</f>
        <v>0</v>
      </c>
      <c r="M189" s="192"/>
      <c r="N189" s="193"/>
      <c r="O189" s="194">
        <f t="shared" ref="O189:O198" si="269">M189+N189</f>
        <v>0</v>
      </c>
      <c r="P189" s="196"/>
    </row>
    <row r="190" spans="1:16" hidden="1" x14ac:dyDescent="0.25">
      <c r="A190" s="52">
        <v>5212</v>
      </c>
      <c r="B190" s="90" t="s">
        <v>208</v>
      </c>
      <c r="C190" s="536">
        <f t="shared" si="189"/>
        <v>0</v>
      </c>
      <c r="D190" s="197"/>
      <c r="E190" s="198"/>
      <c r="F190" s="199">
        <f t="shared" si="266"/>
        <v>0</v>
      </c>
      <c r="G190" s="197"/>
      <c r="H190" s="198"/>
      <c r="I190" s="199">
        <f t="shared" si="267"/>
        <v>0</v>
      </c>
      <c r="J190" s="200"/>
      <c r="K190" s="198"/>
      <c r="L190" s="199">
        <f t="shared" si="268"/>
        <v>0</v>
      </c>
      <c r="M190" s="197"/>
      <c r="N190" s="198"/>
      <c r="O190" s="199">
        <f t="shared" si="269"/>
        <v>0</v>
      </c>
      <c r="P190" s="201"/>
    </row>
    <row r="191" spans="1:16" hidden="1" x14ac:dyDescent="0.25">
      <c r="A191" s="52">
        <v>5213</v>
      </c>
      <c r="B191" s="90" t="s">
        <v>209</v>
      </c>
      <c r="C191" s="536">
        <f t="shared" si="189"/>
        <v>0</v>
      </c>
      <c r="D191" s="197"/>
      <c r="E191" s="198"/>
      <c r="F191" s="199">
        <f t="shared" si="266"/>
        <v>0</v>
      </c>
      <c r="G191" s="197"/>
      <c r="H191" s="198"/>
      <c r="I191" s="199">
        <f t="shared" si="267"/>
        <v>0</v>
      </c>
      <c r="J191" s="200"/>
      <c r="K191" s="198"/>
      <c r="L191" s="199">
        <f t="shared" si="268"/>
        <v>0</v>
      </c>
      <c r="M191" s="197"/>
      <c r="N191" s="198"/>
      <c r="O191" s="199">
        <f t="shared" si="269"/>
        <v>0</v>
      </c>
      <c r="P191" s="201"/>
    </row>
    <row r="192" spans="1:16" hidden="1" x14ac:dyDescent="0.25">
      <c r="A192" s="52">
        <v>5214</v>
      </c>
      <c r="B192" s="90" t="s">
        <v>210</v>
      </c>
      <c r="C192" s="536">
        <f t="shared" si="189"/>
        <v>0</v>
      </c>
      <c r="D192" s="197"/>
      <c r="E192" s="198"/>
      <c r="F192" s="199">
        <f t="shared" si="266"/>
        <v>0</v>
      </c>
      <c r="G192" s="197"/>
      <c r="H192" s="198"/>
      <c r="I192" s="199">
        <f t="shared" si="267"/>
        <v>0</v>
      </c>
      <c r="J192" s="200"/>
      <c r="K192" s="198"/>
      <c r="L192" s="199">
        <f t="shared" si="268"/>
        <v>0</v>
      </c>
      <c r="M192" s="197"/>
      <c r="N192" s="198"/>
      <c r="O192" s="199">
        <f t="shared" si="269"/>
        <v>0</v>
      </c>
      <c r="P192" s="201"/>
    </row>
    <row r="193" spans="1:16" hidden="1" x14ac:dyDescent="0.25">
      <c r="A193" s="52">
        <v>5215</v>
      </c>
      <c r="B193" s="90" t="s">
        <v>211</v>
      </c>
      <c r="C193" s="536">
        <f t="shared" si="189"/>
        <v>0</v>
      </c>
      <c r="D193" s="197"/>
      <c r="E193" s="198"/>
      <c r="F193" s="199">
        <f t="shared" si="266"/>
        <v>0</v>
      </c>
      <c r="G193" s="197"/>
      <c r="H193" s="198"/>
      <c r="I193" s="199">
        <f t="shared" si="267"/>
        <v>0</v>
      </c>
      <c r="J193" s="200"/>
      <c r="K193" s="198"/>
      <c r="L193" s="199">
        <f t="shared" si="268"/>
        <v>0</v>
      </c>
      <c r="M193" s="197"/>
      <c r="N193" s="198"/>
      <c r="O193" s="199">
        <f t="shared" si="269"/>
        <v>0</v>
      </c>
      <c r="P193" s="201"/>
    </row>
    <row r="194" spans="1:16" ht="14.25" hidden="1" customHeight="1" x14ac:dyDescent="0.25">
      <c r="A194" s="52">
        <v>5216</v>
      </c>
      <c r="B194" s="90" t="s">
        <v>212</v>
      </c>
      <c r="C194" s="536">
        <f t="shared" si="189"/>
        <v>0</v>
      </c>
      <c r="D194" s="197"/>
      <c r="E194" s="198"/>
      <c r="F194" s="199">
        <f t="shared" si="266"/>
        <v>0</v>
      </c>
      <c r="G194" s="197"/>
      <c r="H194" s="198"/>
      <c r="I194" s="199">
        <f t="shared" si="267"/>
        <v>0</v>
      </c>
      <c r="J194" s="200"/>
      <c r="K194" s="198"/>
      <c r="L194" s="199">
        <f t="shared" si="268"/>
        <v>0</v>
      </c>
      <c r="M194" s="197"/>
      <c r="N194" s="198"/>
      <c r="O194" s="199">
        <f t="shared" si="269"/>
        <v>0</v>
      </c>
      <c r="P194" s="201"/>
    </row>
    <row r="195" spans="1:16" hidden="1" x14ac:dyDescent="0.25">
      <c r="A195" s="52">
        <v>5217</v>
      </c>
      <c r="B195" s="90" t="s">
        <v>213</v>
      </c>
      <c r="C195" s="536">
        <f t="shared" si="189"/>
        <v>0</v>
      </c>
      <c r="D195" s="197"/>
      <c r="E195" s="198"/>
      <c r="F195" s="199">
        <f t="shared" si="266"/>
        <v>0</v>
      </c>
      <c r="G195" s="197"/>
      <c r="H195" s="198"/>
      <c r="I195" s="199">
        <f t="shared" si="267"/>
        <v>0</v>
      </c>
      <c r="J195" s="200"/>
      <c r="K195" s="198"/>
      <c r="L195" s="199">
        <f t="shared" si="268"/>
        <v>0</v>
      </c>
      <c r="M195" s="197"/>
      <c r="N195" s="198"/>
      <c r="O195" s="199">
        <f t="shared" si="269"/>
        <v>0</v>
      </c>
      <c r="P195" s="201"/>
    </row>
    <row r="196" spans="1:16" hidden="1" x14ac:dyDescent="0.25">
      <c r="A196" s="52">
        <v>5218</v>
      </c>
      <c r="B196" s="90" t="s">
        <v>214</v>
      </c>
      <c r="C196" s="536">
        <f t="shared" si="189"/>
        <v>0</v>
      </c>
      <c r="D196" s="197"/>
      <c r="E196" s="198"/>
      <c r="F196" s="199">
        <f t="shared" si="266"/>
        <v>0</v>
      </c>
      <c r="G196" s="197"/>
      <c r="H196" s="198"/>
      <c r="I196" s="199">
        <f t="shared" si="267"/>
        <v>0</v>
      </c>
      <c r="J196" s="200"/>
      <c r="K196" s="198"/>
      <c r="L196" s="199">
        <f t="shared" si="268"/>
        <v>0</v>
      </c>
      <c r="M196" s="197"/>
      <c r="N196" s="198"/>
      <c r="O196" s="199">
        <f t="shared" si="269"/>
        <v>0</v>
      </c>
      <c r="P196" s="201"/>
    </row>
    <row r="197" spans="1:16" hidden="1" x14ac:dyDescent="0.25">
      <c r="A197" s="52">
        <v>5219</v>
      </c>
      <c r="B197" s="90" t="s">
        <v>215</v>
      </c>
      <c r="C197" s="536">
        <f t="shared" si="189"/>
        <v>0</v>
      </c>
      <c r="D197" s="197"/>
      <c r="E197" s="198"/>
      <c r="F197" s="199">
        <f t="shared" si="266"/>
        <v>0</v>
      </c>
      <c r="G197" s="197"/>
      <c r="H197" s="198"/>
      <c r="I197" s="199">
        <f t="shared" si="267"/>
        <v>0</v>
      </c>
      <c r="J197" s="200"/>
      <c r="K197" s="198"/>
      <c r="L197" s="199">
        <f t="shared" si="268"/>
        <v>0</v>
      </c>
      <c r="M197" s="197"/>
      <c r="N197" s="198"/>
      <c r="O197" s="199">
        <f t="shared" si="269"/>
        <v>0</v>
      </c>
      <c r="P197" s="201"/>
    </row>
    <row r="198" spans="1:16" ht="13.5" hidden="1" customHeight="1" x14ac:dyDescent="0.25">
      <c r="A198" s="202">
        <v>5220</v>
      </c>
      <c r="B198" s="90" t="s">
        <v>216</v>
      </c>
      <c r="C198" s="536">
        <f t="shared" si="189"/>
        <v>0</v>
      </c>
      <c r="D198" s="197"/>
      <c r="E198" s="198"/>
      <c r="F198" s="199">
        <f t="shared" si="266"/>
        <v>0</v>
      </c>
      <c r="G198" s="197"/>
      <c r="H198" s="198"/>
      <c r="I198" s="199">
        <f t="shared" si="267"/>
        <v>0</v>
      </c>
      <c r="J198" s="200"/>
      <c r="K198" s="198"/>
      <c r="L198" s="199">
        <f t="shared" si="268"/>
        <v>0</v>
      </c>
      <c r="M198" s="197"/>
      <c r="N198" s="198"/>
      <c r="O198" s="199">
        <f t="shared" si="269"/>
        <v>0</v>
      </c>
      <c r="P198" s="201"/>
    </row>
    <row r="199" spans="1:16" x14ac:dyDescent="0.25">
      <c r="A199" s="202">
        <v>5230</v>
      </c>
      <c r="B199" s="90" t="s">
        <v>217</v>
      </c>
      <c r="C199" s="536">
        <f t="shared" si="189"/>
        <v>55445</v>
      </c>
      <c r="D199" s="203">
        <f t="shared" ref="D199:E199" si="270">SUM(D200:D205)</f>
        <v>55445</v>
      </c>
      <c r="E199" s="204">
        <f t="shared" si="270"/>
        <v>0</v>
      </c>
      <c r="F199" s="199">
        <f>SUM(F200:F205)</f>
        <v>55445</v>
      </c>
      <c r="G199" s="203">
        <f t="shared" ref="G199:H199" si="271">SUM(G200:G205)</f>
        <v>0</v>
      </c>
      <c r="H199" s="204">
        <f t="shared" si="271"/>
        <v>0</v>
      </c>
      <c r="I199" s="199">
        <f>SUM(I200:I205)</f>
        <v>0</v>
      </c>
      <c r="J199" s="205">
        <f t="shared" ref="J199:K199" si="272">SUM(J200:J205)</f>
        <v>0</v>
      </c>
      <c r="K199" s="204">
        <f t="shared" si="272"/>
        <v>0</v>
      </c>
      <c r="L199" s="199">
        <f>SUM(L200:L205)</f>
        <v>0</v>
      </c>
      <c r="M199" s="203">
        <f t="shared" ref="M199:O199" si="273">SUM(M200:M205)</f>
        <v>0</v>
      </c>
      <c r="N199" s="204">
        <f t="shared" si="273"/>
        <v>0</v>
      </c>
      <c r="O199" s="199">
        <f t="shared" si="273"/>
        <v>0</v>
      </c>
      <c r="P199" s="201"/>
    </row>
    <row r="200" spans="1:16" hidden="1" x14ac:dyDescent="0.25">
      <c r="A200" s="52">
        <v>5231</v>
      </c>
      <c r="B200" s="90" t="s">
        <v>218</v>
      </c>
      <c r="C200" s="536">
        <f t="shared" si="189"/>
        <v>0</v>
      </c>
      <c r="D200" s="197"/>
      <c r="E200" s="198"/>
      <c r="F200" s="199">
        <f t="shared" ref="F200:F207" si="274">D200+E200</f>
        <v>0</v>
      </c>
      <c r="G200" s="197"/>
      <c r="H200" s="198"/>
      <c r="I200" s="199">
        <f t="shared" ref="I200:I207" si="275">G200+H200</f>
        <v>0</v>
      </c>
      <c r="J200" s="200"/>
      <c r="K200" s="198"/>
      <c r="L200" s="199">
        <f t="shared" ref="L200:L207" si="276">J200+K200</f>
        <v>0</v>
      </c>
      <c r="M200" s="197"/>
      <c r="N200" s="198"/>
      <c r="O200" s="199">
        <f t="shared" ref="O200:O207" si="277">M200+N200</f>
        <v>0</v>
      </c>
      <c r="P200" s="201"/>
    </row>
    <row r="201" spans="1:16" hidden="1" x14ac:dyDescent="0.25">
      <c r="A201" s="52">
        <v>5233</v>
      </c>
      <c r="B201" s="90" t="s">
        <v>219</v>
      </c>
      <c r="C201" s="536">
        <f t="shared" si="189"/>
        <v>0</v>
      </c>
      <c r="D201" s="197"/>
      <c r="E201" s="198"/>
      <c r="F201" s="199">
        <f t="shared" si="274"/>
        <v>0</v>
      </c>
      <c r="G201" s="197"/>
      <c r="H201" s="198"/>
      <c r="I201" s="199">
        <f t="shared" si="275"/>
        <v>0</v>
      </c>
      <c r="J201" s="200"/>
      <c r="K201" s="198"/>
      <c r="L201" s="199">
        <f t="shared" si="276"/>
        <v>0</v>
      </c>
      <c r="M201" s="197"/>
      <c r="N201" s="198"/>
      <c r="O201" s="199">
        <f t="shared" si="277"/>
        <v>0</v>
      </c>
      <c r="P201" s="201"/>
    </row>
    <row r="202" spans="1:16" ht="24" hidden="1" x14ac:dyDescent="0.25">
      <c r="A202" s="52">
        <v>5234</v>
      </c>
      <c r="B202" s="90" t="s">
        <v>220</v>
      </c>
      <c r="C202" s="536">
        <f t="shared" si="189"/>
        <v>0</v>
      </c>
      <c r="D202" s="197"/>
      <c r="E202" s="198"/>
      <c r="F202" s="199">
        <f t="shared" si="274"/>
        <v>0</v>
      </c>
      <c r="G202" s="197"/>
      <c r="H202" s="198"/>
      <c r="I202" s="199">
        <f t="shared" si="275"/>
        <v>0</v>
      </c>
      <c r="J202" s="200"/>
      <c r="K202" s="198"/>
      <c r="L202" s="199">
        <f t="shared" si="276"/>
        <v>0</v>
      </c>
      <c r="M202" s="197"/>
      <c r="N202" s="198"/>
      <c r="O202" s="199">
        <f t="shared" si="277"/>
        <v>0</v>
      </c>
      <c r="P202" s="201"/>
    </row>
    <row r="203" spans="1:16" ht="14.25" hidden="1" customHeight="1" x14ac:dyDescent="0.25">
      <c r="A203" s="52">
        <v>5236</v>
      </c>
      <c r="B203" s="90" t="s">
        <v>221</v>
      </c>
      <c r="C203" s="536">
        <f t="shared" si="189"/>
        <v>0</v>
      </c>
      <c r="D203" s="197"/>
      <c r="E203" s="198"/>
      <c r="F203" s="199">
        <f t="shared" si="274"/>
        <v>0</v>
      </c>
      <c r="G203" s="197"/>
      <c r="H203" s="198"/>
      <c r="I203" s="199">
        <f t="shared" si="275"/>
        <v>0</v>
      </c>
      <c r="J203" s="200"/>
      <c r="K203" s="198"/>
      <c r="L203" s="199">
        <f t="shared" si="276"/>
        <v>0</v>
      </c>
      <c r="M203" s="197"/>
      <c r="N203" s="198"/>
      <c r="O203" s="199">
        <f t="shared" si="277"/>
        <v>0</v>
      </c>
      <c r="P203" s="201"/>
    </row>
    <row r="204" spans="1:16" ht="24" hidden="1" x14ac:dyDescent="0.25">
      <c r="A204" s="52">
        <v>5238</v>
      </c>
      <c r="B204" s="90" t="s">
        <v>222</v>
      </c>
      <c r="C204" s="536">
        <f t="shared" si="189"/>
        <v>0</v>
      </c>
      <c r="D204" s="197"/>
      <c r="E204" s="198"/>
      <c r="F204" s="199">
        <f t="shared" si="274"/>
        <v>0</v>
      </c>
      <c r="G204" s="197"/>
      <c r="H204" s="198"/>
      <c r="I204" s="199">
        <f t="shared" si="275"/>
        <v>0</v>
      </c>
      <c r="J204" s="200"/>
      <c r="K204" s="198"/>
      <c r="L204" s="199">
        <f t="shared" si="276"/>
        <v>0</v>
      </c>
      <c r="M204" s="197"/>
      <c r="N204" s="198"/>
      <c r="O204" s="199">
        <f t="shared" si="277"/>
        <v>0</v>
      </c>
      <c r="P204" s="201"/>
    </row>
    <row r="205" spans="1:16" ht="24" x14ac:dyDescent="0.25">
      <c r="A205" s="52">
        <v>5239</v>
      </c>
      <c r="B205" s="90" t="s">
        <v>223</v>
      </c>
      <c r="C205" s="536">
        <f t="shared" si="189"/>
        <v>55445</v>
      </c>
      <c r="D205" s="197">
        <v>55445</v>
      </c>
      <c r="E205" s="198"/>
      <c r="F205" s="199">
        <f t="shared" si="274"/>
        <v>55445</v>
      </c>
      <c r="G205" s="197"/>
      <c r="H205" s="198"/>
      <c r="I205" s="199">
        <f t="shared" si="275"/>
        <v>0</v>
      </c>
      <c r="J205" s="200"/>
      <c r="K205" s="198"/>
      <c r="L205" s="199">
        <f t="shared" si="276"/>
        <v>0</v>
      </c>
      <c r="M205" s="197"/>
      <c r="N205" s="198"/>
      <c r="O205" s="199">
        <f t="shared" si="277"/>
        <v>0</v>
      </c>
      <c r="P205" s="201"/>
    </row>
    <row r="206" spans="1:16" ht="24" x14ac:dyDescent="0.25">
      <c r="A206" s="202">
        <v>5240</v>
      </c>
      <c r="B206" s="90" t="s">
        <v>224</v>
      </c>
      <c r="C206" s="536">
        <f t="shared" si="189"/>
        <v>294003</v>
      </c>
      <c r="D206" s="197">
        <v>300000</v>
      </c>
      <c r="E206" s="302">
        <v>-5997</v>
      </c>
      <c r="F206" s="199">
        <f t="shared" si="274"/>
        <v>294003</v>
      </c>
      <c r="G206" s="197"/>
      <c r="H206" s="198"/>
      <c r="I206" s="199">
        <f t="shared" si="275"/>
        <v>0</v>
      </c>
      <c r="J206" s="200"/>
      <c r="K206" s="198"/>
      <c r="L206" s="199">
        <f t="shared" si="276"/>
        <v>0</v>
      </c>
      <c r="M206" s="197"/>
      <c r="N206" s="198"/>
      <c r="O206" s="199">
        <f t="shared" si="277"/>
        <v>0</v>
      </c>
      <c r="P206" s="201"/>
    </row>
    <row r="207" spans="1:16" hidden="1" x14ac:dyDescent="0.25">
      <c r="A207" s="202">
        <v>5250</v>
      </c>
      <c r="B207" s="90" t="s">
        <v>225</v>
      </c>
      <c r="C207" s="536">
        <f t="shared" si="189"/>
        <v>0</v>
      </c>
      <c r="D207" s="197"/>
      <c r="E207" s="198"/>
      <c r="F207" s="199">
        <f t="shared" si="274"/>
        <v>0</v>
      </c>
      <c r="G207" s="197"/>
      <c r="H207" s="198"/>
      <c r="I207" s="199">
        <f t="shared" si="275"/>
        <v>0</v>
      </c>
      <c r="J207" s="200"/>
      <c r="K207" s="198"/>
      <c r="L207" s="199">
        <f t="shared" si="276"/>
        <v>0</v>
      </c>
      <c r="M207" s="197"/>
      <c r="N207" s="198"/>
      <c r="O207" s="199">
        <f t="shared" si="277"/>
        <v>0</v>
      </c>
      <c r="P207" s="201"/>
    </row>
    <row r="208" spans="1:16" hidden="1" x14ac:dyDescent="0.25">
      <c r="A208" s="202">
        <v>5260</v>
      </c>
      <c r="B208" s="90" t="s">
        <v>226</v>
      </c>
      <c r="C208" s="536">
        <f t="shared" si="189"/>
        <v>0</v>
      </c>
      <c r="D208" s="203">
        <f t="shared" ref="D208:E208" si="278">SUM(D209)</f>
        <v>0</v>
      </c>
      <c r="E208" s="204">
        <f t="shared" si="278"/>
        <v>0</v>
      </c>
      <c r="F208" s="199">
        <f>SUM(F209)</f>
        <v>0</v>
      </c>
      <c r="G208" s="203">
        <f t="shared" ref="G208:H208" si="279">SUM(G209)</f>
        <v>0</v>
      </c>
      <c r="H208" s="204">
        <f t="shared" si="279"/>
        <v>0</v>
      </c>
      <c r="I208" s="199">
        <f>SUM(I209)</f>
        <v>0</v>
      </c>
      <c r="J208" s="205">
        <f t="shared" ref="J208:K208" si="280">SUM(J209)</f>
        <v>0</v>
      </c>
      <c r="K208" s="204">
        <f t="shared" si="280"/>
        <v>0</v>
      </c>
      <c r="L208" s="199">
        <f>SUM(L209)</f>
        <v>0</v>
      </c>
      <c r="M208" s="203">
        <f t="shared" ref="M208:O208" si="281">SUM(M209)</f>
        <v>0</v>
      </c>
      <c r="N208" s="204">
        <f t="shared" si="281"/>
        <v>0</v>
      </c>
      <c r="O208" s="199">
        <f t="shared" si="281"/>
        <v>0</v>
      </c>
      <c r="P208" s="201"/>
    </row>
    <row r="209" spans="1:16" ht="24" hidden="1" x14ac:dyDescent="0.25">
      <c r="A209" s="52">
        <v>5269</v>
      </c>
      <c r="B209" s="90" t="s">
        <v>227</v>
      </c>
      <c r="C209" s="536">
        <f t="shared" si="189"/>
        <v>0</v>
      </c>
      <c r="D209" s="197"/>
      <c r="E209" s="198"/>
      <c r="F209" s="199">
        <f t="shared" ref="F209:F210" si="282">D209+E209</f>
        <v>0</v>
      </c>
      <c r="G209" s="197"/>
      <c r="H209" s="198"/>
      <c r="I209" s="199">
        <f t="shared" ref="I209:I210" si="283">G209+H209</f>
        <v>0</v>
      </c>
      <c r="J209" s="200"/>
      <c r="K209" s="198"/>
      <c r="L209" s="199">
        <f t="shared" ref="L209:L210" si="284">J209+K209</f>
        <v>0</v>
      </c>
      <c r="M209" s="197"/>
      <c r="N209" s="198"/>
      <c r="O209" s="199">
        <f t="shared" ref="O209:O210" si="285">M209+N209</f>
        <v>0</v>
      </c>
      <c r="P209" s="201"/>
    </row>
    <row r="210" spans="1:16" ht="24" hidden="1" x14ac:dyDescent="0.25">
      <c r="A210" s="188">
        <v>5270</v>
      </c>
      <c r="B210" s="143" t="s">
        <v>228</v>
      </c>
      <c r="C210" s="542">
        <f t="shared" si="189"/>
        <v>0</v>
      </c>
      <c r="D210" s="206"/>
      <c r="E210" s="207"/>
      <c r="F210" s="189">
        <f t="shared" si="282"/>
        <v>0</v>
      </c>
      <c r="G210" s="206"/>
      <c r="H210" s="207"/>
      <c r="I210" s="189">
        <f t="shared" si="283"/>
        <v>0</v>
      </c>
      <c r="J210" s="208"/>
      <c r="K210" s="207"/>
      <c r="L210" s="189">
        <f t="shared" si="284"/>
        <v>0</v>
      </c>
      <c r="M210" s="206"/>
      <c r="N210" s="207"/>
      <c r="O210" s="189">
        <f t="shared" si="285"/>
        <v>0</v>
      </c>
      <c r="P210" s="191"/>
    </row>
    <row r="211" spans="1:16" ht="24" hidden="1" x14ac:dyDescent="0.25">
      <c r="A211" s="176">
        <v>6000</v>
      </c>
      <c r="B211" s="176" t="s">
        <v>229</v>
      </c>
      <c r="C211" s="547">
        <f t="shared" si="189"/>
        <v>0</v>
      </c>
      <c r="D211" s="177">
        <f t="shared" ref="D211:O211" si="286">D212+D232+D240+D250</f>
        <v>0</v>
      </c>
      <c r="E211" s="178">
        <f t="shared" si="286"/>
        <v>0</v>
      </c>
      <c r="F211" s="179">
        <f t="shared" si="286"/>
        <v>0</v>
      </c>
      <c r="G211" s="177">
        <f t="shared" si="286"/>
        <v>0</v>
      </c>
      <c r="H211" s="178">
        <f t="shared" si="286"/>
        <v>0</v>
      </c>
      <c r="I211" s="179">
        <f t="shared" si="286"/>
        <v>0</v>
      </c>
      <c r="J211" s="180">
        <f t="shared" si="286"/>
        <v>0</v>
      </c>
      <c r="K211" s="178">
        <f t="shared" si="286"/>
        <v>0</v>
      </c>
      <c r="L211" s="179">
        <f t="shared" si="286"/>
        <v>0</v>
      </c>
      <c r="M211" s="177">
        <f t="shared" si="286"/>
        <v>0</v>
      </c>
      <c r="N211" s="178">
        <f t="shared" si="286"/>
        <v>0</v>
      </c>
      <c r="O211" s="179">
        <f t="shared" si="286"/>
        <v>0</v>
      </c>
      <c r="P211" s="181"/>
    </row>
    <row r="212" spans="1:16" ht="14.25" hidden="1" customHeight="1" x14ac:dyDescent="0.25">
      <c r="A212" s="235">
        <v>6200</v>
      </c>
      <c r="B212" s="228" t="s">
        <v>230</v>
      </c>
      <c r="C212" s="549">
        <f t="shared" si="189"/>
        <v>0</v>
      </c>
      <c r="D212" s="236">
        <f t="shared" ref="D212:E212" si="287">SUM(D213,D214,D216,D219,D225,D226,D227)</f>
        <v>0</v>
      </c>
      <c r="E212" s="237">
        <f t="shared" si="287"/>
        <v>0</v>
      </c>
      <c r="F212" s="238">
        <f>SUM(F213,F214,F216,F219,F225,F226,F227)</f>
        <v>0</v>
      </c>
      <c r="G212" s="236">
        <f t="shared" ref="G212:H212" si="288">SUM(G213,G214,G216,G219,G225,G226,G227)</f>
        <v>0</v>
      </c>
      <c r="H212" s="237">
        <f t="shared" si="288"/>
        <v>0</v>
      </c>
      <c r="I212" s="238">
        <f>SUM(I213,I214,I216,I219,I225,I226,I227)</f>
        <v>0</v>
      </c>
      <c r="J212" s="239">
        <f t="shared" ref="J212:K212" si="289">SUM(J213,J214,J216,J219,J225,J226,J227)</f>
        <v>0</v>
      </c>
      <c r="K212" s="237">
        <f t="shared" si="289"/>
        <v>0</v>
      </c>
      <c r="L212" s="238">
        <f>SUM(L213,L214,L216,L219,L225,L226,L227)</f>
        <v>0</v>
      </c>
      <c r="M212" s="236">
        <f t="shared" ref="M212:O212" si="290">SUM(M213,M214,M216,M219,M225,M226,M227)</f>
        <v>0</v>
      </c>
      <c r="N212" s="237">
        <f t="shared" si="290"/>
        <v>0</v>
      </c>
      <c r="O212" s="238">
        <f t="shared" si="290"/>
        <v>0</v>
      </c>
      <c r="P212" s="187"/>
    </row>
    <row r="213" spans="1:16" ht="24" hidden="1" x14ac:dyDescent="0.25">
      <c r="A213" s="352">
        <v>6220</v>
      </c>
      <c r="B213" s="82" t="s">
        <v>231</v>
      </c>
      <c r="C213" s="535">
        <f t="shared" ref="C213:C276" si="291">F213+I213+L213+O213</f>
        <v>0</v>
      </c>
      <c r="D213" s="192"/>
      <c r="E213" s="193"/>
      <c r="F213" s="194">
        <f>D213+E213</f>
        <v>0</v>
      </c>
      <c r="G213" s="192"/>
      <c r="H213" s="193"/>
      <c r="I213" s="194">
        <f>G213+H213</f>
        <v>0</v>
      </c>
      <c r="J213" s="195"/>
      <c r="K213" s="193"/>
      <c r="L213" s="194">
        <f>J213+K213</f>
        <v>0</v>
      </c>
      <c r="M213" s="192"/>
      <c r="N213" s="193"/>
      <c r="O213" s="194">
        <f t="shared" ref="O213" si="292">M213+N213</f>
        <v>0</v>
      </c>
      <c r="P213" s="196"/>
    </row>
    <row r="214" spans="1:16" hidden="1" x14ac:dyDescent="0.25">
      <c r="A214" s="202">
        <v>6230</v>
      </c>
      <c r="B214" s="90" t="s">
        <v>232</v>
      </c>
      <c r="C214" s="536">
        <f t="shared" si="291"/>
        <v>0</v>
      </c>
      <c r="D214" s="203">
        <f t="shared" ref="D214:O214" si="293">SUM(D215)</f>
        <v>0</v>
      </c>
      <c r="E214" s="204">
        <f t="shared" si="293"/>
        <v>0</v>
      </c>
      <c r="F214" s="199">
        <f t="shared" si="293"/>
        <v>0</v>
      </c>
      <c r="G214" s="203">
        <f t="shared" si="293"/>
        <v>0</v>
      </c>
      <c r="H214" s="204">
        <f t="shared" si="293"/>
        <v>0</v>
      </c>
      <c r="I214" s="199">
        <f t="shared" si="293"/>
        <v>0</v>
      </c>
      <c r="J214" s="205">
        <f t="shared" si="293"/>
        <v>0</v>
      </c>
      <c r="K214" s="204">
        <f t="shared" si="293"/>
        <v>0</v>
      </c>
      <c r="L214" s="199">
        <f t="shared" si="293"/>
        <v>0</v>
      </c>
      <c r="M214" s="203">
        <f t="shared" si="293"/>
        <v>0</v>
      </c>
      <c r="N214" s="204">
        <f t="shared" si="293"/>
        <v>0</v>
      </c>
      <c r="O214" s="199">
        <f t="shared" si="293"/>
        <v>0</v>
      </c>
      <c r="P214" s="201"/>
    </row>
    <row r="215" spans="1:16" ht="24" hidden="1" x14ac:dyDescent="0.25">
      <c r="A215" s="52">
        <v>6239</v>
      </c>
      <c r="B215" s="82" t="s">
        <v>233</v>
      </c>
      <c r="C215" s="536">
        <f t="shared" si="291"/>
        <v>0</v>
      </c>
      <c r="D215" s="192"/>
      <c r="E215" s="193"/>
      <c r="F215" s="194">
        <f>D215+E215</f>
        <v>0</v>
      </c>
      <c r="G215" s="192"/>
      <c r="H215" s="193"/>
      <c r="I215" s="194">
        <f>G215+H215</f>
        <v>0</v>
      </c>
      <c r="J215" s="195"/>
      <c r="K215" s="193"/>
      <c r="L215" s="194">
        <f>J215+K215</f>
        <v>0</v>
      </c>
      <c r="M215" s="192"/>
      <c r="N215" s="193"/>
      <c r="O215" s="194">
        <f t="shared" ref="O215" si="294">M215+N215</f>
        <v>0</v>
      </c>
      <c r="P215" s="196"/>
    </row>
    <row r="216" spans="1:16" ht="24" hidden="1" x14ac:dyDescent="0.25">
      <c r="A216" s="202">
        <v>6240</v>
      </c>
      <c r="B216" s="90" t="s">
        <v>234</v>
      </c>
      <c r="C216" s="536">
        <f t="shared" si="291"/>
        <v>0</v>
      </c>
      <c r="D216" s="203">
        <f t="shared" ref="D216:E216" si="295">SUM(D217:D218)</f>
        <v>0</v>
      </c>
      <c r="E216" s="204">
        <f t="shared" si="295"/>
        <v>0</v>
      </c>
      <c r="F216" s="199">
        <f>SUM(F217:F218)</f>
        <v>0</v>
      </c>
      <c r="G216" s="203">
        <f t="shared" ref="G216:H216" si="296">SUM(G217:G218)</f>
        <v>0</v>
      </c>
      <c r="H216" s="204">
        <f t="shared" si="296"/>
        <v>0</v>
      </c>
      <c r="I216" s="199">
        <f>SUM(I217:I218)</f>
        <v>0</v>
      </c>
      <c r="J216" s="205">
        <f t="shared" ref="J216:K216" si="297">SUM(J217:J218)</f>
        <v>0</v>
      </c>
      <c r="K216" s="204">
        <f t="shared" si="297"/>
        <v>0</v>
      </c>
      <c r="L216" s="199">
        <f>SUM(L217:L218)</f>
        <v>0</v>
      </c>
      <c r="M216" s="203">
        <f t="shared" ref="M216:O216" si="298">SUM(M217:M218)</f>
        <v>0</v>
      </c>
      <c r="N216" s="204">
        <f t="shared" si="298"/>
        <v>0</v>
      </c>
      <c r="O216" s="199">
        <f t="shared" si="298"/>
        <v>0</v>
      </c>
      <c r="P216" s="201"/>
    </row>
    <row r="217" spans="1:16" hidden="1" x14ac:dyDescent="0.25">
      <c r="A217" s="52">
        <v>6241</v>
      </c>
      <c r="B217" s="90" t="s">
        <v>235</v>
      </c>
      <c r="C217" s="536">
        <f t="shared" si="291"/>
        <v>0</v>
      </c>
      <c r="D217" s="197"/>
      <c r="E217" s="198"/>
      <c r="F217" s="199">
        <f t="shared" ref="F217:F218" si="299">D217+E217</f>
        <v>0</v>
      </c>
      <c r="G217" s="197"/>
      <c r="H217" s="198"/>
      <c r="I217" s="199">
        <f t="shared" ref="I217:I218" si="300">G217+H217</f>
        <v>0</v>
      </c>
      <c r="J217" s="200"/>
      <c r="K217" s="198"/>
      <c r="L217" s="199">
        <f t="shared" ref="L217:L218" si="301">J217+K217</f>
        <v>0</v>
      </c>
      <c r="M217" s="197"/>
      <c r="N217" s="198"/>
      <c r="O217" s="199">
        <f t="shared" ref="O217:O218" si="302">M217+N217</f>
        <v>0</v>
      </c>
      <c r="P217" s="201"/>
    </row>
    <row r="218" spans="1:16" hidden="1" x14ac:dyDescent="0.25">
      <c r="A218" s="52">
        <v>6242</v>
      </c>
      <c r="B218" s="90" t="s">
        <v>236</v>
      </c>
      <c r="C218" s="536">
        <f t="shared" si="291"/>
        <v>0</v>
      </c>
      <c r="D218" s="197"/>
      <c r="E218" s="198"/>
      <c r="F218" s="199">
        <f t="shared" si="299"/>
        <v>0</v>
      </c>
      <c r="G218" s="197"/>
      <c r="H218" s="198"/>
      <c r="I218" s="199">
        <f t="shared" si="300"/>
        <v>0</v>
      </c>
      <c r="J218" s="200"/>
      <c r="K218" s="198"/>
      <c r="L218" s="199">
        <f t="shared" si="301"/>
        <v>0</v>
      </c>
      <c r="M218" s="197"/>
      <c r="N218" s="198"/>
      <c r="O218" s="199">
        <f t="shared" si="302"/>
        <v>0</v>
      </c>
      <c r="P218" s="201"/>
    </row>
    <row r="219" spans="1:16" ht="25.5" hidden="1" customHeight="1" x14ac:dyDescent="0.25">
      <c r="A219" s="202">
        <v>6250</v>
      </c>
      <c r="B219" s="90" t="s">
        <v>237</v>
      </c>
      <c r="C219" s="536">
        <f t="shared" si="291"/>
        <v>0</v>
      </c>
      <c r="D219" s="203">
        <f t="shared" ref="D219:E219" si="303">SUM(D220:D224)</f>
        <v>0</v>
      </c>
      <c r="E219" s="204">
        <f t="shared" si="303"/>
        <v>0</v>
      </c>
      <c r="F219" s="199">
        <f>SUM(F220:F224)</f>
        <v>0</v>
      </c>
      <c r="G219" s="203">
        <f t="shared" ref="G219:H219" si="304">SUM(G220:G224)</f>
        <v>0</v>
      </c>
      <c r="H219" s="204">
        <f t="shared" si="304"/>
        <v>0</v>
      </c>
      <c r="I219" s="199">
        <f>SUM(I220:I224)</f>
        <v>0</v>
      </c>
      <c r="J219" s="205">
        <f t="shared" ref="J219:K219" si="305">SUM(J220:J224)</f>
        <v>0</v>
      </c>
      <c r="K219" s="204">
        <f t="shared" si="305"/>
        <v>0</v>
      </c>
      <c r="L219" s="199">
        <f>SUM(L220:L224)</f>
        <v>0</v>
      </c>
      <c r="M219" s="203">
        <f t="shared" ref="M219:O219" si="306">SUM(M220:M224)</f>
        <v>0</v>
      </c>
      <c r="N219" s="204">
        <f t="shared" si="306"/>
        <v>0</v>
      </c>
      <c r="O219" s="199">
        <f t="shared" si="306"/>
        <v>0</v>
      </c>
      <c r="P219" s="201"/>
    </row>
    <row r="220" spans="1:16" ht="14.25" hidden="1" customHeight="1" x14ac:dyDescent="0.25">
      <c r="A220" s="52">
        <v>6252</v>
      </c>
      <c r="B220" s="90" t="s">
        <v>238</v>
      </c>
      <c r="C220" s="536">
        <f t="shared" si="291"/>
        <v>0</v>
      </c>
      <c r="D220" s="197"/>
      <c r="E220" s="198"/>
      <c r="F220" s="199">
        <f t="shared" ref="F220:F226" si="307">D220+E220</f>
        <v>0</v>
      </c>
      <c r="G220" s="197"/>
      <c r="H220" s="198"/>
      <c r="I220" s="199">
        <f t="shared" ref="I220:I226" si="308">G220+H220</f>
        <v>0</v>
      </c>
      <c r="J220" s="200"/>
      <c r="K220" s="198"/>
      <c r="L220" s="199">
        <f t="shared" ref="L220:L226" si="309">J220+K220</f>
        <v>0</v>
      </c>
      <c r="M220" s="197"/>
      <c r="N220" s="198"/>
      <c r="O220" s="199">
        <f t="shared" ref="O220:O226" si="310">M220+N220</f>
        <v>0</v>
      </c>
      <c r="P220" s="201"/>
    </row>
    <row r="221" spans="1:16" ht="14.25" hidden="1" customHeight="1" x14ac:dyDescent="0.25">
      <c r="A221" s="52">
        <v>6253</v>
      </c>
      <c r="B221" s="90" t="s">
        <v>239</v>
      </c>
      <c r="C221" s="536">
        <f t="shared" si="291"/>
        <v>0</v>
      </c>
      <c r="D221" s="197"/>
      <c r="E221" s="198"/>
      <c r="F221" s="199">
        <f t="shared" si="307"/>
        <v>0</v>
      </c>
      <c r="G221" s="197"/>
      <c r="H221" s="198"/>
      <c r="I221" s="199">
        <f t="shared" si="308"/>
        <v>0</v>
      </c>
      <c r="J221" s="200"/>
      <c r="K221" s="198"/>
      <c r="L221" s="199">
        <f t="shared" si="309"/>
        <v>0</v>
      </c>
      <c r="M221" s="197"/>
      <c r="N221" s="198"/>
      <c r="O221" s="199">
        <f t="shared" si="310"/>
        <v>0</v>
      </c>
      <c r="P221" s="201"/>
    </row>
    <row r="222" spans="1:16" ht="24" hidden="1" x14ac:dyDescent="0.25">
      <c r="A222" s="52">
        <v>6254</v>
      </c>
      <c r="B222" s="90" t="s">
        <v>240</v>
      </c>
      <c r="C222" s="536">
        <f t="shared" si="291"/>
        <v>0</v>
      </c>
      <c r="D222" s="197"/>
      <c r="E222" s="198"/>
      <c r="F222" s="199">
        <f t="shared" si="307"/>
        <v>0</v>
      </c>
      <c r="G222" s="197"/>
      <c r="H222" s="198"/>
      <c r="I222" s="199">
        <f t="shared" si="308"/>
        <v>0</v>
      </c>
      <c r="J222" s="200"/>
      <c r="K222" s="198"/>
      <c r="L222" s="199">
        <f t="shared" si="309"/>
        <v>0</v>
      </c>
      <c r="M222" s="197"/>
      <c r="N222" s="198"/>
      <c r="O222" s="199">
        <f t="shared" si="310"/>
        <v>0</v>
      </c>
      <c r="P222" s="201"/>
    </row>
    <row r="223" spans="1:16" ht="24" hidden="1" x14ac:dyDescent="0.25">
      <c r="A223" s="52">
        <v>6255</v>
      </c>
      <c r="B223" s="90" t="s">
        <v>241</v>
      </c>
      <c r="C223" s="536">
        <f t="shared" si="291"/>
        <v>0</v>
      </c>
      <c r="D223" s="197"/>
      <c r="E223" s="198"/>
      <c r="F223" s="199">
        <f t="shared" si="307"/>
        <v>0</v>
      </c>
      <c r="G223" s="197"/>
      <c r="H223" s="198"/>
      <c r="I223" s="199">
        <f t="shared" si="308"/>
        <v>0</v>
      </c>
      <c r="J223" s="200"/>
      <c r="K223" s="198"/>
      <c r="L223" s="199">
        <f t="shared" si="309"/>
        <v>0</v>
      </c>
      <c r="M223" s="197"/>
      <c r="N223" s="198"/>
      <c r="O223" s="199">
        <f t="shared" si="310"/>
        <v>0</v>
      </c>
      <c r="P223" s="201"/>
    </row>
    <row r="224" spans="1:16" hidden="1" x14ac:dyDescent="0.25">
      <c r="A224" s="52">
        <v>6259</v>
      </c>
      <c r="B224" s="90" t="s">
        <v>242</v>
      </c>
      <c r="C224" s="536">
        <f t="shared" si="291"/>
        <v>0</v>
      </c>
      <c r="D224" s="197"/>
      <c r="E224" s="198"/>
      <c r="F224" s="199">
        <f t="shared" si="307"/>
        <v>0</v>
      </c>
      <c r="G224" s="197"/>
      <c r="H224" s="198"/>
      <c r="I224" s="199">
        <f t="shared" si="308"/>
        <v>0</v>
      </c>
      <c r="J224" s="200"/>
      <c r="K224" s="198"/>
      <c r="L224" s="199">
        <f t="shared" si="309"/>
        <v>0</v>
      </c>
      <c r="M224" s="197"/>
      <c r="N224" s="198"/>
      <c r="O224" s="199">
        <f t="shared" si="310"/>
        <v>0</v>
      </c>
      <c r="P224" s="201"/>
    </row>
    <row r="225" spans="1:16" ht="24" hidden="1" x14ac:dyDescent="0.25">
      <c r="A225" s="202">
        <v>6260</v>
      </c>
      <c r="B225" s="90" t="s">
        <v>243</v>
      </c>
      <c r="C225" s="536">
        <f t="shared" si="291"/>
        <v>0</v>
      </c>
      <c r="D225" s="197"/>
      <c r="E225" s="198"/>
      <c r="F225" s="199">
        <f t="shared" si="307"/>
        <v>0</v>
      </c>
      <c r="G225" s="197"/>
      <c r="H225" s="198"/>
      <c r="I225" s="199">
        <f t="shared" si="308"/>
        <v>0</v>
      </c>
      <c r="J225" s="200"/>
      <c r="K225" s="198"/>
      <c r="L225" s="199">
        <f t="shared" si="309"/>
        <v>0</v>
      </c>
      <c r="M225" s="197"/>
      <c r="N225" s="198"/>
      <c r="O225" s="199">
        <f t="shared" si="310"/>
        <v>0</v>
      </c>
      <c r="P225" s="201"/>
    </row>
    <row r="226" spans="1:16" hidden="1" x14ac:dyDescent="0.25">
      <c r="A226" s="202">
        <v>6270</v>
      </c>
      <c r="B226" s="90" t="s">
        <v>244</v>
      </c>
      <c r="C226" s="536">
        <f t="shared" si="291"/>
        <v>0</v>
      </c>
      <c r="D226" s="197"/>
      <c r="E226" s="198"/>
      <c r="F226" s="199">
        <f t="shared" si="307"/>
        <v>0</v>
      </c>
      <c r="G226" s="197"/>
      <c r="H226" s="198"/>
      <c r="I226" s="199">
        <f t="shared" si="308"/>
        <v>0</v>
      </c>
      <c r="J226" s="200"/>
      <c r="K226" s="198"/>
      <c r="L226" s="199">
        <f t="shared" si="309"/>
        <v>0</v>
      </c>
      <c r="M226" s="197"/>
      <c r="N226" s="198"/>
      <c r="O226" s="199">
        <f t="shared" si="310"/>
        <v>0</v>
      </c>
      <c r="P226" s="201"/>
    </row>
    <row r="227" spans="1:16" ht="24" hidden="1" x14ac:dyDescent="0.25">
      <c r="A227" s="352">
        <v>6290</v>
      </c>
      <c r="B227" s="82" t="s">
        <v>245</v>
      </c>
      <c r="C227" s="548">
        <f t="shared" si="291"/>
        <v>0</v>
      </c>
      <c r="D227" s="212">
        <f t="shared" ref="D227:E227" si="311">SUM(D228:D231)</f>
        <v>0</v>
      </c>
      <c r="E227" s="213">
        <f t="shared" si="311"/>
        <v>0</v>
      </c>
      <c r="F227" s="194">
        <f>SUM(F228:F231)</f>
        <v>0</v>
      </c>
      <c r="G227" s="212">
        <f t="shared" ref="G227:O227" si="312">SUM(G228:G231)</f>
        <v>0</v>
      </c>
      <c r="H227" s="213">
        <f t="shared" si="312"/>
        <v>0</v>
      </c>
      <c r="I227" s="194">
        <f t="shared" si="312"/>
        <v>0</v>
      </c>
      <c r="J227" s="214">
        <f t="shared" si="312"/>
        <v>0</v>
      </c>
      <c r="K227" s="213">
        <f t="shared" si="312"/>
        <v>0</v>
      </c>
      <c r="L227" s="194">
        <f t="shared" si="312"/>
        <v>0</v>
      </c>
      <c r="M227" s="212">
        <f t="shared" si="312"/>
        <v>0</v>
      </c>
      <c r="N227" s="213">
        <f t="shared" si="312"/>
        <v>0</v>
      </c>
      <c r="O227" s="194">
        <f t="shared" si="312"/>
        <v>0</v>
      </c>
      <c r="P227" s="229"/>
    </row>
    <row r="228" spans="1:16" hidden="1" x14ac:dyDescent="0.25">
      <c r="A228" s="52">
        <v>6291</v>
      </c>
      <c r="B228" s="90" t="s">
        <v>246</v>
      </c>
      <c r="C228" s="536">
        <f t="shared" si="291"/>
        <v>0</v>
      </c>
      <c r="D228" s="197"/>
      <c r="E228" s="198"/>
      <c r="F228" s="199">
        <f t="shared" ref="F228:F231" si="313">D228+E228</f>
        <v>0</v>
      </c>
      <c r="G228" s="197"/>
      <c r="H228" s="198"/>
      <c r="I228" s="199">
        <f t="shared" ref="I228:I231" si="314">G228+H228</f>
        <v>0</v>
      </c>
      <c r="J228" s="200"/>
      <c r="K228" s="198"/>
      <c r="L228" s="199">
        <f t="shared" ref="L228:L231" si="315">J228+K228</f>
        <v>0</v>
      </c>
      <c r="M228" s="197"/>
      <c r="N228" s="198"/>
      <c r="O228" s="199">
        <f t="shared" ref="O228:O231" si="316">M228+N228</f>
        <v>0</v>
      </c>
      <c r="P228" s="201"/>
    </row>
    <row r="229" spans="1:16" hidden="1" x14ac:dyDescent="0.25">
      <c r="A229" s="52">
        <v>6292</v>
      </c>
      <c r="B229" s="90" t="s">
        <v>247</v>
      </c>
      <c r="C229" s="536">
        <f t="shared" si="291"/>
        <v>0</v>
      </c>
      <c r="D229" s="197"/>
      <c r="E229" s="198"/>
      <c r="F229" s="199">
        <f t="shared" si="313"/>
        <v>0</v>
      </c>
      <c r="G229" s="197"/>
      <c r="H229" s="198"/>
      <c r="I229" s="199">
        <f t="shared" si="314"/>
        <v>0</v>
      </c>
      <c r="J229" s="200"/>
      <c r="K229" s="198"/>
      <c r="L229" s="199">
        <f t="shared" si="315"/>
        <v>0</v>
      </c>
      <c r="M229" s="197"/>
      <c r="N229" s="198"/>
      <c r="O229" s="199">
        <f t="shared" si="316"/>
        <v>0</v>
      </c>
      <c r="P229" s="201"/>
    </row>
    <row r="230" spans="1:16" ht="72" hidden="1" x14ac:dyDescent="0.25">
      <c r="A230" s="52">
        <v>6296</v>
      </c>
      <c r="B230" s="90" t="s">
        <v>248</v>
      </c>
      <c r="C230" s="536">
        <f t="shared" si="291"/>
        <v>0</v>
      </c>
      <c r="D230" s="197"/>
      <c r="E230" s="198"/>
      <c r="F230" s="199">
        <f t="shared" si="313"/>
        <v>0</v>
      </c>
      <c r="G230" s="197"/>
      <c r="H230" s="198"/>
      <c r="I230" s="199">
        <f t="shared" si="314"/>
        <v>0</v>
      </c>
      <c r="J230" s="200"/>
      <c r="K230" s="198"/>
      <c r="L230" s="199">
        <f t="shared" si="315"/>
        <v>0</v>
      </c>
      <c r="M230" s="197"/>
      <c r="N230" s="198"/>
      <c r="O230" s="199">
        <f t="shared" si="316"/>
        <v>0</v>
      </c>
      <c r="P230" s="201"/>
    </row>
    <row r="231" spans="1:16" ht="39.75" hidden="1" customHeight="1" x14ac:dyDescent="0.25">
      <c r="A231" s="52">
        <v>6299</v>
      </c>
      <c r="B231" s="90" t="s">
        <v>249</v>
      </c>
      <c r="C231" s="536">
        <f t="shared" si="291"/>
        <v>0</v>
      </c>
      <c r="D231" s="197"/>
      <c r="E231" s="198"/>
      <c r="F231" s="199">
        <f t="shared" si="313"/>
        <v>0</v>
      </c>
      <c r="G231" s="197"/>
      <c r="H231" s="198"/>
      <c r="I231" s="199">
        <f t="shared" si="314"/>
        <v>0</v>
      </c>
      <c r="J231" s="200"/>
      <c r="K231" s="198"/>
      <c r="L231" s="199">
        <f t="shared" si="315"/>
        <v>0</v>
      </c>
      <c r="M231" s="197"/>
      <c r="N231" s="198"/>
      <c r="O231" s="199">
        <f t="shared" si="316"/>
        <v>0</v>
      </c>
      <c r="P231" s="201"/>
    </row>
    <row r="232" spans="1:16" hidden="1" x14ac:dyDescent="0.25">
      <c r="A232" s="70">
        <v>6300</v>
      </c>
      <c r="B232" s="182" t="s">
        <v>250</v>
      </c>
      <c r="C232" s="534">
        <f t="shared" si="291"/>
        <v>0</v>
      </c>
      <c r="D232" s="183">
        <f t="shared" ref="D232:E232" si="317">SUM(D233,D238,D239)</f>
        <v>0</v>
      </c>
      <c r="E232" s="184">
        <f t="shared" si="317"/>
        <v>0</v>
      </c>
      <c r="F232" s="185">
        <f>SUM(F233,F238,F239)</f>
        <v>0</v>
      </c>
      <c r="G232" s="183">
        <f t="shared" ref="G232:O232" si="318">SUM(G233,G238,G239)</f>
        <v>0</v>
      </c>
      <c r="H232" s="184">
        <f t="shared" si="318"/>
        <v>0</v>
      </c>
      <c r="I232" s="185">
        <f t="shared" si="318"/>
        <v>0</v>
      </c>
      <c r="J232" s="186">
        <f t="shared" si="318"/>
        <v>0</v>
      </c>
      <c r="K232" s="184">
        <f t="shared" si="318"/>
        <v>0</v>
      </c>
      <c r="L232" s="185">
        <f t="shared" si="318"/>
        <v>0</v>
      </c>
      <c r="M232" s="183">
        <f t="shared" si="318"/>
        <v>0</v>
      </c>
      <c r="N232" s="184">
        <f t="shared" si="318"/>
        <v>0</v>
      </c>
      <c r="O232" s="185">
        <f t="shared" si="318"/>
        <v>0</v>
      </c>
      <c r="P232" s="215"/>
    </row>
    <row r="233" spans="1:16" ht="24" hidden="1" x14ac:dyDescent="0.25">
      <c r="A233" s="352">
        <v>6320</v>
      </c>
      <c r="B233" s="82" t="s">
        <v>251</v>
      </c>
      <c r="C233" s="548">
        <f t="shared" si="291"/>
        <v>0</v>
      </c>
      <c r="D233" s="212">
        <f t="shared" ref="D233:E233" si="319">SUM(D234:D237)</f>
        <v>0</v>
      </c>
      <c r="E233" s="213">
        <f t="shared" si="319"/>
        <v>0</v>
      </c>
      <c r="F233" s="194">
        <f>SUM(F234:F237)</f>
        <v>0</v>
      </c>
      <c r="G233" s="212">
        <f t="shared" ref="G233:O233" si="320">SUM(G234:G237)</f>
        <v>0</v>
      </c>
      <c r="H233" s="213">
        <f t="shared" si="320"/>
        <v>0</v>
      </c>
      <c r="I233" s="194">
        <f t="shared" si="320"/>
        <v>0</v>
      </c>
      <c r="J233" s="214">
        <f t="shared" si="320"/>
        <v>0</v>
      </c>
      <c r="K233" s="213">
        <f t="shared" si="320"/>
        <v>0</v>
      </c>
      <c r="L233" s="194">
        <f t="shared" si="320"/>
        <v>0</v>
      </c>
      <c r="M233" s="212">
        <f t="shared" si="320"/>
        <v>0</v>
      </c>
      <c r="N233" s="213">
        <f t="shared" si="320"/>
        <v>0</v>
      </c>
      <c r="O233" s="194">
        <f t="shared" si="320"/>
        <v>0</v>
      </c>
      <c r="P233" s="196"/>
    </row>
    <row r="234" spans="1:16" hidden="1" x14ac:dyDescent="0.25">
      <c r="A234" s="52">
        <v>6322</v>
      </c>
      <c r="B234" s="90" t="s">
        <v>252</v>
      </c>
      <c r="C234" s="536">
        <f t="shared" si="291"/>
        <v>0</v>
      </c>
      <c r="D234" s="197"/>
      <c r="E234" s="198"/>
      <c r="F234" s="199">
        <f t="shared" ref="F234:F239" si="321">D234+E234</f>
        <v>0</v>
      </c>
      <c r="G234" s="197"/>
      <c r="H234" s="198"/>
      <c r="I234" s="199">
        <f t="shared" ref="I234:I239" si="322">G234+H234</f>
        <v>0</v>
      </c>
      <c r="J234" s="200"/>
      <c r="K234" s="198"/>
      <c r="L234" s="199">
        <f t="shared" ref="L234:L239" si="323">J234+K234</f>
        <v>0</v>
      </c>
      <c r="M234" s="197"/>
      <c r="N234" s="198"/>
      <c r="O234" s="199">
        <f t="shared" ref="O234:O239" si="324">M234+N234</f>
        <v>0</v>
      </c>
      <c r="P234" s="201"/>
    </row>
    <row r="235" spans="1:16" ht="24" hidden="1" x14ac:dyDescent="0.25">
      <c r="A235" s="52">
        <v>6323</v>
      </c>
      <c r="B235" s="90" t="s">
        <v>253</v>
      </c>
      <c r="C235" s="536">
        <f t="shared" si="291"/>
        <v>0</v>
      </c>
      <c r="D235" s="197"/>
      <c r="E235" s="198"/>
      <c r="F235" s="199">
        <f t="shared" si="321"/>
        <v>0</v>
      </c>
      <c r="G235" s="197"/>
      <c r="H235" s="198"/>
      <c r="I235" s="199">
        <f t="shared" si="322"/>
        <v>0</v>
      </c>
      <c r="J235" s="200"/>
      <c r="K235" s="198"/>
      <c r="L235" s="199">
        <f t="shared" si="323"/>
        <v>0</v>
      </c>
      <c r="M235" s="197"/>
      <c r="N235" s="198"/>
      <c r="O235" s="199">
        <f t="shared" si="324"/>
        <v>0</v>
      </c>
      <c r="P235" s="201"/>
    </row>
    <row r="236" spans="1:16" ht="24" hidden="1" x14ac:dyDescent="0.25">
      <c r="A236" s="52">
        <v>6324</v>
      </c>
      <c r="B236" s="90" t="s">
        <v>254</v>
      </c>
      <c r="C236" s="536">
        <f t="shared" si="291"/>
        <v>0</v>
      </c>
      <c r="D236" s="197"/>
      <c r="E236" s="198"/>
      <c r="F236" s="199">
        <f t="shared" si="321"/>
        <v>0</v>
      </c>
      <c r="G236" s="197"/>
      <c r="H236" s="198"/>
      <c r="I236" s="199">
        <f t="shared" si="322"/>
        <v>0</v>
      </c>
      <c r="J236" s="200"/>
      <c r="K236" s="198"/>
      <c r="L236" s="199">
        <f t="shared" si="323"/>
        <v>0</v>
      </c>
      <c r="M236" s="197"/>
      <c r="N236" s="198"/>
      <c r="O236" s="199">
        <f t="shared" si="324"/>
        <v>0</v>
      </c>
      <c r="P236" s="201"/>
    </row>
    <row r="237" spans="1:16" hidden="1" x14ac:dyDescent="0.25">
      <c r="A237" s="45">
        <v>6329</v>
      </c>
      <c r="B237" s="82" t="s">
        <v>255</v>
      </c>
      <c r="C237" s="535">
        <f t="shared" si="291"/>
        <v>0</v>
      </c>
      <c r="D237" s="192"/>
      <c r="E237" s="193"/>
      <c r="F237" s="194">
        <f t="shared" si="321"/>
        <v>0</v>
      </c>
      <c r="G237" s="192"/>
      <c r="H237" s="193"/>
      <c r="I237" s="194">
        <f t="shared" si="322"/>
        <v>0</v>
      </c>
      <c r="J237" s="195"/>
      <c r="K237" s="193"/>
      <c r="L237" s="194">
        <f t="shared" si="323"/>
        <v>0</v>
      </c>
      <c r="M237" s="192"/>
      <c r="N237" s="193"/>
      <c r="O237" s="194">
        <f t="shared" si="324"/>
        <v>0</v>
      </c>
      <c r="P237" s="196"/>
    </row>
    <row r="238" spans="1:16" ht="24" hidden="1" x14ac:dyDescent="0.25">
      <c r="A238" s="351">
        <v>6330</v>
      </c>
      <c r="B238" s="245" t="s">
        <v>256</v>
      </c>
      <c r="C238" s="548">
        <f t="shared" si="291"/>
        <v>0</v>
      </c>
      <c r="D238" s="231"/>
      <c r="E238" s="232"/>
      <c r="F238" s="233">
        <f t="shared" si="321"/>
        <v>0</v>
      </c>
      <c r="G238" s="231"/>
      <c r="H238" s="232"/>
      <c r="I238" s="233">
        <f t="shared" si="322"/>
        <v>0</v>
      </c>
      <c r="J238" s="234"/>
      <c r="K238" s="232"/>
      <c r="L238" s="233">
        <f t="shared" si="323"/>
        <v>0</v>
      </c>
      <c r="M238" s="231"/>
      <c r="N238" s="232"/>
      <c r="O238" s="233">
        <f t="shared" si="324"/>
        <v>0</v>
      </c>
      <c r="P238" s="229"/>
    </row>
    <row r="239" spans="1:16" hidden="1" x14ac:dyDescent="0.25">
      <c r="A239" s="202">
        <v>6360</v>
      </c>
      <c r="B239" s="90" t="s">
        <v>257</v>
      </c>
      <c r="C239" s="536">
        <f t="shared" si="291"/>
        <v>0</v>
      </c>
      <c r="D239" s="197"/>
      <c r="E239" s="198"/>
      <c r="F239" s="199">
        <f t="shared" si="321"/>
        <v>0</v>
      </c>
      <c r="G239" s="197"/>
      <c r="H239" s="198"/>
      <c r="I239" s="199">
        <f t="shared" si="322"/>
        <v>0</v>
      </c>
      <c r="J239" s="200"/>
      <c r="K239" s="198"/>
      <c r="L239" s="199">
        <f t="shared" si="323"/>
        <v>0</v>
      </c>
      <c r="M239" s="197"/>
      <c r="N239" s="198"/>
      <c r="O239" s="199">
        <f t="shared" si="324"/>
        <v>0</v>
      </c>
      <c r="P239" s="201"/>
    </row>
    <row r="240" spans="1:16" ht="36" hidden="1" x14ac:dyDescent="0.25">
      <c r="A240" s="70">
        <v>6400</v>
      </c>
      <c r="B240" s="182" t="s">
        <v>258</v>
      </c>
      <c r="C240" s="534">
        <f t="shared" si="291"/>
        <v>0</v>
      </c>
      <c r="D240" s="183">
        <f t="shared" ref="D240:E240" si="325">SUM(D241,D245)</f>
        <v>0</v>
      </c>
      <c r="E240" s="184">
        <f t="shared" si="325"/>
        <v>0</v>
      </c>
      <c r="F240" s="185">
        <f>SUM(F241,F245)</f>
        <v>0</v>
      </c>
      <c r="G240" s="183">
        <f t="shared" ref="G240:O240" si="326">SUM(G241,G245)</f>
        <v>0</v>
      </c>
      <c r="H240" s="184">
        <f t="shared" si="326"/>
        <v>0</v>
      </c>
      <c r="I240" s="185">
        <f t="shared" si="326"/>
        <v>0</v>
      </c>
      <c r="J240" s="186">
        <f t="shared" si="326"/>
        <v>0</v>
      </c>
      <c r="K240" s="184">
        <f t="shared" si="326"/>
        <v>0</v>
      </c>
      <c r="L240" s="185">
        <f t="shared" si="326"/>
        <v>0</v>
      </c>
      <c r="M240" s="183">
        <f t="shared" si="326"/>
        <v>0</v>
      </c>
      <c r="N240" s="184">
        <f t="shared" si="326"/>
        <v>0</v>
      </c>
      <c r="O240" s="185">
        <f t="shared" si="326"/>
        <v>0</v>
      </c>
      <c r="P240" s="215"/>
    </row>
    <row r="241" spans="1:17" ht="24" hidden="1" x14ac:dyDescent="0.25">
      <c r="A241" s="352">
        <v>6410</v>
      </c>
      <c r="B241" s="82" t="s">
        <v>259</v>
      </c>
      <c r="C241" s="535">
        <f t="shared" si="291"/>
        <v>0</v>
      </c>
      <c r="D241" s="212">
        <f t="shared" ref="D241:E241" si="327">SUM(D242:D244)</f>
        <v>0</v>
      </c>
      <c r="E241" s="213">
        <f t="shared" si="327"/>
        <v>0</v>
      </c>
      <c r="F241" s="194">
        <f>SUM(F242:F244)</f>
        <v>0</v>
      </c>
      <c r="G241" s="212">
        <f t="shared" ref="G241:O241" si="328">SUM(G242:G244)</f>
        <v>0</v>
      </c>
      <c r="H241" s="213">
        <f t="shared" si="328"/>
        <v>0</v>
      </c>
      <c r="I241" s="194">
        <f t="shared" si="328"/>
        <v>0</v>
      </c>
      <c r="J241" s="214">
        <f t="shared" si="328"/>
        <v>0</v>
      </c>
      <c r="K241" s="213">
        <f t="shared" si="328"/>
        <v>0</v>
      </c>
      <c r="L241" s="194">
        <f t="shared" si="328"/>
        <v>0</v>
      </c>
      <c r="M241" s="212">
        <f t="shared" si="328"/>
        <v>0</v>
      </c>
      <c r="N241" s="213">
        <f t="shared" si="328"/>
        <v>0</v>
      </c>
      <c r="O241" s="194">
        <f t="shared" si="328"/>
        <v>0</v>
      </c>
      <c r="P241" s="227"/>
    </row>
    <row r="242" spans="1:17" hidden="1" x14ac:dyDescent="0.25">
      <c r="A242" s="52">
        <v>6411</v>
      </c>
      <c r="B242" s="218" t="s">
        <v>260</v>
      </c>
      <c r="C242" s="536">
        <f t="shared" si="291"/>
        <v>0</v>
      </c>
      <c r="D242" s="197"/>
      <c r="E242" s="198"/>
      <c r="F242" s="199">
        <f t="shared" ref="F242:F244" si="329">D242+E242</f>
        <v>0</v>
      </c>
      <c r="G242" s="197"/>
      <c r="H242" s="198"/>
      <c r="I242" s="199">
        <f t="shared" ref="I242:I244" si="330">G242+H242</f>
        <v>0</v>
      </c>
      <c r="J242" s="200"/>
      <c r="K242" s="198"/>
      <c r="L242" s="199">
        <f t="shared" ref="L242:L244" si="331">J242+K242</f>
        <v>0</v>
      </c>
      <c r="M242" s="197"/>
      <c r="N242" s="198"/>
      <c r="O242" s="199">
        <f t="shared" ref="O242:O244" si="332">M242+N242</f>
        <v>0</v>
      </c>
      <c r="P242" s="201"/>
    </row>
    <row r="243" spans="1:17" ht="36" hidden="1" x14ac:dyDescent="0.25">
      <c r="A243" s="52">
        <v>6412</v>
      </c>
      <c r="B243" s="90" t="s">
        <v>261</v>
      </c>
      <c r="C243" s="536">
        <f t="shared" si="291"/>
        <v>0</v>
      </c>
      <c r="D243" s="197"/>
      <c r="E243" s="198"/>
      <c r="F243" s="199">
        <f t="shared" si="329"/>
        <v>0</v>
      </c>
      <c r="G243" s="197"/>
      <c r="H243" s="198"/>
      <c r="I243" s="199">
        <f t="shared" si="330"/>
        <v>0</v>
      </c>
      <c r="J243" s="200"/>
      <c r="K243" s="198"/>
      <c r="L243" s="199">
        <f t="shared" si="331"/>
        <v>0</v>
      </c>
      <c r="M243" s="197"/>
      <c r="N243" s="198"/>
      <c r="O243" s="199">
        <f t="shared" si="332"/>
        <v>0</v>
      </c>
      <c r="P243" s="201"/>
    </row>
    <row r="244" spans="1:17" ht="36" hidden="1" x14ac:dyDescent="0.25">
      <c r="A244" s="52">
        <v>6419</v>
      </c>
      <c r="B244" s="90" t="s">
        <v>262</v>
      </c>
      <c r="C244" s="536">
        <f t="shared" si="291"/>
        <v>0</v>
      </c>
      <c r="D244" s="197"/>
      <c r="E244" s="198"/>
      <c r="F244" s="199">
        <f t="shared" si="329"/>
        <v>0</v>
      </c>
      <c r="G244" s="197"/>
      <c r="H244" s="198"/>
      <c r="I244" s="199">
        <f t="shared" si="330"/>
        <v>0</v>
      </c>
      <c r="J244" s="200"/>
      <c r="K244" s="198"/>
      <c r="L244" s="199">
        <f t="shared" si="331"/>
        <v>0</v>
      </c>
      <c r="M244" s="197"/>
      <c r="N244" s="198"/>
      <c r="O244" s="199">
        <f t="shared" si="332"/>
        <v>0</v>
      </c>
      <c r="P244" s="201"/>
    </row>
    <row r="245" spans="1:17" ht="48" hidden="1" x14ac:dyDescent="0.25">
      <c r="A245" s="202">
        <v>6420</v>
      </c>
      <c r="B245" s="90" t="s">
        <v>263</v>
      </c>
      <c r="C245" s="536">
        <f t="shared" si="291"/>
        <v>0</v>
      </c>
      <c r="D245" s="203">
        <f t="shared" ref="D245:E245" si="333">SUM(D246:D249)</f>
        <v>0</v>
      </c>
      <c r="E245" s="204">
        <f t="shared" si="333"/>
        <v>0</v>
      </c>
      <c r="F245" s="199">
        <f>SUM(F246:F249)</f>
        <v>0</v>
      </c>
      <c r="G245" s="203">
        <f t="shared" ref="G245:H245" si="334">SUM(G246:G249)</f>
        <v>0</v>
      </c>
      <c r="H245" s="204">
        <f t="shared" si="334"/>
        <v>0</v>
      </c>
      <c r="I245" s="199">
        <f>SUM(I246:I249)</f>
        <v>0</v>
      </c>
      <c r="J245" s="205">
        <f t="shared" ref="J245:K245" si="335">SUM(J246:J249)</f>
        <v>0</v>
      </c>
      <c r="K245" s="204">
        <f t="shared" si="335"/>
        <v>0</v>
      </c>
      <c r="L245" s="199">
        <f>SUM(L246:L249)</f>
        <v>0</v>
      </c>
      <c r="M245" s="203">
        <f t="shared" ref="M245:O245" si="336">SUM(M246:M249)</f>
        <v>0</v>
      </c>
      <c r="N245" s="204">
        <f t="shared" si="336"/>
        <v>0</v>
      </c>
      <c r="O245" s="199">
        <f t="shared" si="336"/>
        <v>0</v>
      </c>
      <c r="P245" s="201"/>
    </row>
    <row r="246" spans="1:17" ht="36" hidden="1" x14ac:dyDescent="0.25">
      <c r="A246" s="52">
        <v>6421</v>
      </c>
      <c r="B246" s="90" t="s">
        <v>264</v>
      </c>
      <c r="C246" s="536">
        <f t="shared" si="291"/>
        <v>0</v>
      </c>
      <c r="D246" s="197"/>
      <c r="E246" s="198"/>
      <c r="F246" s="199">
        <f t="shared" ref="F246:F249" si="337">D246+E246</f>
        <v>0</v>
      </c>
      <c r="G246" s="197"/>
      <c r="H246" s="198"/>
      <c r="I246" s="199">
        <f t="shared" ref="I246:I249" si="338">G246+H246</f>
        <v>0</v>
      </c>
      <c r="J246" s="200"/>
      <c r="K246" s="198"/>
      <c r="L246" s="199">
        <f t="shared" ref="L246:L249" si="339">J246+K246</f>
        <v>0</v>
      </c>
      <c r="M246" s="197"/>
      <c r="N246" s="198"/>
      <c r="O246" s="199">
        <f t="shared" ref="O246:O249" si="340">M246+N246</f>
        <v>0</v>
      </c>
      <c r="P246" s="201"/>
    </row>
    <row r="247" spans="1:17" hidden="1" x14ac:dyDescent="0.25">
      <c r="A247" s="52">
        <v>6422</v>
      </c>
      <c r="B247" s="90" t="s">
        <v>265</v>
      </c>
      <c r="C247" s="536">
        <f t="shared" si="291"/>
        <v>0</v>
      </c>
      <c r="D247" s="197"/>
      <c r="E247" s="198"/>
      <c r="F247" s="199">
        <f t="shared" si="337"/>
        <v>0</v>
      </c>
      <c r="G247" s="197"/>
      <c r="H247" s="198"/>
      <c r="I247" s="199">
        <f t="shared" si="338"/>
        <v>0</v>
      </c>
      <c r="J247" s="200"/>
      <c r="K247" s="198"/>
      <c r="L247" s="199">
        <f t="shared" si="339"/>
        <v>0</v>
      </c>
      <c r="M247" s="197"/>
      <c r="N247" s="198"/>
      <c r="O247" s="199">
        <f t="shared" si="340"/>
        <v>0</v>
      </c>
      <c r="P247" s="201"/>
    </row>
    <row r="248" spans="1:17" ht="13.5" hidden="1" customHeight="1" x14ac:dyDescent="0.25">
      <c r="A248" s="52">
        <v>6423</v>
      </c>
      <c r="B248" s="90" t="s">
        <v>266</v>
      </c>
      <c r="C248" s="536">
        <f t="shared" si="291"/>
        <v>0</v>
      </c>
      <c r="D248" s="197"/>
      <c r="E248" s="198"/>
      <c r="F248" s="199">
        <f t="shared" si="337"/>
        <v>0</v>
      </c>
      <c r="G248" s="197"/>
      <c r="H248" s="198"/>
      <c r="I248" s="199">
        <f t="shared" si="338"/>
        <v>0</v>
      </c>
      <c r="J248" s="200"/>
      <c r="K248" s="198"/>
      <c r="L248" s="199">
        <f t="shared" si="339"/>
        <v>0</v>
      </c>
      <c r="M248" s="197"/>
      <c r="N248" s="198"/>
      <c r="O248" s="199">
        <f t="shared" si="340"/>
        <v>0</v>
      </c>
      <c r="P248" s="201"/>
    </row>
    <row r="249" spans="1:17" ht="36" hidden="1" x14ac:dyDescent="0.25">
      <c r="A249" s="52">
        <v>6424</v>
      </c>
      <c r="B249" s="90" t="s">
        <v>267</v>
      </c>
      <c r="C249" s="536">
        <f t="shared" si="291"/>
        <v>0</v>
      </c>
      <c r="D249" s="197"/>
      <c r="E249" s="198"/>
      <c r="F249" s="199">
        <f t="shared" si="337"/>
        <v>0</v>
      </c>
      <c r="G249" s="197"/>
      <c r="H249" s="198"/>
      <c r="I249" s="199">
        <f t="shared" si="338"/>
        <v>0</v>
      </c>
      <c r="J249" s="200"/>
      <c r="K249" s="198"/>
      <c r="L249" s="199">
        <f t="shared" si="339"/>
        <v>0</v>
      </c>
      <c r="M249" s="197"/>
      <c r="N249" s="198"/>
      <c r="O249" s="199">
        <f t="shared" si="340"/>
        <v>0</v>
      </c>
      <c r="P249" s="201"/>
      <c r="Q249" s="246"/>
    </row>
    <row r="250" spans="1:17" ht="60" hidden="1" x14ac:dyDescent="0.25">
      <c r="A250" s="70">
        <v>6500</v>
      </c>
      <c r="B250" s="182" t="s">
        <v>268</v>
      </c>
      <c r="C250" s="538">
        <f t="shared" si="291"/>
        <v>0</v>
      </c>
      <c r="D250" s="220">
        <f t="shared" ref="D250:O250" si="341">SUM(D251)</f>
        <v>0</v>
      </c>
      <c r="E250" s="221">
        <f t="shared" si="341"/>
        <v>0</v>
      </c>
      <c r="F250" s="222">
        <f t="shared" si="341"/>
        <v>0</v>
      </c>
      <c r="G250" s="126">
        <f t="shared" si="341"/>
        <v>0</v>
      </c>
      <c r="H250" s="127">
        <f t="shared" si="341"/>
        <v>0</v>
      </c>
      <c r="I250" s="222">
        <f t="shared" si="341"/>
        <v>0</v>
      </c>
      <c r="J250" s="247">
        <f t="shared" si="341"/>
        <v>0</v>
      </c>
      <c r="K250" s="127">
        <f t="shared" si="341"/>
        <v>0</v>
      </c>
      <c r="L250" s="222">
        <f t="shared" si="341"/>
        <v>0</v>
      </c>
      <c r="M250" s="126">
        <f t="shared" si="341"/>
        <v>0</v>
      </c>
      <c r="N250" s="127">
        <f t="shared" si="341"/>
        <v>0</v>
      </c>
      <c r="O250" s="222">
        <f t="shared" si="341"/>
        <v>0</v>
      </c>
      <c r="P250" s="215"/>
      <c r="Q250" s="246"/>
    </row>
    <row r="251" spans="1:17" ht="48" hidden="1" x14ac:dyDescent="0.25">
      <c r="A251" s="52">
        <v>6510</v>
      </c>
      <c r="B251" s="90" t="s">
        <v>269</v>
      </c>
      <c r="C251" s="536">
        <f t="shared" si="291"/>
        <v>0</v>
      </c>
      <c r="D251" s="206"/>
      <c r="E251" s="207"/>
      <c r="F251" s="248">
        <f>D251+E251</f>
        <v>0</v>
      </c>
      <c r="G251" s="249"/>
      <c r="H251" s="250"/>
      <c r="I251" s="248">
        <f>G251+H251</f>
        <v>0</v>
      </c>
      <c r="J251" s="251"/>
      <c r="K251" s="250"/>
      <c r="L251" s="248">
        <f>J251+K251</f>
        <v>0</v>
      </c>
      <c r="M251" s="249"/>
      <c r="N251" s="250"/>
      <c r="O251" s="248">
        <f t="shared" ref="O251" si="342">M251+N251</f>
        <v>0</v>
      </c>
      <c r="P251" s="227"/>
      <c r="Q251" s="246"/>
    </row>
    <row r="252" spans="1:17" ht="48" hidden="1" x14ac:dyDescent="0.25">
      <c r="A252" s="252">
        <v>7000</v>
      </c>
      <c r="B252" s="252" t="s">
        <v>270</v>
      </c>
      <c r="C252" s="550">
        <f t="shared" si="291"/>
        <v>0</v>
      </c>
      <c r="D252" s="253">
        <f t="shared" ref="D252:E252" si="343">SUM(D253,D263)</f>
        <v>0</v>
      </c>
      <c r="E252" s="254">
        <f t="shared" si="343"/>
        <v>0</v>
      </c>
      <c r="F252" s="255">
        <f>SUM(F253,F263)</f>
        <v>0</v>
      </c>
      <c r="G252" s="253">
        <f t="shared" ref="G252:H252" si="344">SUM(G253,G263)</f>
        <v>0</v>
      </c>
      <c r="H252" s="254">
        <f t="shared" si="344"/>
        <v>0</v>
      </c>
      <c r="I252" s="255">
        <f>SUM(I253,I263)</f>
        <v>0</v>
      </c>
      <c r="J252" s="256">
        <f t="shared" ref="J252:K252" si="345">SUM(J253,J263)</f>
        <v>0</v>
      </c>
      <c r="K252" s="254">
        <f t="shared" si="345"/>
        <v>0</v>
      </c>
      <c r="L252" s="255">
        <f>SUM(L253,L263)</f>
        <v>0</v>
      </c>
      <c r="M252" s="253">
        <f t="shared" ref="M252:O252" si="346">SUM(M253,M263)</f>
        <v>0</v>
      </c>
      <c r="N252" s="254">
        <f t="shared" si="346"/>
        <v>0</v>
      </c>
      <c r="O252" s="255">
        <f t="shared" si="346"/>
        <v>0</v>
      </c>
      <c r="P252" s="257"/>
    </row>
    <row r="253" spans="1:17" ht="24" hidden="1" x14ac:dyDescent="0.25">
      <c r="A253" s="70">
        <v>7200</v>
      </c>
      <c r="B253" s="182" t="s">
        <v>271</v>
      </c>
      <c r="C253" s="534">
        <f t="shared" si="291"/>
        <v>0</v>
      </c>
      <c r="D253" s="183">
        <f t="shared" ref="D253:O253" si="347">SUM(D254,D255,D256,D257,D261,D262)</f>
        <v>0</v>
      </c>
      <c r="E253" s="184">
        <f t="shared" si="347"/>
        <v>0</v>
      </c>
      <c r="F253" s="185">
        <f t="shared" si="347"/>
        <v>0</v>
      </c>
      <c r="G253" s="183">
        <f t="shared" si="347"/>
        <v>0</v>
      </c>
      <c r="H253" s="184">
        <f t="shared" si="347"/>
        <v>0</v>
      </c>
      <c r="I253" s="185">
        <f t="shared" si="347"/>
        <v>0</v>
      </c>
      <c r="J253" s="186">
        <f t="shared" si="347"/>
        <v>0</v>
      </c>
      <c r="K253" s="184">
        <f t="shared" si="347"/>
        <v>0</v>
      </c>
      <c r="L253" s="185">
        <f t="shared" si="347"/>
        <v>0</v>
      </c>
      <c r="M253" s="183">
        <f t="shared" si="347"/>
        <v>0</v>
      </c>
      <c r="N253" s="184">
        <f t="shared" si="347"/>
        <v>0</v>
      </c>
      <c r="O253" s="185">
        <f t="shared" si="347"/>
        <v>0</v>
      </c>
      <c r="P253" s="187"/>
    </row>
    <row r="254" spans="1:17" ht="24" hidden="1" x14ac:dyDescent="0.25">
      <c r="A254" s="352">
        <v>7210</v>
      </c>
      <c r="B254" s="82" t="s">
        <v>272</v>
      </c>
      <c r="C254" s="535">
        <f t="shared" si="291"/>
        <v>0</v>
      </c>
      <c r="D254" s="192"/>
      <c r="E254" s="193"/>
      <c r="F254" s="194">
        <f t="shared" ref="F254:F256" si="348">D254+E254</f>
        <v>0</v>
      </c>
      <c r="G254" s="192"/>
      <c r="H254" s="193"/>
      <c r="I254" s="194">
        <f t="shared" ref="I254:I256" si="349">G254+H254</f>
        <v>0</v>
      </c>
      <c r="J254" s="195"/>
      <c r="K254" s="193"/>
      <c r="L254" s="194">
        <f t="shared" ref="L254:L256" si="350">J254+K254</f>
        <v>0</v>
      </c>
      <c r="M254" s="192"/>
      <c r="N254" s="193"/>
      <c r="O254" s="194">
        <f t="shared" ref="O254:O256" si="351">M254+N254</f>
        <v>0</v>
      </c>
      <c r="P254" s="196"/>
    </row>
    <row r="255" spans="1:17" s="246" customFormat="1" ht="36" hidden="1" x14ac:dyDescent="0.25">
      <c r="A255" s="202">
        <v>7220</v>
      </c>
      <c r="B255" s="90" t="s">
        <v>273</v>
      </c>
      <c r="C255" s="536">
        <f t="shared" si="291"/>
        <v>0</v>
      </c>
      <c r="D255" s="197"/>
      <c r="E255" s="198"/>
      <c r="F255" s="199">
        <f t="shared" si="348"/>
        <v>0</v>
      </c>
      <c r="G255" s="197"/>
      <c r="H255" s="198"/>
      <c r="I255" s="199">
        <f t="shared" si="349"/>
        <v>0</v>
      </c>
      <c r="J255" s="200"/>
      <c r="K255" s="198"/>
      <c r="L255" s="199">
        <f t="shared" si="350"/>
        <v>0</v>
      </c>
      <c r="M255" s="197"/>
      <c r="N255" s="198"/>
      <c r="O255" s="199">
        <f t="shared" si="351"/>
        <v>0</v>
      </c>
      <c r="P255" s="201"/>
    </row>
    <row r="256" spans="1:17" ht="24" hidden="1" x14ac:dyDescent="0.25">
      <c r="A256" s="202">
        <v>7230</v>
      </c>
      <c r="B256" s="90" t="s">
        <v>43</v>
      </c>
      <c r="C256" s="536">
        <f t="shared" si="291"/>
        <v>0</v>
      </c>
      <c r="D256" s="197"/>
      <c r="E256" s="198"/>
      <c r="F256" s="199">
        <f t="shared" si="348"/>
        <v>0</v>
      </c>
      <c r="G256" s="197"/>
      <c r="H256" s="198"/>
      <c r="I256" s="199">
        <f t="shared" si="349"/>
        <v>0</v>
      </c>
      <c r="J256" s="200"/>
      <c r="K256" s="198"/>
      <c r="L256" s="199">
        <f t="shared" si="350"/>
        <v>0</v>
      </c>
      <c r="M256" s="197"/>
      <c r="N256" s="198"/>
      <c r="O256" s="199">
        <f t="shared" si="351"/>
        <v>0</v>
      </c>
      <c r="P256" s="201"/>
    </row>
    <row r="257" spans="1:16" ht="24" hidden="1" x14ac:dyDescent="0.25">
      <c r="A257" s="202">
        <v>7240</v>
      </c>
      <c r="B257" s="90" t="s">
        <v>274</v>
      </c>
      <c r="C257" s="536">
        <f t="shared" si="291"/>
        <v>0</v>
      </c>
      <c r="D257" s="203">
        <f t="shared" ref="D257:K257" si="352">SUM(D258:D260)</f>
        <v>0</v>
      </c>
      <c r="E257" s="204">
        <f t="shared" si="352"/>
        <v>0</v>
      </c>
      <c r="F257" s="199">
        <f t="shared" si="352"/>
        <v>0</v>
      </c>
      <c r="G257" s="203">
        <f t="shared" si="352"/>
        <v>0</v>
      </c>
      <c r="H257" s="204">
        <f t="shared" si="352"/>
        <v>0</v>
      </c>
      <c r="I257" s="199">
        <f t="shared" si="352"/>
        <v>0</v>
      </c>
      <c r="J257" s="205">
        <f t="shared" si="352"/>
        <v>0</v>
      </c>
      <c r="K257" s="204">
        <f t="shared" si="352"/>
        <v>0</v>
      </c>
      <c r="L257" s="199">
        <f>SUM(L258:L260)</f>
        <v>0</v>
      </c>
      <c r="M257" s="203">
        <f t="shared" ref="M257:O257" si="353">SUM(M258:M260)</f>
        <v>0</v>
      </c>
      <c r="N257" s="204">
        <f t="shared" si="353"/>
        <v>0</v>
      </c>
      <c r="O257" s="199">
        <f t="shared" si="353"/>
        <v>0</v>
      </c>
      <c r="P257" s="201"/>
    </row>
    <row r="258" spans="1:16" ht="48" hidden="1" x14ac:dyDescent="0.25">
      <c r="A258" s="52">
        <v>7245</v>
      </c>
      <c r="B258" s="90" t="s">
        <v>275</v>
      </c>
      <c r="C258" s="536">
        <f t="shared" si="291"/>
        <v>0</v>
      </c>
      <c r="D258" s="197"/>
      <c r="E258" s="198"/>
      <c r="F258" s="199">
        <f t="shared" ref="F258:F262" si="354">D258+E258</f>
        <v>0</v>
      </c>
      <c r="G258" s="197"/>
      <c r="H258" s="198"/>
      <c r="I258" s="199">
        <f t="shared" ref="I258:I262" si="355">G258+H258</f>
        <v>0</v>
      </c>
      <c r="J258" s="200"/>
      <c r="K258" s="198"/>
      <c r="L258" s="199">
        <f t="shared" ref="L258:L262" si="356">J258+K258</f>
        <v>0</v>
      </c>
      <c r="M258" s="197"/>
      <c r="N258" s="198"/>
      <c r="O258" s="199">
        <f t="shared" ref="O258:O262" si="357">M258+N258</f>
        <v>0</v>
      </c>
      <c r="P258" s="201"/>
    </row>
    <row r="259" spans="1:16" ht="84.75" hidden="1" customHeight="1" x14ac:dyDescent="0.25">
      <c r="A259" s="52">
        <v>7246</v>
      </c>
      <c r="B259" s="90" t="s">
        <v>276</v>
      </c>
      <c r="C259" s="536">
        <f t="shared" si="291"/>
        <v>0</v>
      </c>
      <c r="D259" s="197"/>
      <c r="E259" s="198"/>
      <c r="F259" s="199">
        <f t="shared" si="354"/>
        <v>0</v>
      </c>
      <c r="G259" s="197"/>
      <c r="H259" s="198"/>
      <c r="I259" s="199">
        <f t="shared" si="355"/>
        <v>0</v>
      </c>
      <c r="J259" s="200"/>
      <c r="K259" s="198"/>
      <c r="L259" s="199">
        <f t="shared" si="356"/>
        <v>0</v>
      </c>
      <c r="M259" s="197"/>
      <c r="N259" s="198"/>
      <c r="O259" s="199">
        <f t="shared" si="357"/>
        <v>0</v>
      </c>
      <c r="P259" s="201"/>
    </row>
    <row r="260" spans="1:16" ht="36" hidden="1" x14ac:dyDescent="0.25">
      <c r="A260" s="52">
        <v>7247</v>
      </c>
      <c r="B260" s="90" t="s">
        <v>277</v>
      </c>
      <c r="C260" s="536">
        <f t="shared" si="291"/>
        <v>0</v>
      </c>
      <c r="D260" s="197"/>
      <c r="E260" s="198"/>
      <c r="F260" s="199">
        <f t="shared" si="354"/>
        <v>0</v>
      </c>
      <c r="G260" s="197"/>
      <c r="H260" s="198"/>
      <c r="I260" s="199">
        <f t="shared" si="355"/>
        <v>0</v>
      </c>
      <c r="J260" s="200"/>
      <c r="K260" s="198"/>
      <c r="L260" s="199">
        <f t="shared" si="356"/>
        <v>0</v>
      </c>
      <c r="M260" s="197"/>
      <c r="N260" s="198"/>
      <c r="O260" s="199">
        <f t="shared" si="357"/>
        <v>0</v>
      </c>
      <c r="P260" s="201"/>
    </row>
    <row r="261" spans="1:16" ht="24" hidden="1" x14ac:dyDescent="0.25">
      <c r="A261" s="202">
        <v>7260</v>
      </c>
      <c r="B261" s="90" t="s">
        <v>278</v>
      </c>
      <c r="C261" s="536">
        <f t="shared" si="291"/>
        <v>0</v>
      </c>
      <c r="D261" s="197"/>
      <c r="E261" s="198"/>
      <c r="F261" s="199">
        <f t="shared" si="354"/>
        <v>0</v>
      </c>
      <c r="G261" s="197"/>
      <c r="H261" s="198"/>
      <c r="I261" s="199">
        <f t="shared" si="355"/>
        <v>0</v>
      </c>
      <c r="J261" s="200"/>
      <c r="K261" s="198"/>
      <c r="L261" s="199">
        <f t="shared" si="356"/>
        <v>0</v>
      </c>
      <c r="M261" s="197"/>
      <c r="N261" s="198"/>
      <c r="O261" s="199">
        <f t="shared" si="357"/>
        <v>0</v>
      </c>
      <c r="P261" s="201"/>
    </row>
    <row r="262" spans="1:16" ht="60" hidden="1" x14ac:dyDescent="0.25">
      <c r="A262" s="202">
        <v>7270</v>
      </c>
      <c r="B262" s="90" t="s">
        <v>279</v>
      </c>
      <c r="C262" s="536">
        <f t="shared" si="291"/>
        <v>0</v>
      </c>
      <c r="D262" s="197"/>
      <c r="E262" s="198"/>
      <c r="F262" s="199">
        <f t="shared" si="354"/>
        <v>0</v>
      </c>
      <c r="G262" s="197"/>
      <c r="H262" s="198"/>
      <c r="I262" s="199">
        <f t="shared" si="355"/>
        <v>0</v>
      </c>
      <c r="J262" s="200"/>
      <c r="K262" s="198"/>
      <c r="L262" s="199">
        <f t="shared" si="356"/>
        <v>0</v>
      </c>
      <c r="M262" s="197"/>
      <c r="N262" s="198"/>
      <c r="O262" s="199">
        <f t="shared" si="357"/>
        <v>0</v>
      </c>
      <c r="P262" s="201"/>
    </row>
    <row r="263" spans="1:16" hidden="1" x14ac:dyDescent="0.25">
      <c r="A263" s="138">
        <v>7700</v>
      </c>
      <c r="B263" s="108" t="s">
        <v>280</v>
      </c>
      <c r="C263" s="538">
        <f t="shared" si="291"/>
        <v>0</v>
      </c>
      <c r="D263" s="220">
        <f t="shared" ref="D263:O263" si="358">D264</f>
        <v>0</v>
      </c>
      <c r="E263" s="221">
        <f t="shared" si="358"/>
        <v>0</v>
      </c>
      <c r="F263" s="222">
        <f t="shared" si="358"/>
        <v>0</v>
      </c>
      <c r="G263" s="220">
        <f t="shared" si="358"/>
        <v>0</v>
      </c>
      <c r="H263" s="221">
        <f t="shared" si="358"/>
        <v>0</v>
      </c>
      <c r="I263" s="222">
        <f t="shared" si="358"/>
        <v>0</v>
      </c>
      <c r="J263" s="223">
        <f t="shared" si="358"/>
        <v>0</v>
      </c>
      <c r="K263" s="221">
        <f t="shared" si="358"/>
        <v>0</v>
      </c>
      <c r="L263" s="222">
        <f t="shared" si="358"/>
        <v>0</v>
      </c>
      <c r="M263" s="220">
        <f t="shared" si="358"/>
        <v>0</v>
      </c>
      <c r="N263" s="221">
        <f t="shared" si="358"/>
        <v>0</v>
      </c>
      <c r="O263" s="222">
        <f t="shared" si="358"/>
        <v>0</v>
      </c>
      <c r="P263" s="215"/>
    </row>
    <row r="264" spans="1:16" hidden="1" x14ac:dyDescent="0.25">
      <c r="A264" s="188">
        <v>7720</v>
      </c>
      <c r="B264" s="82" t="s">
        <v>281</v>
      </c>
      <c r="C264" s="537">
        <f t="shared" si="291"/>
        <v>0</v>
      </c>
      <c r="D264" s="249"/>
      <c r="E264" s="250"/>
      <c r="F264" s="248">
        <f>D264+E264</f>
        <v>0</v>
      </c>
      <c r="G264" s="249"/>
      <c r="H264" s="250"/>
      <c r="I264" s="248">
        <f>G264+H264</f>
        <v>0</v>
      </c>
      <c r="J264" s="251"/>
      <c r="K264" s="250"/>
      <c r="L264" s="248">
        <f>J264+K264</f>
        <v>0</v>
      </c>
      <c r="M264" s="249"/>
      <c r="N264" s="250"/>
      <c r="O264" s="248">
        <f t="shared" ref="O264" si="359">M264+N264</f>
        <v>0</v>
      </c>
      <c r="P264" s="227"/>
    </row>
    <row r="265" spans="1:16" hidden="1" x14ac:dyDescent="0.25">
      <c r="A265" s="258">
        <v>9000</v>
      </c>
      <c r="B265" s="259" t="s">
        <v>282</v>
      </c>
      <c r="C265" s="551">
        <f t="shared" si="291"/>
        <v>0</v>
      </c>
      <c r="D265" s="260">
        <f t="shared" ref="D265:O266" si="360">D266</f>
        <v>0</v>
      </c>
      <c r="E265" s="261">
        <f t="shared" si="360"/>
        <v>0</v>
      </c>
      <c r="F265" s="262">
        <f t="shared" si="360"/>
        <v>0</v>
      </c>
      <c r="G265" s="260">
        <f t="shared" si="360"/>
        <v>0</v>
      </c>
      <c r="H265" s="261">
        <f t="shared" si="360"/>
        <v>0</v>
      </c>
      <c r="I265" s="262">
        <f>I266</f>
        <v>0</v>
      </c>
      <c r="J265" s="263">
        <f t="shared" si="360"/>
        <v>0</v>
      </c>
      <c r="K265" s="261">
        <f t="shared" si="360"/>
        <v>0</v>
      </c>
      <c r="L265" s="262">
        <f t="shared" si="360"/>
        <v>0</v>
      </c>
      <c r="M265" s="260">
        <f t="shared" si="360"/>
        <v>0</v>
      </c>
      <c r="N265" s="261">
        <f t="shared" si="360"/>
        <v>0</v>
      </c>
      <c r="O265" s="262">
        <f t="shared" si="360"/>
        <v>0</v>
      </c>
      <c r="P265" s="264"/>
    </row>
    <row r="266" spans="1:16" ht="24" hidden="1" x14ac:dyDescent="0.25">
      <c r="A266" s="265">
        <v>9200</v>
      </c>
      <c r="B266" s="90" t="s">
        <v>283</v>
      </c>
      <c r="C266" s="542">
        <f t="shared" si="291"/>
        <v>0</v>
      </c>
      <c r="D266" s="148">
        <f t="shared" si="360"/>
        <v>0</v>
      </c>
      <c r="E266" s="149">
        <f t="shared" si="360"/>
        <v>0</v>
      </c>
      <c r="F266" s="189">
        <f t="shared" si="360"/>
        <v>0</v>
      </c>
      <c r="G266" s="148">
        <f t="shared" si="360"/>
        <v>0</v>
      </c>
      <c r="H266" s="149">
        <f t="shared" si="360"/>
        <v>0</v>
      </c>
      <c r="I266" s="189">
        <f t="shared" si="360"/>
        <v>0</v>
      </c>
      <c r="J266" s="190">
        <f t="shared" si="360"/>
        <v>0</v>
      </c>
      <c r="K266" s="149">
        <f t="shared" si="360"/>
        <v>0</v>
      </c>
      <c r="L266" s="189">
        <f t="shared" si="360"/>
        <v>0</v>
      </c>
      <c r="M266" s="148">
        <f t="shared" si="360"/>
        <v>0</v>
      </c>
      <c r="N266" s="149">
        <f t="shared" si="360"/>
        <v>0</v>
      </c>
      <c r="O266" s="189">
        <f t="shared" si="360"/>
        <v>0</v>
      </c>
      <c r="P266" s="191"/>
    </row>
    <row r="267" spans="1:16" ht="24" hidden="1" x14ac:dyDescent="0.25">
      <c r="A267" s="266">
        <v>9260</v>
      </c>
      <c r="B267" s="90" t="s">
        <v>284</v>
      </c>
      <c r="C267" s="542">
        <f t="shared" si="291"/>
        <v>0</v>
      </c>
      <c r="D267" s="148">
        <f t="shared" ref="D267:O267" si="361">SUM(D268)</f>
        <v>0</v>
      </c>
      <c r="E267" s="149">
        <f t="shared" si="361"/>
        <v>0</v>
      </c>
      <c r="F267" s="189">
        <f t="shared" si="361"/>
        <v>0</v>
      </c>
      <c r="G267" s="148">
        <f t="shared" si="361"/>
        <v>0</v>
      </c>
      <c r="H267" s="149">
        <f t="shared" si="361"/>
        <v>0</v>
      </c>
      <c r="I267" s="189">
        <f t="shared" si="361"/>
        <v>0</v>
      </c>
      <c r="J267" s="190">
        <f t="shared" si="361"/>
        <v>0</v>
      </c>
      <c r="K267" s="149">
        <f t="shared" si="361"/>
        <v>0</v>
      </c>
      <c r="L267" s="189">
        <f t="shared" si="361"/>
        <v>0</v>
      </c>
      <c r="M267" s="148">
        <f t="shared" si="361"/>
        <v>0</v>
      </c>
      <c r="N267" s="149">
        <f t="shared" si="361"/>
        <v>0</v>
      </c>
      <c r="O267" s="189">
        <f t="shared" si="361"/>
        <v>0</v>
      </c>
      <c r="P267" s="191"/>
    </row>
    <row r="268" spans="1:16" ht="87" hidden="1" customHeight="1" x14ac:dyDescent="0.25">
      <c r="A268" s="267">
        <v>9263</v>
      </c>
      <c r="B268" s="90" t="s">
        <v>285</v>
      </c>
      <c r="C268" s="542">
        <f t="shared" si="291"/>
        <v>0</v>
      </c>
      <c r="D268" s="206"/>
      <c r="E268" s="207"/>
      <c r="F268" s="189">
        <f>D268+E268</f>
        <v>0</v>
      </c>
      <c r="G268" s="206"/>
      <c r="H268" s="207"/>
      <c r="I268" s="189">
        <f>G268+H268</f>
        <v>0</v>
      </c>
      <c r="J268" s="208"/>
      <c r="K268" s="207"/>
      <c r="L268" s="189">
        <f>J268+K268</f>
        <v>0</v>
      </c>
      <c r="M268" s="206"/>
      <c r="N268" s="207"/>
      <c r="O268" s="189">
        <f t="shared" ref="O268" si="362">M268+N268</f>
        <v>0</v>
      </c>
      <c r="P268" s="191"/>
    </row>
    <row r="269" spans="1:16" hidden="1" x14ac:dyDescent="0.25">
      <c r="A269" s="218"/>
      <c r="B269" s="90" t="s">
        <v>286</v>
      </c>
      <c r="C269" s="536">
        <f t="shared" si="291"/>
        <v>0</v>
      </c>
      <c r="D269" s="203">
        <f t="shared" ref="D269:E269" si="363">SUM(D270:D271)</f>
        <v>0</v>
      </c>
      <c r="E269" s="204">
        <f t="shared" si="363"/>
        <v>0</v>
      </c>
      <c r="F269" s="199">
        <f>SUM(F270:F271)</f>
        <v>0</v>
      </c>
      <c r="G269" s="203">
        <f t="shared" ref="G269:H269" si="364">SUM(G270:G271)</f>
        <v>0</v>
      </c>
      <c r="H269" s="204">
        <f t="shared" si="364"/>
        <v>0</v>
      </c>
      <c r="I269" s="199">
        <f>SUM(I270:I271)</f>
        <v>0</v>
      </c>
      <c r="J269" s="205">
        <f t="shared" ref="J269:K269" si="365">SUM(J270:J271)</f>
        <v>0</v>
      </c>
      <c r="K269" s="204">
        <f t="shared" si="365"/>
        <v>0</v>
      </c>
      <c r="L269" s="199">
        <f>SUM(L270:L271)</f>
        <v>0</v>
      </c>
      <c r="M269" s="203">
        <f t="shared" ref="M269:O269" si="366">SUM(M270:M271)</f>
        <v>0</v>
      </c>
      <c r="N269" s="204">
        <f t="shared" si="366"/>
        <v>0</v>
      </c>
      <c r="O269" s="199">
        <f t="shared" si="366"/>
        <v>0</v>
      </c>
      <c r="P269" s="201"/>
    </row>
    <row r="270" spans="1:16" hidden="1" x14ac:dyDescent="0.25">
      <c r="A270" s="218" t="s">
        <v>287</v>
      </c>
      <c r="B270" s="52" t="s">
        <v>288</v>
      </c>
      <c r="C270" s="536">
        <f t="shared" si="291"/>
        <v>0</v>
      </c>
      <c r="D270" s="197"/>
      <c r="E270" s="198"/>
      <c r="F270" s="199">
        <f t="shared" ref="F270:F271" si="367">D270+E270</f>
        <v>0</v>
      </c>
      <c r="G270" s="197"/>
      <c r="H270" s="198"/>
      <c r="I270" s="199">
        <f t="shared" ref="I270:I271" si="368">G270+H270</f>
        <v>0</v>
      </c>
      <c r="J270" s="200"/>
      <c r="K270" s="198"/>
      <c r="L270" s="199">
        <f t="shared" ref="L270:L271" si="369">J270+K270</f>
        <v>0</v>
      </c>
      <c r="M270" s="197"/>
      <c r="N270" s="198"/>
      <c r="O270" s="199">
        <f t="shared" ref="O270:O271" si="370">M270+N270</f>
        <v>0</v>
      </c>
      <c r="P270" s="201"/>
    </row>
    <row r="271" spans="1:16" ht="24" hidden="1" x14ac:dyDescent="0.25">
      <c r="A271" s="218" t="s">
        <v>289</v>
      </c>
      <c r="B271" s="268" t="s">
        <v>290</v>
      </c>
      <c r="C271" s="535">
        <f t="shared" si="291"/>
        <v>0</v>
      </c>
      <c r="D271" s="192"/>
      <c r="E271" s="193"/>
      <c r="F271" s="194">
        <f t="shared" si="367"/>
        <v>0</v>
      </c>
      <c r="G271" s="192"/>
      <c r="H271" s="193"/>
      <c r="I271" s="194">
        <f t="shared" si="368"/>
        <v>0</v>
      </c>
      <c r="J271" s="195"/>
      <c r="K271" s="193"/>
      <c r="L271" s="194">
        <f t="shared" si="369"/>
        <v>0</v>
      </c>
      <c r="M271" s="192"/>
      <c r="N271" s="193"/>
      <c r="O271" s="194">
        <f t="shared" si="370"/>
        <v>0</v>
      </c>
      <c r="P271" s="196"/>
    </row>
    <row r="272" spans="1:16" ht="12.75" thickBot="1" x14ac:dyDescent="0.3">
      <c r="A272" s="269"/>
      <c r="B272" s="269" t="s">
        <v>291</v>
      </c>
      <c r="C272" s="552">
        <f t="shared" si="291"/>
        <v>457569</v>
      </c>
      <c r="D272" s="270">
        <f>SUM(D269,D265,D252,D211,D182,D174,D160,D75,D53)</f>
        <v>459033</v>
      </c>
      <c r="E272" s="271">
        <f t="shared" ref="E272:O272" si="371">SUM(E269,E265,E252,E211,E182,E174,E160,E75,E53)</f>
        <v>-1464</v>
      </c>
      <c r="F272" s="272">
        <f t="shared" si="371"/>
        <v>457569</v>
      </c>
      <c r="G272" s="270">
        <f t="shared" si="371"/>
        <v>0</v>
      </c>
      <c r="H272" s="271">
        <f t="shared" si="371"/>
        <v>0</v>
      </c>
      <c r="I272" s="272">
        <f t="shared" si="371"/>
        <v>0</v>
      </c>
      <c r="J272" s="273">
        <f t="shared" si="371"/>
        <v>0</v>
      </c>
      <c r="K272" s="271">
        <f t="shared" si="371"/>
        <v>0</v>
      </c>
      <c r="L272" s="272">
        <f t="shared" si="371"/>
        <v>0</v>
      </c>
      <c r="M272" s="270">
        <f t="shared" si="371"/>
        <v>0</v>
      </c>
      <c r="N272" s="271">
        <f t="shared" si="371"/>
        <v>0</v>
      </c>
      <c r="O272" s="272">
        <f t="shared" si="371"/>
        <v>0</v>
      </c>
      <c r="P272" s="274"/>
    </row>
    <row r="273" spans="1:16" s="29" customFormat="1" ht="13.5" hidden="1" thickTop="1" thickBot="1" x14ac:dyDescent="0.3">
      <c r="A273" s="1008" t="s">
        <v>292</v>
      </c>
      <c r="B273" s="1009"/>
      <c r="C273" s="553">
        <f t="shared" si="291"/>
        <v>0</v>
      </c>
      <c r="D273" s="275">
        <f>SUM(D24,D25,D41,D43)-D51</f>
        <v>0</v>
      </c>
      <c r="E273" s="276">
        <f t="shared" ref="E273:F273" si="372">SUM(E24,E25,E41,E43)-E51</f>
        <v>0</v>
      </c>
      <c r="F273" s="277">
        <f t="shared" si="372"/>
        <v>0</v>
      </c>
      <c r="G273" s="275">
        <f>SUM(G24,G25,G43)-G51</f>
        <v>0</v>
      </c>
      <c r="H273" s="276">
        <f t="shared" ref="H273:I273" si="373">SUM(H24,H25,H43)-H51</f>
        <v>0</v>
      </c>
      <c r="I273" s="277">
        <f t="shared" si="373"/>
        <v>0</v>
      </c>
      <c r="J273" s="278">
        <f t="shared" ref="J273:K273" si="374">(J26+J43)-J51</f>
        <v>0</v>
      </c>
      <c r="K273" s="276">
        <f t="shared" si="374"/>
        <v>0</v>
      </c>
      <c r="L273" s="277">
        <f>(L26+L43)-L51</f>
        <v>0</v>
      </c>
      <c r="M273" s="275">
        <f t="shared" ref="M273:O273" si="375">M45-M51</f>
        <v>0</v>
      </c>
      <c r="N273" s="276">
        <f t="shared" si="375"/>
        <v>0</v>
      </c>
      <c r="O273" s="277">
        <f t="shared" si="375"/>
        <v>0</v>
      </c>
      <c r="P273" s="279"/>
    </row>
    <row r="274" spans="1:16" s="29" customFormat="1" ht="12.75" hidden="1" thickTop="1" x14ac:dyDescent="0.25">
      <c r="A274" s="1010" t="s">
        <v>293</v>
      </c>
      <c r="B274" s="1011"/>
      <c r="C274" s="554">
        <f t="shared" si="291"/>
        <v>0</v>
      </c>
      <c r="D274" s="280">
        <f t="shared" ref="D274:O274" si="376">SUM(D275,D276)-D283+D284</f>
        <v>0</v>
      </c>
      <c r="E274" s="281">
        <f t="shared" si="376"/>
        <v>0</v>
      </c>
      <c r="F274" s="282">
        <f t="shared" si="376"/>
        <v>0</v>
      </c>
      <c r="G274" s="280">
        <f t="shared" si="376"/>
        <v>0</v>
      </c>
      <c r="H274" s="281">
        <f t="shared" si="376"/>
        <v>0</v>
      </c>
      <c r="I274" s="282">
        <f t="shared" si="376"/>
        <v>0</v>
      </c>
      <c r="J274" s="283">
        <f t="shared" si="376"/>
        <v>0</v>
      </c>
      <c r="K274" s="281">
        <f t="shared" si="376"/>
        <v>0</v>
      </c>
      <c r="L274" s="282">
        <f t="shared" si="376"/>
        <v>0</v>
      </c>
      <c r="M274" s="280">
        <f t="shared" si="376"/>
        <v>0</v>
      </c>
      <c r="N274" s="281">
        <f t="shared" si="376"/>
        <v>0</v>
      </c>
      <c r="O274" s="282">
        <f t="shared" si="376"/>
        <v>0</v>
      </c>
      <c r="P274" s="284"/>
    </row>
    <row r="275" spans="1:16" s="29" customFormat="1" ht="13.5" hidden="1" thickTop="1" thickBot="1" x14ac:dyDescent="0.3">
      <c r="A275" s="157" t="s">
        <v>294</v>
      </c>
      <c r="B275" s="157" t="s">
        <v>295</v>
      </c>
      <c r="C275" s="544">
        <f t="shared" si="291"/>
        <v>0</v>
      </c>
      <c r="D275" s="158">
        <f>D21-D269</f>
        <v>0</v>
      </c>
      <c r="E275" s="158">
        <f t="shared" ref="E275:O275" si="377">E21-E269</f>
        <v>0</v>
      </c>
      <c r="F275" s="158">
        <f t="shared" si="377"/>
        <v>0</v>
      </c>
      <c r="G275" s="158">
        <f t="shared" si="377"/>
        <v>0</v>
      </c>
      <c r="H275" s="158">
        <f t="shared" si="377"/>
        <v>0</v>
      </c>
      <c r="I275" s="158">
        <f t="shared" si="377"/>
        <v>0</v>
      </c>
      <c r="J275" s="158">
        <f t="shared" si="377"/>
        <v>0</v>
      </c>
      <c r="K275" s="158">
        <f t="shared" si="377"/>
        <v>0</v>
      </c>
      <c r="L275" s="544">
        <f t="shared" si="377"/>
        <v>0</v>
      </c>
      <c r="M275" s="158">
        <f t="shared" si="377"/>
        <v>0</v>
      </c>
      <c r="N275" s="158">
        <f t="shared" si="377"/>
        <v>0</v>
      </c>
      <c r="O275" s="544">
        <f t="shared" si="377"/>
        <v>0</v>
      </c>
      <c r="P275" s="563"/>
    </row>
    <row r="276" spans="1:16" s="29" customFormat="1" ht="12.75" hidden="1" thickTop="1" x14ac:dyDescent="0.25">
      <c r="A276" s="285" t="s">
        <v>296</v>
      </c>
      <c r="B276" s="285" t="s">
        <v>297</v>
      </c>
      <c r="C276" s="554">
        <f t="shared" si="291"/>
        <v>0</v>
      </c>
      <c r="D276" s="280">
        <f t="shared" ref="D276:O276" si="378">SUM(D277,D279,D281)-SUM(D278,D280,D282)</f>
        <v>0</v>
      </c>
      <c r="E276" s="281">
        <f t="shared" si="378"/>
        <v>0</v>
      </c>
      <c r="F276" s="282">
        <f t="shared" si="378"/>
        <v>0</v>
      </c>
      <c r="G276" s="280">
        <f t="shared" si="378"/>
        <v>0</v>
      </c>
      <c r="H276" s="281">
        <f t="shared" si="378"/>
        <v>0</v>
      </c>
      <c r="I276" s="282">
        <f t="shared" si="378"/>
        <v>0</v>
      </c>
      <c r="J276" s="283">
        <f t="shared" si="378"/>
        <v>0</v>
      </c>
      <c r="K276" s="281">
        <f t="shared" si="378"/>
        <v>0</v>
      </c>
      <c r="L276" s="282">
        <f t="shared" si="378"/>
        <v>0</v>
      </c>
      <c r="M276" s="280">
        <f t="shared" si="378"/>
        <v>0</v>
      </c>
      <c r="N276" s="281">
        <f t="shared" si="378"/>
        <v>0</v>
      </c>
      <c r="O276" s="282">
        <f t="shared" si="378"/>
        <v>0</v>
      </c>
      <c r="P276" s="284"/>
    </row>
    <row r="277" spans="1:16" ht="12.75" hidden="1" thickTop="1" x14ac:dyDescent="0.25">
      <c r="A277" s="286" t="s">
        <v>298</v>
      </c>
      <c r="B277" s="147" t="s">
        <v>299</v>
      </c>
      <c r="C277" s="537">
        <f t="shared" ref="C277:C284" si="379">F277+I277+L277+O277</f>
        <v>0</v>
      </c>
      <c r="D277" s="249"/>
      <c r="E277" s="250"/>
      <c r="F277" s="248">
        <f t="shared" ref="F277:F284" si="380">D277+E277</f>
        <v>0</v>
      </c>
      <c r="G277" s="249"/>
      <c r="H277" s="250"/>
      <c r="I277" s="248">
        <f t="shared" ref="I277:I284" si="381">G277+H277</f>
        <v>0</v>
      </c>
      <c r="J277" s="251"/>
      <c r="K277" s="250"/>
      <c r="L277" s="248">
        <f t="shared" ref="L277:L284" si="382">J277+K277</f>
        <v>0</v>
      </c>
      <c r="M277" s="249"/>
      <c r="N277" s="250"/>
      <c r="O277" s="248">
        <f t="shared" ref="O277:O284" si="383">M277+N277</f>
        <v>0</v>
      </c>
      <c r="P277" s="227"/>
    </row>
    <row r="278" spans="1:16" ht="24.75" hidden="1" thickTop="1" x14ac:dyDescent="0.25">
      <c r="A278" s="218" t="s">
        <v>300</v>
      </c>
      <c r="B278" s="51" t="s">
        <v>301</v>
      </c>
      <c r="C278" s="536">
        <f t="shared" si="379"/>
        <v>0</v>
      </c>
      <c r="D278" s="197"/>
      <c r="E278" s="198"/>
      <c r="F278" s="199">
        <f t="shared" si="380"/>
        <v>0</v>
      </c>
      <c r="G278" s="197"/>
      <c r="H278" s="198"/>
      <c r="I278" s="199">
        <f t="shared" si="381"/>
        <v>0</v>
      </c>
      <c r="J278" s="200"/>
      <c r="K278" s="198"/>
      <c r="L278" s="199">
        <f t="shared" si="382"/>
        <v>0</v>
      </c>
      <c r="M278" s="197"/>
      <c r="N278" s="198"/>
      <c r="O278" s="199">
        <f t="shared" si="383"/>
        <v>0</v>
      </c>
      <c r="P278" s="201"/>
    </row>
    <row r="279" spans="1:16" ht="12.75" hidden="1" thickTop="1" x14ac:dyDescent="0.25">
      <c r="A279" s="218" t="s">
        <v>302</v>
      </c>
      <c r="B279" s="51" t="s">
        <v>303</v>
      </c>
      <c r="C279" s="536">
        <f t="shared" si="379"/>
        <v>0</v>
      </c>
      <c r="D279" s="197"/>
      <c r="E279" s="198"/>
      <c r="F279" s="199">
        <f t="shared" si="380"/>
        <v>0</v>
      </c>
      <c r="G279" s="197"/>
      <c r="H279" s="198"/>
      <c r="I279" s="199">
        <f t="shared" si="381"/>
        <v>0</v>
      </c>
      <c r="J279" s="200"/>
      <c r="K279" s="198"/>
      <c r="L279" s="199">
        <f t="shared" si="382"/>
        <v>0</v>
      </c>
      <c r="M279" s="197"/>
      <c r="N279" s="198"/>
      <c r="O279" s="199">
        <f t="shared" si="383"/>
        <v>0</v>
      </c>
      <c r="P279" s="201"/>
    </row>
    <row r="280" spans="1:16" ht="24.75" hidden="1" thickTop="1" x14ac:dyDescent="0.25">
      <c r="A280" s="218" t="s">
        <v>304</v>
      </c>
      <c r="B280" s="51" t="s">
        <v>305</v>
      </c>
      <c r="C280" s="536">
        <f t="shared" si="379"/>
        <v>0</v>
      </c>
      <c r="D280" s="197"/>
      <c r="E280" s="198"/>
      <c r="F280" s="199">
        <f t="shared" si="380"/>
        <v>0</v>
      </c>
      <c r="G280" s="197"/>
      <c r="H280" s="198"/>
      <c r="I280" s="199">
        <f t="shared" si="381"/>
        <v>0</v>
      </c>
      <c r="J280" s="200"/>
      <c r="K280" s="198"/>
      <c r="L280" s="199">
        <f t="shared" si="382"/>
        <v>0</v>
      </c>
      <c r="M280" s="197"/>
      <c r="N280" s="198"/>
      <c r="O280" s="199">
        <f t="shared" si="383"/>
        <v>0</v>
      </c>
      <c r="P280" s="201"/>
    </row>
    <row r="281" spans="1:16" ht="12.75" hidden="1" thickTop="1" x14ac:dyDescent="0.25">
      <c r="A281" s="218" t="s">
        <v>306</v>
      </c>
      <c r="B281" s="51" t="s">
        <v>307</v>
      </c>
      <c r="C281" s="536">
        <f t="shared" si="379"/>
        <v>0</v>
      </c>
      <c r="D281" s="197"/>
      <c r="E281" s="198"/>
      <c r="F281" s="199">
        <f t="shared" si="380"/>
        <v>0</v>
      </c>
      <c r="G281" s="197"/>
      <c r="H281" s="198"/>
      <c r="I281" s="199">
        <f t="shared" si="381"/>
        <v>0</v>
      </c>
      <c r="J281" s="200"/>
      <c r="K281" s="198"/>
      <c r="L281" s="199">
        <f t="shared" si="382"/>
        <v>0</v>
      </c>
      <c r="M281" s="197"/>
      <c r="N281" s="198"/>
      <c r="O281" s="199">
        <f t="shared" si="383"/>
        <v>0</v>
      </c>
      <c r="P281" s="201"/>
    </row>
    <row r="282" spans="1:16" ht="24.75" hidden="1" thickTop="1" x14ac:dyDescent="0.25">
      <c r="A282" s="287" t="s">
        <v>308</v>
      </c>
      <c r="B282" s="288" t="s">
        <v>309</v>
      </c>
      <c r="C282" s="548">
        <f t="shared" si="379"/>
        <v>0</v>
      </c>
      <c r="D282" s="231"/>
      <c r="E282" s="232"/>
      <c r="F282" s="233">
        <f t="shared" si="380"/>
        <v>0</v>
      </c>
      <c r="G282" s="231"/>
      <c r="H282" s="232"/>
      <c r="I282" s="233">
        <f t="shared" si="381"/>
        <v>0</v>
      </c>
      <c r="J282" s="234"/>
      <c r="K282" s="232"/>
      <c r="L282" s="233">
        <f t="shared" si="382"/>
        <v>0</v>
      </c>
      <c r="M282" s="231"/>
      <c r="N282" s="232"/>
      <c r="O282" s="233">
        <f t="shared" si="383"/>
        <v>0</v>
      </c>
      <c r="P282" s="229"/>
    </row>
    <row r="283" spans="1:16" s="29" customFormat="1" ht="13.5" hidden="1" thickTop="1" thickBot="1" x14ac:dyDescent="0.3">
      <c r="A283" s="289" t="s">
        <v>310</v>
      </c>
      <c r="B283" s="289" t="s">
        <v>311</v>
      </c>
      <c r="C283" s="553">
        <f t="shared" si="379"/>
        <v>0</v>
      </c>
      <c r="D283" s="290"/>
      <c r="E283" s="291"/>
      <c r="F283" s="277">
        <f t="shared" si="380"/>
        <v>0</v>
      </c>
      <c r="G283" s="290"/>
      <c r="H283" s="291"/>
      <c r="I283" s="277">
        <f t="shared" si="381"/>
        <v>0</v>
      </c>
      <c r="J283" s="292"/>
      <c r="K283" s="291"/>
      <c r="L283" s="277">
        <f t="shared" si="382"/>
        <v>0</v>
      </c>
      <c r="M283" s="290"/>
      <c r="N283" s="291"/>
      <c r="O283" s="277">
        <f t="shared" si="383"/>
        <v>0</v>
      </c>
      <c r="P283" s="279"/>
    </row>
    <row r="284" spans="1:16" s="29" customFormat="1" ht="48.75" hidden="1" thickTop="1" x14ac:dyDescent="0.25">
      <c r="A284" s="285" t="s">
        <v>312</v>
      </c>
      <c r="B284" s="293" t="s">
        <v>313</v>
      </c>
      <c r="C284" s="554">
        <f t="shared" si="379"/>
        <v>0</v>
      </c>
      <c r="D284" s="294"/>
      <c r="E284" s="295"/>
      <c r="F284" s="185">
        <f t="shared" si="380"/>
        <v>0</v>
      </c>
      <c r="G284" s="224"/>
      <c r="H284" s="225"/>
      <c r="I284" s="185">
        <f t="shared" si="381"/>
        <v>0</v>
      </c>
      <c r="J284" s="226"/>
      <c r="K284" s="225"/>
      <c r="L284" s="185">
        <f t="shared" si="382"/>
        <v>0</v>
      </c>
      <c r="M284" s="224"/>
      <c r="N284" s="225"/>
      <c r="O284" s="185">
        <f t="shared" si="383"/>
        <v>0</v>
      </c>
      <c r="P284" s="209"/>
    </row>
    <row r="285" spans="1:16" ht="12.75" thickTop="1" x14ac:dyDescent="0.25">
      <c r="A285" s="2"/>
      <c r="B285" s="2"/>
      <c r="C285" s="2"/>
      <c r="D285" s="2"/>
      <c r="E285" s="2"/>
      <c r="F285" s="2"/>
      <c r="G285" s="2"/>
      <c r="H285" s="2"/>
      <c r="I285" s="2"/>
      <c r="J285" s="2"/>
      <c r="K285" s="2"/>
      <c r="L285" s="2"/>
      <c r="M285" s="2"/>
      <c r="N285" s="2"/>
      <c r="O285" s="2"/>
      <c r="P285" s="2"/>
    </row>
    <row r="286" spans="1:16" x14ac:dyDescent="0.25">
      <c r="A286" s="2"/>
      <c r="B286" s="2"/>
      <c r="C286" s="2"/>
      <c r="D286" s="2"/>
      <c r="E286" s="2"/>
      <c r="F286" s="2"/>
      <c r="G286" s="2"/>
      <c r="H286" s="2"/>
      <c r="I286" s="2"/>
      <c r="J286" s="2"/>
      <c r="K286" s="2"/>
      <c r="L286" s="2"/>
      <c r="M286" s="2"/>
      <c r="N286" s="2"/>
      <c r="O286" s="2"/>
      <c r="P286" s="2"/>
    </row>
    <row r="287" spans="1:16" x14ac:dyDescent="0.25">
      <c r="A287" s="2"/>
      <c r="B287" s="2"/>
      <c r="C287" s="2"/>
      <c r="D287" s="2"/>
      <c r="E287" s="2"/>
      <c r="F287" s="2"/>
      <c r="G287" s="2"/>
      <c r="H287" s="2"/>
      <c r="I287" s="2"/>
      <c r="J287" s="2"/>
      <c r="K287" s="2"/>
      <c r="L287" s="2"/>
      <c r="M287" s="2"/>
      <c r="N287" s="2"/>
      <c r="O287" s="2"/>
      <c r="P287" s="2"/>
    </row>
    <row r="288" spans="1:16" x14ac:dyDescent="0.25">
      <c r="A288" s="2"/>
      <c r="B288" s="2"/>
      <c r="C288" s="2"/>
      <c r="D288" s="2"/>
      <c r="E288" s="2"/>
      <c r="F288" s="2"/>
      <c r="G288" s="2"/>
      <c r="H288" s="2"/>
      <c r="I288" s="2"/>
      <c r="J288" s="2"/>
      <c r="K288" s="2"/>
      <c r="L288" s="2"/>
      <c r="M288" s="2"/>
      <c r="N288" s="2"/>
      <c r="O288" s="2"/>
      <c r="P288" s="2"/>
    </row>
    <row r="289" spans="1:16" x14ac:dyDescent="0.25">
      <c r="A289" s="2"/>
      <c r="B289" s="2"/>
      <c r="C289" s="2"/>
      <c r="D289" s="2"/>
      <c r="E289" s="2"/>
      <c r="F289" s="2"/>
      <c r="G289" s="2"/>
      <c r="H289" s="2"/>
      <c r="I289" s="2"/>
      <c r="J289" s="2"/>
      <c r="K289" s="2"/>
      <c r="L289" s="2"/>
      <c r="M289" s="2"/>
      <c r="N289" s="2"/>
      <c r="O289" s="2"/>
      <c r="P289" s="2"/>
    </row>
    <row r="290" spans="1:16" x14ac:dyDescent="0.25">
      <c r="A290" s="2"/>
      <c r="B290" s="2"/>
      <c r="C290" s="2"/>
      <c r="D290" s="2"/>
      <c r="E290" s="2"/>
      <c r="F290" s="2"/>
      <c r="G290" s="2"/>
      <c r="H290" s="2"/>
      <c r="I290" s="2"/>
      <c r="J290" s="2"/>
      <c r="K290" s="2"/>
      <c r="L290" s="2"/>
      <c r="M290" s="2"/>
      <c r="N290" s="2"/>
      <c r="O290" s="2"/>
      <c r="P290" s="2"/>
    </row>
    <row r="291" spans="1:16" x14ac:dyDescent="0.25">
      <c r="A291" s="2"/>
      <c r="B291" s="2"/>
      <c r="C291" s="2"/>
      <c r="D291" s="2"/>
      <c r="E291" s="2"/>
      <c r="F291" s="2"/>
      <c r="G291" s="2"/>
      <c r="H291" s="2"/>
      <c r="I291" s="2"/>
      <c r="J291" s="2"/>
      <c r="K291" s="2"/>
      <c r="L291" s="2"/>
      <c r="M291" s="2"/>
      <c r="N291" s="2"/>
      <c r="O291" s="2"/>
      <c r="P291" s="2"/>
    </row>
    <row r="292" spans="1:16" x14ac:dyDescent="0.25">
      <c r="A292" s="2"/>
      <c r="B292" s="2"/>
      <c r="C292" s="2"/>
      <c r="D292" s="2"/>
      <c r="E292" s="2"/>
      <c r="F292" s="2"/>
      <c r="G292" s="2"/>
      <c r="H292" s="2"/>
      <c r="I292" s="2"/>
      <c r="J292" s="2"/>
      <c r="K292" s="2"/>
      <c r="L292" s="2"/>
      <c r="M292" s="2"/>
      <c r="N292" s="2"/>
      <c r="O292" s="2"/>
      <c r="P292" s="2"/>
    </row>
    <row r="293" spans="1:16" x14ac:dyDescent="0.25">
      <c r="A293" s="2"/>
      <c r="B293" s="2"/>
      <c r="C293" s="2"/>
      <c r="D293" s="2"/>
      <c r="E293" s="2"/>
      <c r="F293" s="2"/>
      <c r="G293" s="2"/>
      <c r="H293" s="2"/>
      <c r="I293" s="2"/>
      <c r="J293" s="2"/>
      <c r="K293" s="2"/>
      <c r="L293" s="2"/>
      <c r="M293" s="2"/>
      <c r="N293" s="2"/>
      <c r="O293" s="2"/>
      <c r="P293" s="2"/>
    </row>
    <row r="294" spans="1:16" x14ac:dyDescent="0.25">
      <c r="A294" s="2"/>
      <c r="B294" s="2"/>
      <c r="C294" s="2"/>
      <c r="D294" s="2"/>
      <c r="E294" s="2"/>
      <c r="F294" s="2"/>
      <c r="G294" s="2"/>
      <c r="H294" s="2"/>
      <c r="I294" s="2"/>
      <c r="J294" s="2"/>
      <c r="K294" s="2"/>
      <c r="L294" s="2"/>
      <c r="M294" s="2"/>
      <c r="N294" s="2"/>
      <c r="O294" s="2"/>
      <c r="P294" s="2"/>
    </row>
    <row r="295" spans="1:16" x14ac:dyDescent="0.25">
      <c r="A295" s="2"/>
      <c r="B295" s="2"/>
      <c r="C295" s="2"/>
      <c r="D295" s="2"/>
      <c r="E295" s="2"/>
      <c r="F295" s="2"/>
      <c r="G295" s="2"/>
      <c r="H295" s="2"/>
      <c r="I295" s="2"/>
      <c r="J295" s="2"/>
      <c r="K295" s="2"/>
      <c r="L295" s="2"/>
      <c r="M295" s="2"/>
      <c r="N295" s="2"/>
      <c r="O295" s="2"/>
      <c r="P295" s="2"/>
    </row>
    <row r="296" spans="1:16" x14ac:dyDescent="0.25">
      <c r="A296" s="2"/>
      <c r="B296" s="2"/>
      <c r="C296" s="2"/>
      <c r="D296" s="2"/>
      <c r="E296" s="2"/>
      <c r="F296" s="2"/>
      <c r="G296" s="2"/>
      <c r="H296" s="2"/>
      <c r="I296" s="2"/>
      <c r="J296" s="2"/>
      <c r="K296" s="2"/>
      <c r="L296" s="2"/>
      <c r="M296" s="2"/>
      <c r="N296" s="2"/>
      <c r="O296" s="2"/>
      <c r="P296" s="2"/>
    </row>
    <row r="297" spans="1:16" x14ac:dyDescent="0.25">
      <c r="A297" s="2"/>
      <c r="B297" s="2"/>
      <c r="C297" s="2"/>
      <c r="D297" s="2"/>
      <c r="E297" s="2"/>
      <c r="F297" s="2"/>
      <c r="G297" s="2"/>
      <c r="H297" s="2"/>
      <c r="I297" s="2"/>
      <c r="J297" s="2"/>
      <c r="K297" s="2"/>
      <c r="L297" s="2"/>
      <c r="M297" s="2"/>
      <c r="N297" s="2"/>
      <c r="O297" s="2"/>
      <c r="P297" s="2"/>
    </row>
    <row r="298" spans="1:16" x14ac:dyDescent="0.25">
      <c r="A298" s="2"/>
      <c r="B298" s="2"/>
      <c r="C298" s="2"/>
      <c r="D298" s="2"/>
      <c r="E298" s="2"/>
      <c r="F298" s="2"/>
      <c r="G298" s="2"/>
      <c r="H298" s="2"/>
      <c r="I298" s="2"/>
      <c r="J298" s="2"/>
      <c r="K298" s="2"/>
      <c r="L298" s="2"/>
      <c r="M298" s="2"/>
      <c r="N298" s="2"/>
      <c r="O298" s="2"/>
      <c r="P298" s="2"/>
    </row>
    <row r="299" spans="1:16" x14ac:dyDescent="0.25">
      <c r="A299" s="2"/>
      <c r="B299" s="2"/>
      <c r="C299" s="2"/>
      <c r="D299" s="2"/>
      <c r="E299" s="2"/>
      <c r="F299" s="2"/>
      <c r="G299" s="2"/>
      <c r="H299" s="2"/>
      <c r="I299" s="2"/>
      <c r="J299" s="2"/>
      <c r="K299" s="2"/>
      <c r="L299" s="2"/>
      <c r="M299" s="2"/>
      <c r="N299" s="2"/>
      <c r="O299" s="2"/>
      <c r="P299" s="2"/>
    </row>
    <row r="300" spans="1:16" x14ac:dyDescent="0.25">
      <c r="A300" s="2"/>
      <c r="B300" s="2"/>
      <c r="C300" s="2"/>
      <c r="D300" s="2"/>
      <c r="E300" s="2"/>
      <c r="F300" s="2"/>
      <c r="G300" s="2"/>
      <c r="H300" s="2"/>
      <c r="I300" s="2"/>
      <c r="J300" s="2"/>
      <c r="K300" s="2"/>
      <c r="L300" s="2"/>
      <c r="M300" s="2"/>
      <c r="N300" s="2"/>
      <c r="O300" s="2"/>
      <c r="P300" s="2"/>
    </row>
  </sheetData>
  <sheetProtection algorithmName="SHA-512" hashValue="0qMl0xshcm15z/T+EMPweW+MA3e6SZcrIcyNySFnVZJcFzqmIT7TbUpUQJwNuIwGVHadgpGZ1UZtuK+aFonQnw==" saltValue="E/rFRWzvh4/4MsZ0mKJIRg==" spinCount="100000" sheet="1" objects="1" scenarios="1" formatCells="0" formatColumns="0" formatRows="0" sort="0"/>
  <autoFilter ref="A18:P284">
    <filterColumn colId="2">
      <filters>
        <filter val="108 121"/>
        <filter val="19 501"/>
        <filter val="2 000"/>
        <filter val="28 312"/>
        <filter val="294 003"/>
        <filter val="30 312"/>
        <filter val="349 448"/>
        <filter val="35 266"/>
        <filter val="4 954"/>
        <filter val="457 569"/>
        <filter val="46 815"/>
        <filter val="5 703"/>
        <filter val="55 445"/>
        <filter val="66 316"/>
        <filter val="72 855"/>
        <filter val="836"/>
      </filters>
    </filterColumn>
  </autoFilter>
  <mergeCells count="31">
    <mergeCell ref="C7:P7"/>
    <mergeCell ref="A2:P2"/>
    <mergeCell ref="C3:P3"/>
    <mergeCell ref="C4:P4"/>
    <mergeCell ref="C5:P5"/>
    <mergeCell ref="C6:P6"/>
    <mergeCell ref="C13:P13"/>
    <mergeCell ref="P16:P17"/>
    <mergeCell ref="M16:M17"/>
    <mergeCell ref="N16:N17"/>
    <mergeCell ref="O16:O17"/>
    <mergeCell ref="C8:P8"/>
    <mergeCell ref="C9:P9"/>
    <mergeCell ref="C10:P10"/>
    <mergeCell ref="C11:P11"/>
    <mergeCell ref="C12:P12"/>
    <mergeCell ref="A273:B273"/>
    <mergeCell ref="A274:B274"/>
    <mergeCell ref="J16:J17"/>
    <mergeCell ref="K16:K17"/>
    <mergeCell ref="L16:L17"/>
    <mergeCell ref="A15:A17"/>
    <mergeCell ref="B15:B17"/>
    <mergeCell ref="C15:P15"/>
    <mergeCell ref="C16:C17"/>
    <mergeCell ref="D16:D17"/>
    <mergeCell ref="E16:E17"/>
    <mergeCell ref="F16:F17"/>
    <mergeCell ref="G16:G17"/>
    <mergeCell ref="H16:H17"/>
    <mergeCell ref="I16:I17"/>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5.pielikums Jūrmalas pilsētas domes
2020.gada 23.jūlija saistošajiem noteikumiem Nr.18
(protokols Nr.10, 20.punkts)
 </firstHeader>
    <firstFooter>&amp;L&amp;9&amp;D; &amp;T&amp;R&amp;9&amp;P (&amp;N)</first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K190"/>
  <sheetViews>
    <sheetView tabSelected="1" view="pageLayout" zoomScaleNormal="100" workbookViewId="0">
      <selection activeCell="K102" sqref="K102"/>
    </sheetView>
  </sheetViews>
  <sheetFormatPr defaultRowHeight="12" outlineLevelCol="1" x14ac:dyDescent="0.2"/>
  <cols>
    <col min="1" max="1" width="5" style="356" customWidth="1"/>
    <col min="2" max="2" width="24.5703125" style="356" customWidth="1"/>
    <col min="3" max="3" width="12.5703125" style="356" customWidth="1"/>
    <col min="4" max="4" width="10.5703125" style="356" customWidth="1"/>
    <col min="5" max="5" width="12.5703125" style="356" hidden="1" customWidth="1" outlineLevel="1"/>
    <col min="6" max="6" width="9.7109375" style="356" hidden="1" customWidth="1" outlineLevel="1"/>
    <col min="7" max="7" width="11" style="356" customWidth="1" collapsed="1"/>
    <col min="8" max="8" width="30.85546875" style="356" hidden="1" customWidth="1" outlineLevel="1"/>
    <col min="9" max="9" width="21.140625" style="356" customWidth="1" collapsed="1"/>
    <col min="10" max="16384" width="9.140625" style="356"/>
  </cols>
  <sheetData>
    <row r="1" spans="1:11" x14ac:dyDescent="0.2">
      <c r="I1" s="304" t="s">
        <v>1382</v>
      </c>
    </row>
    <row r="2" spans="1:11" x14ac:dyDescent="0.2">
      <c r="I2" s="304" t="s">
        <v>336</v>
      </c>
    </row>
    <row r="3" spans="1:11" ht="12.75" customHeight="1" x14ac:dyDescent="0.2">
      <c r="A3" s="1176" t="s">
        <v>337</v>
      </c>
      <c r="B3" s="1176"/>
      <c r="C3" s="951" t="s">
        <v>3</v>
      </c>
      <c r="D3" s="951"/>
      <c r="E3" s="951"/>
      <c r="F3" s="951"/>
      <c r="G3" s="951"/>
      <c r="H3" s="951"/>
      <c r="I3" s="951"/>
      <c r="J3" s="343"/>
    </row>
    <row r="4" spans="1:11" x14ac:dyDescent="0.2">
      <c r="A4" s="1176" t="s">
        <v>790</v>
      </c>
      <c r="B4" s="1176"/>
      <c r="C4" s="952">
        <v>90000056357</v>
      </c>
      <c r="D4" s="951"/>
      <c r="E4" s="951"/>
      <c r="F4" s="951"/>
      <c r="G4" s="951"/>
      <c r="H4" s="951"/>
      <c r="I4" s="951"/>
      <c r="J4" s="343"/>
    </row>
    <row r="5" spans="1:11" x14ac:dyDescent="0.2">
      <c r="A5" s="952"/>
      <c r="B5" s="952"/>
      <c r="C5" s="952"/>
      <c r="D5" s="951"/>
      <c r="E5" s="951"/>
      <c r="F5" s="951"/>
      <c r="G5" s="951"/>
      <c r="H5" s="951"/>
      <c r="I5" s="951"/>
      <c r="J5" s="343"/>
    </row>
    <row r="6" spans="1:11" ht="15.75" x14ac:dyDescent="0.2">
      <c r="A6" s="1177" t="s">
        <v>649</v>
      </c>
      <c r="B6" s="1177"/>
      <c r="C6" s="1177"/>
      <c r="D6" s="1177"/>
      <c r="E6" s="1177"/>
      <c r="F6" s="1177"/>
      <c r="G6" s="1177"/>
      <c r="H6" s="1177"/>
      <c r="I6" s="1177"/>
      <c r="J6" s="343"/>
    </row>
    <row r="7" spans="1:11" ht="11.25" customHeight="1" x14ac:dyDescent="0.2">
      <c r="A7" s="953"/>
      <c r="B7" s="953"/>
      <c r="C7" s="953"/>
      <c r="D7" s="953"/>
      <c r="E7" s="953"/>
      <c r="F7" s="953"/>
      <c r="G7" s="953"/>
      <c r="H7" s="953"/>
      <c r="I7" s="953"/>
      <c r="J7" s="343"/>
    </row>
    <row r="8" spans="1:11" ht="15.75" x14ac:dyDescent="0.2">
      <c r="A8" s="951" t="s">
        <v>341</v>
      </c>
      <c r="B8" s="951"/>
      <c r="C8" s="954" t="s">
        <v>1260</v>
      </c>
      <c r="D8" s="951"/>
      <c r="E8" s="951"/>
      <c r="F8" s="951"/>
      <c r="G8" s="951"/>
      <c r="H8" s="951"/>
      <c r="I8" s="951"/>
      <c r="J8" s="343"/>
    </row>
    <row r="9" spans="1:11" x14ac:dyDescent="0.2">
      <c r="A9" s="951" t="s">
        <v>342</v>
      </c>
      <c r="B9" s="951"/>
      <c r="C9" s="951" t="s">
        <v>1261</v>
      </c>
      <c r="D9" s="951"/>
      <c r="E9" s="951"/>
      <c r="F9" s="951"/>
      <c r="G9" s="951"/>
      <c r="H9" s="951"/>
      <c r="I9" s="951"/>
      <c r="J9" s="343"/>
    </row>
    <row r="10" spans="1:11" x14ac:dyDescent="0.2">
      <c r="A10" s="951" t="s">
        <v>343</v>
      </c>
      <c r="B10" s="951"/>
      <c r="C10" s="955" t="s">
        <v>1262</v>
      </c>
      <c r="D10" s="955"/>
      <c r="E10" s="955"/>
      <c r="F10" s="955"/>
      <c r="G10" s="955"/>
      <c r="H10" s="955"/>
      <c r="I10" s="955"/>
      <c r="J10" s="956"/>
    </row>
    <row r="11" spans="1:11" ht="48" x14ac:dyDescent="0.2">
      <c r="A11" s="759" t="s">
        <v>344</v>
      </c>
      <c r="B11" s="1158" t="s">
        <v>345</v>
      </c>
      <c r="C11" s="1159"/>
      <c r="D11" s="759" t="s">
        <v>346</v>
      </c>
      <c r="E11" s="881" t="s">
        <v>347</v>
      </c>
      <c r="F11" s="881" t="s">
        <v>348</v>
      </c>
      <c r="G11" s="881" t="s">
        <v>349</v>
      </c>
      <c r="H11" s="881" t="s">
        <v>36</v>
      </c>
      <c r="I11" s="759" t="s">
        <v>350</v>
      </c>
      <c r="J11" s="342"/>
      <c r="K11" s="380"/>
    </row>
    <row r="12" spans="1:11" ht="12.75" customHeight="1" x14ac:dyDescent="0.2">
      <c r="A12" s="1153" t="s">
        <v>535</v>
      </c>
      <c r="B12" s="1154"/>
      <c r="C12" s="1155"/>
      <c r="D12" s="957"/>
      <c r="E12" s="957">
        <f>SUM(E13:E14)</f>
        <v>275247</v>
      </c>
      <c r="F12" s="957">
        <f>SUM(F13:F14)</f>
        <v>0</v>
      </c>
      <c r="G12" s="957">
        <f>E12+F12</f>
        <v>275247</v>
      </c>
      <c r="H12" s="957"/>
      <c r="I12" s="879"/>
      <c r="J12" s="342"/>
      <c r="K12" s="380"/>
    </row>
    <row r="13" spans="1:11" ht="24" x14ac:dyDescent="0.2">
      <c r="A13" s="1166">
        <v>1</v>
      </c>
      <c r="B13" s="1161" t="s">
        <v>1263</v>
      </c>
      <c r="C13" s="1162"/>
      <c r="D13" s="506">
        <v>5250</v>
      </c>
      <c r="E13" s="375">
        <v>265247</v>
      </c>
      <c r="F13" s="958"/>
      <c r="G13" s="959">
        <f t="shared" ref="G13:G14" si="0">E13+F13</f>
        <v>265247</v>
      </c>
      <c r="H13" s="960"/>
      <c r="I13" s="961" t="s">
        <v>1264</v>
      </c>
      <c r="J13" s="342"/>
      <c r="K13" s="380"/>
    </row>
    <row r="14" spans="1:11" ht="24" x14ac:dyDescent="0.2">
      <c r="A14" s="1167"/>
      <c r="B14" s="1168"/>
      <c r="C14" s="1169"/>
      <c r="D14" s="506">
        <v>2241</v>
      </c>
      <c r="E14" s="375">
        <v>10000</v>
      </c>
      <c r="F14" s="375"/>
      <c r="G14" s="959">
        <f t="shared" si="0"/>
        <v>10000</v>
      </c>
      <c r="H14" s="375"/>
      <c r="I14" s="879" t="s">
        <v>1264</v>
      </c>
      <c r="J14" s="343"/>
    </row>
    <row r="15" spans="1:11" x14ac:dyDescent="0.2">
      <c r="A15" s="962"/>
      <c r="B15" s="962"/>
      <c r="C15" s="962"/>
      <c r="D15" s="962"/>
      <c r="E15" s="962"/>
      <c r="F15" s="962"/>
      <c r="G15" s="962"/>
      <c r="H15" s="962"/>
      <c r="I15" s="962"/>
      <c r="J15" s="343"/>
    </row>
    <row r="16" spans="1:11" x14ac:dyDescent="0.2">
      <c r="A16" s="951" t="s">
        <v>342</v>
      </c>
      <c r="B16" s="951"/>
      <c r="C16" s="951" t="s">
        <v>1265</v>
      </c>
      <c r="D16" s="951"/>
      <c r="E16" s="951"/>
      <c r="F16" s="951"/>
      <c r="G16" s="951"/>
      <c r="H16" s="951"/>
      <c r="I16" s="951"/>
      <c r="J16" s="343"/>
    </row>
    <row r="17" spans="1:11" x14ac:dyDescent="0.2">
      <c r="A17" s="951" t="s">
        <v>343</v>
      </c>
      <c r="B17" s="951"/>
      <c r="C17" s="955" t="s">
        <v>1266</v>
      </c>
      <c r="D17" s="955"/>
      <c r="E17" s="955"/>
      <c r="F17" s="955"/>
      <c r="G17" s="955"/>
      <c r="H17" s="955"/>
      <c r="I17" s="955"/>
      <c r="J17" s="956"/>
    </row>
    <row r="18" spans="1:11" ht="48" x14ac:dyDescent="0.2">
      <c r="A18" s="759" t="s">
        <v>344</v>
      </c>
      <c r="B18" s="1158" t="s">
        <v>345</v>
      </c>
      <c r="C18" s="1159"/>
      <c r="D18" s="759" t="s">
        <v>346</v>
      </c>
      <c r="E18" s="881" t="s">
        <v>347</v>
      </c>
      <c r="F18" s="881" t="s">
        <v>348</v>
      </c>
      <c r="G18" s="881" t="s">
        <v>349</v>
      </c>
      <c r="H18" s="881" t="s">
        <v>36</v>
      </c>
      <c r="I18" s="759" t="s">
        <v>350</v>
      </c>
      <c r="J18" s="342"/>
      <c r="K18" s="380"/>
    </row>
    <row r="19" spans="1:11" ht="12" customHeight="1" x14ac:dyDescent="0.2">
      <c r="A19" s="1153" t="s">
        <v>535</v>
      </c>
      <c r="B19" s="1154"/>
      <c r="C19" s="1155"/>
      <c r="D19" s="957"/>
      <c r="E19" s="957">
        <f>SUM(E20:E21)</f>
        <v>30020</v>
      </c>
      <c r="F19" s="957">
        <f>SUM(F20:F21)</f>
        <v>0</v>
      </c>
      <c r="G19" s="957">
        <f>E19+F19</f>
        <v>30020</v>
      </c>
      <c r="H19" s="957"/>
      <c r="I19" s="879"/>
      <c r="J19" s="343"/>
    </row>
    <row r="20" spans="1:11" ht="24" x14ac:dyDescent="0.2">
      <c r="A20" s="1166">
        <v>1</v>
      </c>
      <c r="B20" s="1161" t="s">
        <v>1267</v>
      </c>
      <c r="C20" s="1162"/>
      <c r="D20" s="506">
        <v>5250</v>
      </c>
      <c r="E20" s="375">
        <v>28520</v>
      </c>
      <c r="F20" s="958"/>
      <c r="G20" s="959">
        <f t="shared" ref="G20:G21" si="1">E20+F20</f>
        <v>28520</v>
      </c>
      <c r="H20" s="960"/>
      <c r="I20" s="961" t="s">
        <v>1268</v>
      </c>
      <c r="J20" s="343"/>
    </row>
    <row r="21" spans="1:11" ht="12.75" customHeight="1" x14ac:dyDescent="0.2">
      <c r="A21" s="1167"/>
      <c r="B21" s="1168"/>
      <c r="C21" s="1169"/>
      <c r="D21" s="506">
        <v>2241</v>
      </c>
      <c r="E21" s="375">
        <v>1500</v>
      </c>
      <c r="F21" s="375"/>
      <c r="G21" s="959">
        <f t="shared" si="1"/>
        <v>1500</v>
      </c>
      <c r="H21" s="375"/>
      <c r="I21" s="879" t="s">
        <v>1269</v>
      </c>
      <c r="J21" s="343"/>
    </row>
    <row r="22" spans="1:11" x14ac:dyDescent="0.2">
      <c r="A22" s="348"/>
      <c r="B22" s="880"/>
      <c r="C22" s="880"/>
      <c r="D22" s="963"/>
      <c r="E22" s="963"/>
      <c r="F22" s="963"/>
      <c r="G22" s="963"/>
      <c r="H22" s="963"/>
      <c r="I22" s="963"/>
      <c r="J22" s="343"/>
    </row>
    <row r="23" spans="1:11" x14ac:dyDescent="0.2">
      <c r="A23" s="951" t="s">
        <v>342</v>
      </c>
      <c r="B23" s="951"/>
      <c r="C23" s="964" t="s">
        <v>1270</v>
      </c>
      <c r="D23" s="951"/>
      <c r="E23" s="951"/>
      <c r="F23" s="951"/>
      <c r="G23" s="951"/>
      <c r="H23" s="951"/>
      <c r="I23" s="951"/>
      <c r="J23" s="343"/>
    </row>
    <row r="24" spans="1:11" x14ac:dyDescent="0.2">
      <c r="A24" s="951" t="s">
        <v>343</v>
      </c>
      <c r="B24" s="951"/>
      <c r="C24" s="955" t="s">
        <v>1271</v>
      </c>
      <c r="D24" s="955"/>
      <c r="E24" s="955"/>
      <c r="F24" s="955"/>
      <c r="G24" s="955"/>
      <c r="H24" s="955"/>
      <c r="I24" s="955"/>
      <c r="J24" s="956"/>
    </row>
    <row r="25" spans="1:11" ht="48" x14ac:dyDescent="0.2">
      <c r="A25" s="759" t="s">
        <v>344</v>
      </c>
      <c r="B25" s="1158" t="s">
        <v>345</v>
      </c>
      <c r="C25" s="1159"/>
      <c r="D25" s="759" t="s">
        <v>346</v>
      </c>
      <c r="E25" s="881" t="s">
        <v>347</v>
      </c>
      <c r="F25" s="881" t="s">
        <v>348</v>
      </c>
      <c r="G25" s="881" t="s">
        <v>349</v>
      </c>
      <c r="H25" s="881" t="s">
        <v>36</v>
      </c>
      <c r="I25" s="759" t="s">
        <v>350</v>
      </c>
      <c r="J25" s="342"/>
    </row>
    <row r="26" spans="1:11" ht="12" customHeight="1" x14ac:dyDescent="0.2">
      <c r="A26" s="1153" t="s">
        <v>535</v>
      </c>
      <c r="B26" s="1154"/>
      <c r="C26" s="1155"/>
      <c r="D26" s="957"/>
      <c r="E26" s="957">
        <f>SUM(E27:E28)</f>
        <v>10200</v>
      </c>
      <c r="F26" s="957">
        <f t="shared" ref="F26:G26" si="2">SUM(F27:F28)</f>
        <v>0</v>
      </c>
      <c r="G26" s="957">
        <f t="shared" si="2"/>
        <v>10200</v>
      </c>
      <c r="H26" s="957"/>
      <c r="I26" s="879"/>
      <c r="J26" s="343"/>
    </row>
    <row r="27" spans="1:11" ht="17.25" customHeight="1" x14ac:dyDescent="0.2">
      <c r="A27" s="1174">
        <v>1</v>
      </c>
      <c r="B27" s="1141" t="s">
        <v>1272</v>
      </c>
      <c r="C27" s="1141"/>
      <c r="D27" s="506">
        <v>5250</v>
      </c>
      <c r="E27" s="375">
        <v>9700</v>
      </c>
      <c r="F27" s="375"/>
      <c r="G27" s="959">
        <f>E27+F27</f>
        <v>9700</v>
      </c>
      <c r="H27" s="375"/>
      <c r="I27" s="1140" t="s">
        <v>1273</v>
      </c>
      <c r="J27" s="343"/>
    </row>
    <row r="28" spans="1:11" ht="17.25" customHeight="1" x14ac:dyDescent="0.2">
      <c r="A28" s="1174"/>
      <c r="B28" s="1141"/>
      <c r="C28" s="1141"/>
      <c r="D28" s="506">
        <v>2241</v>
      </c>
      <c r="E28" s="375">
        <v>500</v>
      </c>
      <c r="F28" s="506"/>
      <c r="G28" s="959">
        <f>E28+F28</f>
        <v>500</v>
      </c>
      <c r="H28" s="375"/>
      <c r="I28" s="1140"/>
      <c r="J28" s="343"/>
    </row>
    <row r="29" spans="1:11" ht="12.75" customHeight="1" x14ac:dyDescent="0.2">
      <c r="A29" s="479"/>
      <c r="B29" s="479"/>
      <c r="C29" s="479"/>
      <c r="D29" s="965"/>
      <c r="E29" s="965"/>
      <c r="F29" s="965"/>
      <c r="G29" s="965"/>
      <c r="H29" s="965"/>
      <c r="I29" s="965"/>
    </row>
    <row r="30" spans="1:11" x14ac:dyDescent="0.2">
      <c r="A30" s="492" t="s">
        <v>342</v>
      </c>
      <c r="B30" s="492"/>
      <c r="C30" s="604" t="s">
        <v>1274</v>
      </c>
      <c r="D30" s="492"/>
      <c r="E30" s="492"/>
      <c r="F30" s="492"/>
      <c r="G30" s="492"/>
      <c r="H30" s="492"/>
      <c r="I30" s="492"/>
    </row>
    <row r="31" spans="1:11" x14ac:dyDescent="0.2">
      <c r="A31" s="492" t="s">
        <v>343</v>
      </c>
      <c r="B31" s="492"/>
      <c r="C31" s="955" t="s">
        <v>820</v>
      </c>
      <c r="D31" s="955"/>
      <c r="E31" s="955"/>
      <c r="F31" s="955"/>
      <c r="G31" s="955"/>
      <c r="H31" s="955"/>
      <c r="I31" s="955"/>
      <c r="J31" s="956"/>
    </row>
    <row r="32" spans="1:11" ht="48" x14ac:dyDescent="0.2">
      <c r="A32" s="876" t="s">
        <v>344</v>
      </c>
      <c r="B32" s="1040" t="s">
        <v>345</v>
      </c>
      <c r="C32" s="1040"/>
      <c r="D32" s="876" t="s">
        <v>346</v>
      </c>
      <c r="E32" s="881" t="s">
        <v>347</v>
      </c>
      <c r="F32" s="881" t="s">
        <v>348</v>
      </c>
      <c r="G32" s="881" t="s">
        <v>349</v>
      </c>
      <c r="H32" s="881" t="s">
        <v>36</v>
      </c>
      <c r="I32" s="876" t="s">
        <v>350</v>
      </c>
      <c r="J32" s="380"/>
      <c r="K32" s="380"/>
    </row>
    <row r="33" spans="1:9" ht="12" customHeight="1" x14ac:dyDescent="0.2">
      <c r="A33" s="1173" t="s">
        <v>535</v>
      </c>
      <c r="B33" s="1173"/>
      <c r="C33" s="1173"/>
      <c r="D33" s="957"/>
      <c r="E33" s="957">
        <f>SUM(E34:E46)</f>
        <v>407014</v>
      </c>
      <c r="F33" s="957">
        <f>SUM(F34:F46)</f>
        <v>0</v>
      </c>
      <c r="G33" s="957">
        <f>E33+F33</f>
        <v>407014</v>
      </c>
      <c r="H33" s="957"/>
      <c r="I33" s="957"/>
    </row>
    <row r="34" spans="1:9" ht="15" customHeight="1" x14ac:dyDescent="0.2">
      <c r="A34" s="1166">
        <v>1</v>
      </c>
      <c r="B34" s="1161" t="s">
        <v>1275</v>
      </c>
      <c r="C34" s="1162"/>
      <c r="D34" s="506">
        <v>5250</v>
      </c>
      <c r="E34" s="375">
        <v>18672</v>
      </c>
      <c r="F34" s="375"/>
      <c r="G34" s="959">
        <f t="shared" ref="G34:G46" si="3">E34+F34</f>
        <v>18672</v>
      </c>
      <c r="H34" s="375"/>
      <c r="I34" s="1156" t="s">
        <v>1276</v>
      </c>
    </row>
    <row r="35" spans="1:9" x14ac:dyDescent="0.2">
      <c r="A35" s="1167"/>
      <c r="B35" s="1168"/>
      <c r="C35" s="1169"/>
      <c r="D35" s="506">
        <v>2241</v>
      </c>
      <c r="E35" s="375">
        <v>4374</v>
      </c>
      <c r="F35" s="506"/>
      <c r="G35" s="959">
        <f t="shared" si="3"/>
        <v>4374</v>
      </c>
      <c r="H35" s="960"/>
      <c r="I35" s="1157"/>
    </row>
    <row r="36" spans="1:9" ht="15.75" customHeight="1" x14ac:dyDescent="0.2">
      <c r="A36" s="1174">
        <v>2</v>
      </c>
      <c r="B36" s="1141" t="s">
        <v>1277</v>
      </c>
      <c r="C36" s="1141"/>
      <c r="D36" s="506">
        <v>5250</v>
      </c>
      <c r="E36" s="375">
        <v>148145</v>
      </c>
      <c r="F36" s="506"/>
      <c r="G36" s="959">
        <f t="shared" si="3"/>
        <v>148145</v>
      </c>
      <c r="H36" s="375"/>
      <c r="I36" s="1156" t="s">
        <v>1278</v>
      </c>
    </row>
    <row r="37" spans="1:9" ht="15.75" customHeight="1" x14ac:dyDescent="0.2">
      <c r="A37" s="1174"/>
      <c r="B37" s="1141"/>
      <c r="C37" s="1141"/>
      <c r="D37" s="506">
        <v>2244</v>
      </c>
      <c r="E37" s="375">
        <v>26805</v>
      </c>
      <c r="F37" s="506"/>
      <c r="G37" s="959">
        <f t="shared" si="3"/>
        <v>26805</v>
      </c>
      <c r="H37" s="375"/>
      <c r="I37" s="1175"/>
    </row>
    <row r="38" spans="1:9" ht="15.75" customHeight="1" x14ac:dyDescent="0.2">
      <c r="A38" s="1174"/>
      <c r="B38" s="1141"/>
      <c r="C38" s="1141"/>
      <c r="D38" s="506">
        <v>2241</v>
      </c>
      <c r="E38" s="375">
        <v>23000</v>
      </c>
      <c r="F38" s="506"/>
      <c r="G38" s="959">
        <f t="shared" si="3"/>
        <v>23000</v>
      </c>
      <c r="H38" s="375"/>
      <c r="I38" s="1157"/>
    </row>
    <row r="39" spans="1:9" ht="24" x14ac:dyDescent="0.2">
      <c r="A39" s="966">
        <v>3</v>
      </c>
      <c r="B39" s="1141" t="s">
        <v>1279</v>
      </c>
      <c r="C39" s="1141"/>
      <c r="D39" s="506">
        <v>2241</v>
      </c>
      <c r="E39" s="375">
        <v>67294</v>
      </c>
      <c r="F39" s="375"/>
      <c r="G39" s="959">
        <f t="shared" si="3"/>
        <v>67294</v>
      </c>
      <c r="H39" s="375"/>
      <c r="I39" s="883" t="s">
        <v>1280</v>
      </c>
    </row>
    <row r="40" spans="1:9" ht="20.25" customHeight="1" x14ac:dyDescent="0.2">
      <c r="A40" s="1174">
        <v>4</v>
      </c>
      <c r="B40" s="1141" t="s">
        <v>1281</v>
      </c>
      <c r="C40" s="1141"/>
      <c r="D40" s="506">
        <v>5250</v>
      </c>
      <c r="E40" s="375">
        <v>49645</v>
      </c>
      <c r="F40" s="506"/>
      <c r="G40" s="959">
        <f t="shared" si="3"/>
        <v>49645</v>
      </c>
      <c r="H40" s="375"/>
      <c r="I40" s="1156" t="s">
        <v>1282</v>
      </c>
    </row>
    <row r="41" spans="1:9" ht="20.25" customHeight="1" x14ac:dyDescent="0.2">
      <c r="A41" s="1174"/>
      <c r="B41" s="1141"/>
      <c r="C41" s="1141"/>
      <c r="D41" s="506">
        <v>2241</v>
      </c>
      <c r="E41" s="375">
        <v>4000</v>
      </c>
      <c r="F41" s="375"/>
      <c r="G41" s="959">
        <f t="shared" si="3"/>
        <v>4000</v>
      </c>
      <c r="H41" s="375"/>
      <c r="I41" s="1157"/>
    </row>
    <row r="42" spans="1:9" ht="29.25" customHeight="1" x14ac:dyDescent="0.2">
      <c r="A42" s="1174"/>
      <c r="B42" s="1141"/>
      <c r="C42" s="1141"/>
      <c r="D42" s="506">
        <v>2244</v>
      </c>
      <c r="E42" s="375">
        <v>2000</v>
      </c>
      <c r="F42" s="375"/>
      <c r="G42" s="959">
        <f t="shared" si="3"/>
        <v>2000</v>
      </c>
      <c r="H42" s="375"/>
      <c r="I42" s="883" t="s">
        <v>1283</v>
      </c>
    </row>
    <row r="43" spans="1:9" ht="24" x14ac:dyDescent="0.2">
      <c r="A43" s="966">
        <v>5</v>
      </c>
      <c r="B43" s="1141" t="s">
        <v>1284</v>
      </c>
      <c r="C43" s="1141"/>
      <c r="D43" s="506">
        <v>2241</v>
      </c>
      <c r="E43" s="375">
        <v>40984</v>
      </c>
      <c r="F43" s="506"/>
      <c r="G43" s="959">
        <f t="shared" si="3"/>
        <v>40984</v>
      </c>
      <c r="H43" s="960"/>
      <c r="I43" s="883" t="s">
        <v>1285</v>
      </c>
    </row>
    <row r="44" spans="1:9" ht="36.75" customHeight="1" x14ac:dyDescent="0.2">
      <c r="A44" s="966">
        <v>6</v>
      </c>
      <c r="B44" s="1141" t="s">
        <v>1286</v>
      </c>
      <c r="C44" s="1141"/>
      <c r="D44" s="506">
        <v>2244</v>
      </c>
      <c r="E44" s="375">
        <v>5895</v>
      </c>
      <c r="F44" s="506"/>
      <c r="G44" s="959">
        <f t="shared" si="3"/>
        <v>5895</v>
      </c>
      <c r="H44" s="375"/>
      <c r="I44" s="883" t="s">
        <v>1287</v>
      </c>
    </row>
    <row r="45" spans="1:9" ht="38.25" customHeight="1" x14ac:dyDescent="0.2">
      <c r="A45" s="966">
        <v>7</v>
      </c>
      <c r="B45" s="1141" t="s">
        <v>1288</v>
      </c>
      <c r="C45" s="1141"/>
      <c r="D45" s="506">
        <v>2241</v>
      </c>
      <c r="E45" s="375">
        <v>1200</v>
      </c>
      <c r="F45" s="375"/>
      <c r="G45" s="959">
        <f t="shared" si="3"/>
        <v>1200</v>
      </c>
      <c r="H45" s="375"/>
      <c r="I45" s="883" t="s">
        <v>1289</v>
      </c>
    </row>
    <row r="46" spans="1:9" ht="29.25" customHeight="1" x14ac:dyDescent="0.2">
      <c r="A46" s="966">
        <v>8</v>
      </c>
      <c r="B46" s="1141" t="s">
        <v>1290</v>
      </c>
      <c r="C46" s="1141"/>
      <c r="D46" s="506">
        <v>2239</v>
      </c>
      <c r="E46" s="375">
        <v>15000</v>
      </c>
      <c r="F46" s="375"/>
      <c r="G46" s="959">
        <f t="shared" si="3"/>
        <v>15000</v>
      </c>
      <c r="H46" s="375"/>
      <c r="I46" s="883" t="s">
        <v>1291</v>
      </c>
    </row>
    <row r="47" spans="1:9" x14ac:dyDescent="0.2">
      <c r="A47" s="967"/>
      <c r="B47" s="510"/>
      <c r="C47" s="510"/>
      <c r="D47" s="965"/>
      <c r="E47" s="965"/>
      <c r="F47" s="965"/>
      <c r="G47" s="965"/>
      <c r="H47" s="965"/>
      <c r="I47" s="965"/>
    </row>
    <row r="48" spans="1:9" x14ac:dyDescent="0.2">
      <c r="A48" s="492" t="s">
        <v>342</v>
      </c>
      <c r="B48" s="492"/>
      <c r="C48" s="604" t="s">
        <v>840</v>
      </c>
      <c r="D48" s="492"/>
      <c r="E48" s="492"/>
      <c r="F48" s="492"/>
      <c r="G48" s="492"/>
      <c r="H48" s="492"/>
      <c r="I48" s="492"/>
    </row>
    <row r="49" spans="1:10" x14ac:dyDescent="0.2">
      <c r="A49" s="492" t="s">
        <v>343</v>
      </c>
      <c r="B49" s="492"/>
      <c r="C49" s="955" t="s">
        <v>841</v>
      </c>
      <c r="D49" s="955"/>
      <c r="E49" s="955"/>
      <c r="F49" s="955"/>
      <c r="G49" s="955"/>
      <c r="H49" s="955"/>
      <c r="I49" s="955"/>
      <c r="J49" s="956"/>
    </row>
    <row r="50" spans="1:10" ht="48" x14ac:dyDescent="0.2">
      <c r="A50" s="876" t="s">
        <v>344</v>
      </c>
      <c r="B50" s="1088" t="s">
        <v>345</v>
      </c>
      <c r="C50" s="1089"/>
      <c r="D50" s="876" t="s">
        <v>346</v>
      </c>
      <c r="E50" s="881" t="s">
        <v>347</v>
      </c>
      <c r="F50" s="881" t="s">
        <v>348</v>
      </c>
      <c r="G50" s="881" t="s">
        <v>349</v>
      </c>
      <c r="H50" s="881" t="s">
        <v>36</v>
      </c>
      <c r="I50" s="876" t="s">
        <v>350</v>
      </c>
      <c r="J50" s="380"/>
    </row>
    <row r="51" spans="1:10" ht="12" customHeight="1" x14ac:dyDescent="0.2">
      <c r="A51" s="1090" t="s">
        <v>535</v>
      </c>
      <c r="B51" s="1091"/>
      <c r="C51" s="1092"/>
      <c r="D51" s="760"/>
      <c r="E51" s="760">
        <f>SUM(E52:E58)</f>
        <v>166975</v>
      </c>
      <c r="F51" s="760">
        <f>SUM(F52:F58)</f>
        <v>0</v>
      </c>
      <c r="G51" s="760">
        <f>E51+F51</f>
        <v>166975</v>
      </c>
      <c r="H51" s="760"/>
      <c r="I51" s="760"/>
    </row>
    <row r="52" spans="1:10" ht="18.75" customHeight="1" x14ac:dyDescent="0.2">
      <c r="A52" s="878">
        <v>1</v>
      </c>
      <c r="B52" s="1170" t="s">
        <v>1292</v>
      </c>
      <c r="C52" s="1171"/>
      <c r="D52" s="957">
        <v>5250</v>
      </c>
      <c r="E52" s="959">
        <v>10859</v>
      </c>
      <c r="F52" s="959"/>
      <c r="G52" s="763">
        <f t="shared" ref="G52:G58" si="4">E52+F52</f>
        <v>10859</v>
      </c>
      <c r="H52" s="959"/>
      <c r="I52" s="879" t="s">
        <v>1293</v>
      </c>
    </row>
    <row r="53" spans="1:10" ht="45.75" customHeight="1" x14ac:dyDescent="0.2">
      <c r="A53" s="878">
        <v>2</v>
      </c>
      <c r="B53" s="1170" t="s">
        <v>1294</v>
      </c>
      <c r="C53" s="1171"/>
      <c r="D53" s="957">
        <v>5250</v>
      </c>
      <c r="E53" s="959">
        <v>724</v>
      </c>
      <c r="F53" s="959"/>
      <c r="G53" s="763">
        <f t="shared" si="4"/>
        <v>724</v>
      </c>
      <c r="H53" s="959"/>
      <c r="I53" s="879" t="s">
        <v>1295</v>
      </c>
    </row>
    <row r="54" spans="1:10" ht="36" x14ac:dyDescent="0.2">
      <c r="A54" s="878">
        <v>3</v>
      </c>
      <c r="B54" s="1170" t="s">
        <v>1210</v>
      </c>
      <c r="C54" s="1171"/>
      <c r="D54" s="957">
        <v>5250</v>
      </c>
      <c r="E54" s="959">
        <v>0</v>
      </c>
      <c r="F54" s="957"/>
      <c r="G54" s="763">
        <f t="shared" si="4"/>
        <v>0</v>
      </c>
      <c r="H54" s="960"/>
      <c r="I54" s="879" t="s">
        <v>1295</v>
      </c>
    </row>
    <row r="55" spans="1:10" ht="36" x14ac:dyDescent="0.2">
      <c r="A55" s="878">
        <v>4</v>
      </c>
      <c r="B55" s="1170" t="s">
        <v>1211</v>
      </c>
      <c r="C55" s="1171"/>
      <c r="D55" s="957">
        <v>5250</v>
      </c>
      <c r="E55" s="959">
        <v>114512</v>
      </c>
      <c r="F55" s="957"/>
      <c r="G55" s="763">
        <f t="shared" si="4"/>
        <v>114512</v>
      </c>
      <c r="H55" s="960"/>
      <c r="I55" s="879" t="s">
        <v>1295</v>
      </c>
    </row>
    <row r="56" spans="1:10" ht="40.5" customHeight="1" x14ac:dyDescent="0.2">
      <c r="A56" s="878">
        <v>5</v>
      </c>
      <c r="B56" s="1170" t="s">
        <v>1296</v>
      </c>
      <c r="C56" s="1171"/>
      <c r="D56" s="957">
        <v>5250</v>
      </c>
      <c r="E56" s="959">
        <v>4300</v>
      </c>
      <c r="F56" s="959"/>
      <c r="G56" s="763">
        <f t="shared" si="4"/>
        <v>4300</v>
      </c>
      <c r="H56" s="959"/>
      <c r="I56" s="879" t="s">
        <v>1297</v>
      </c>
    </row>
    <row r="57" spans="1:10" ht="30" customHeight="1" x14ac:dyDescent="0.2">
      <c r="A57" s="878">
        <v>6</v>
      </c>
      <c r="B57" s="1170" t="s">
        <v>1298</v>
      </c>
      <c r="C57" s="1171"/>
      <c r="D57" s="957">
        <v>5250</v>
      </c>
      <c r="E57" s="959">
        <v>30580</v>
      </c>
      <c r="F57" s="959"/>
      <c r="G57" s="763">
        <f t="shared" si="4"/>
        <v>30580</v>
      </c>
      <c r="H57" s="959"/>
      <c r="I57" s="879" t="s">
        <v>1299</v>
      </c>
    </row>
    <row r="58" spans="1:10" x14ac:dyDescent="0.2">
      <c r="A58" s="878">
        <v>7</v>
      </c>
      <c r="B58" s="1170" t="s">
        <v>1300</v>
      </c>
      <c r="C58" s="1171"/>
      <c r="D58" s="957">
        <v>2241</v>
      </c>
      <c r="E58" s="959">
        <v>6000</v>
      </c>
      <c r="F58" s="957"/>
      <c r="G58" s="763">
        <f t="shared" si="4"/>
        <v>6000</v>
      </c>
      <c r="H58" s="960"/>
      <c r="I58" s="879" t="s">
        <v>1301</v>
      </c>
    </row>
    <row r="59" spans="1:10" x14ac:dyDescent="0.2">
      <c r="A59" s="968"/>
      <c r="B59" s="968"/>
      <c r="C59" s="968"/>
      <c r="D59" s="969"/>
      <c r="E59" s="969"/>
      <c r="F59" s="969"/>
      <c r="G59" s="969"/>
      <c r="H59" s="969"/>
      <c r="I59" s="969"/>
      <c r="J59" s="343"/>
    </row>
    <row r="60" spans="1:10" x14ac:dyDescent="0.2">
      <c r="A60" s="951" t="s">
        <v>342</v>
      </c>
      <c r="B60" s="951"/>
      <c r="C60" s="964" t="s">
        <v>1302</v>
      </c>
      <c r="D60" s="951"/>
      <c r="E60" s="951"/>
      <c r="F60" s="951"/>
      <c r="G60" s="951"/>
      <c r="H60" s="951"/>
      <c r="I60" s="951"/>
      <c r="J60" s="343"/>
    </row>
    <row r="61" spans="1:10" x14ac:dyDescent="0.2">
      <c r="A61" s="951" t="s">
        <v>343</v>
      </c>
      <c r="B61" s="951"/>
      <c r="C61" s="955" t="s">
        <v>1303</v>
      </c>
      <c r="D61" s="955"/>
      <c r="E61" s="955"/>
      <c r="F61" s="955"/>
      <c r="G61" s="955"/>
      <c r="H61" s="955"/>
      <c r="I61" s="955"/>
      <c r="J61" s="956"/>
    </row>
    <row r="62" spans="1:10" ht="48" x14ac:dyDescent="0.2">
      <c r="A62" s="759" t="s">
        <v>344</v>
      </c>
      <c r="B62" s="1172" t="s">
        <v>345</v>
      </c>
      <c r="C62" s="1172"/>
      <c r="D62" s="759" t="s">
        <v>346</v>
      </c>
      <c r="E62" s="881" t="s">
        <v>347</v>
      </c>
      <c r="F62" s="881" t="s">
        <v>348</v>
      </c>
      <c r="G62" s="881" t="s">
        <v>349</v>
      </c>
      <c r="H62" s="881" t="s">
        <v>36</v>
      </c>
      <c r="I62" s="759" t="s">
        <v>350</v>
      </c>
      <c r="J62" s="342"/>
    </row>
    <row r="63" spans="1:10" ht="12" customHeight="1" x14ac:dyDescent="0.2">
      <c r="A63" s="1173" t="s">
        <v>535</v>
      </c>
      <c r="B63" s="1173"/>
      <c r="C63" s="1173"/>
      <c r="D63" s="957"/>
      <c r="E63" s="957">
        <f>SUM(E64:E65)</f>
        <v>11500</v>
      </c>
      <c r="F63" s="957">
        <f t="shared" ref="F63:G63" si="5">SUM(F64:F65)</f>
        <v>0</v>
      </c>
      <c r="G63" s="957">
        <f t="shared" si="5"/>
        <v>11500</v>
      </c>
      <c r="H63" s="957"/>
      <c r="I63" s="957"/>
      <c r="J63" s="343"/>
    </row>
    <row r="64" spans="1:10" ht="19.5" customHeight="1" x14ac:dyDescent="0.2">
      <c r="A64" s="1174">
        <v>1</v>
      </c>
      <c r="B64" s="1141" t="s">
        <v>1304</v>
      </c>
      <c r="C64" s="1141"/>
      <c r="D64" s="506">
        <v>5250</v>
      </c>
      <c r="E64" s="375">
        <v>10000</v>
      </c>
      <c r="F64" s="375"/>
      <c r="G64" s="959">
        <f t="shared" ref="G64:G65" si="6">E64+F64</f>
        <v>10000</v>
      </c>
      <c r="H64" s="375"/>
      <c r="I64" s="1140" t="s">
        <v>1305</v>
      </c>
      <c r="J64" s="343"/>
    </row>
    <row r="65" spans="1:10" ht="19.5" customHeight="1" x14ac:dyDescent="0.2">
      <c r="A65" s="1174"/>
      <c r="B65" s="1141"/>
      <c r="C65" s="1141"/>
      <c r="D65" s="506">
        <v>2241</v>
      </c>
      <c r="E65" s="375">
        <v>1500</v>
      </c>
      <c r="F65" s="506"/>
      <c r="G65" s="959">
        <f t="shared" si="6"/>
        <v>1500</v>
      </c>
      <c r="H65" s="375"/>
      <c r="I65" s="1140"/>
      <c r="J65" s="343"/>
    </row>
    <row r="66" spans="1:10" x14ac:dyDescent="0.2">
      <c r="A66" s="970"/>
      <c r="B66" s="971"/>
      <c r="C66" s="971"/>
      <c r="D66" s="972"/>
      <c r="E66" s="972"/>
      <c r="F66" s="972"/>
      <c r="G66" s="972"/>
      <c r="H66" s="972"/>
      <c r="I66" s="972"/>
      <c r="J66" s="343"/>
    </row>
    <row r="67" spans="1:10" x14ac:dyDescent="0.2">
      <c r="A67" s="951" t="s">
        <v>342</v>
      </c>
      <c r="B67" s="951"/>
      <c r="C67" s="964" t="s">
        <v>1306</v>
      </c>
      <c r="D67" s="951"/>
      <c r="E67" s="951"/>
      <c r="F67" s="951"/>
      <c r="G67" s="951"/>
      <c r="H67" s="951"/>
      <c r="I67" s="951"/>
      <c r="J67" s="343"/>
    </row>
    <row r="68" spans="1:10" x14ac:dyDescent="0.2">
      <c r="A68" s="951" t="s">
        <v>343</v>
      </c>
      <c r="B68" s="951"/>
      <c r="C68" s="955" t="s">
        <v>1307</v>
      </c>
      <c r="D68" s="955"/>
      <c r="E68" s="955"/>
      <c r="F68" s="955"/>
      <c r="G68" s="955"/>
      <c r="H68" s="955"/>
      <c r="I68" s="955"/>
      <c r="J68" s="956"/>
    </row>
    <row r="69" spans="1:10" ht="48" x14ac:dyDescent="0.2">
      <c r="A69" s="759" t="s">
        <v>344</v>
      </c>
      <c r="B69" s="1158" t="s">
        <v>345</v>
      </c>
      <c r="C69" s="1159"/>
      <c r="D69" s="759" t="s">
        <v>346</v>
      </c>
      <c r="E69" s="881" t="s">
        <v>347</v>
      </c>
      <c r="F69" s="881" t="s">
        <v>348</v>
      </c>
      <c r="G69" s="881" t="s">
        <v>349</v>
      </c>
      <c r="H69" s="881" t="s">
        <v>36</v>
      </c>
      <c r="I69" s="759" t="s">
        <v>350</v>
      </c>
      <c r="J69" s="342"/>
    </row>
    <row r="70" spans="1:10" ht="12" customHeight="1" x14ac:dyDescent="0.2">
      <c r="A70" s="1153" t="s">
        <v>535</v>
      </c>
      <c r="B70" s="1154"/>
      <c r="C70" s="1155"/>
      <c r="D70" s="957"/>
      <c r="E70" s="957">
        <f>SUM(E71:E72)</f>
        <v>249640</v>
      </c>
      <c r="F70" s="957">
        <f>SUM(F71:F72)</f>
        <v>0</v>
      </c>
      <c r="G70" s="957">
        <f>E70+F70</f>
        <v>249640</v>
      </c>
      <c r="H70" s="957"/>
      <c r="I70" s="957"/>
      <c r="J70" s="343"/>
    </row>
    <row r="71" spans="1:10" ht="18.75" customHeight="1" x14ac:dyDescent="0.2">
      <c r="A71" s="1166">
        <v>1</v>
      </c>
      <c r="B71" s="1161" t="s">
        <v>1308</v>
      </c>
      <c r="C71" s="1162"/>
      <c r="D71" s="506">
        <v>5250</v>
      </c>
      <c r="E71" s="375">
        <v>247640</v>
      </c>
      <c r="F71" s="375"/>
      <c r="G71" s="959">
        <f t="shared" ref="G71:G72" si="7">E71+F71</f>
        <v>247640</v>
      </c>
      <c r="H71" s="375"/>
      <c r="I71" s="1156" t="s">
        <v>1309</v>
      </c>
      <c r="J71" s="343"/>
    </row>
    <row r="72" spans="1:10" ht="18.75" customHeight="1" x14ac:dyDescent="0.2">
      <c r="A72" s="1167"/>
      <c r="B72" s="1168"/>
      <c r="C72" s="1169"/>
      <c r="D72" s="506">
        <v>2241</v>
      </c>
      <c r="E72" s="375">
        <v>2000</v>
      </c>
      <c r="F72" s="375"/>
      <c r="G72" s="959">
        <f t="shared" si="7"/>
        <v>2000</v>
      </c>
      <c r="H72" s="375"/>
      <c r="I72" s="1157"/>
    </row>
    <row r="73" spans="1:10" ht="12.75" customHeight="1" x14ac:dyDescent="0.2">
      <c r="A73" s="479"/>
      <c r="B73" s="479"/>
      <c r="C73" s="479"/>
      <c r="D73" s="973"/>
      <c r="E73" s="973"/>
      <c r="F73" s="973"/>
      <c r="G73" s="973"/>
      <c r="H73" s="973"/>
      <c r="I73" s="973"/>
    </row>
    <row r="74" spans="1:10" x14ac:dyDescent="0.2">
      <c r="A74" s="492" t="s">
        <v>342</v>
      </c>
      <c r="B74" s="492"/>
      <c r="C74" s="604" t="s">
        <v>1310</v>
      </c>
      <c r="D74" s="492"/>
      <c r="E74" s="492"/>
      <c r="F74" s="492"/>
      <c r="G74" s="492"/>
      <c r="H74" s="492"/>
      <c r="I74" s="492"/>
    </row>
    <row r="75" spans="1:10" x14ac:dyDescent="0.2">
      <c r="A75" s="492" t="s">
        <v>343</v>
      </c>
      <c r="B75" s="492"/>
      <c r="C75" s="955" t="s">
        <v>1311</v>
      </c>
      <c r="D75" s="955"/>
      <c r="E75" s="955"/>
      <c r="F75" s="955"/>
      <c r="G75" s="955"/>
      <c r="H75" s="955"/>
      <c r="I75" s="955"/>
      <c r="J75" s="956"/>
    </row>
    <row r="76" spans="1:10" ht="48" x14ac:dyDescent="0.2">
      <c r="A76" s="876" t="s">
        <v>344</v>
      </c>
      <c r="B76" s="1088" t="s">
        <v>345</v>
      </c>
      <c r="C76" s="1089"/>
      <c r="D76" s="876" t="s">
        <v>346</v>
      </c>
      <c r="E76" s="881" t="s">
        <v>347</v>
      </c>
      <c r="F76" s="881" t="s">
        <v>348</v>
      </c>
      <c r="G76" s="881" t="s">
        <v>349</v>
      </c>
      <c r="H76" s="881" t="s">
        <v>36</v>
      </c>
      <c r="I76" s="876" t="s">
        <v>350</v>
      </c>
      <c r="J76" s="380"/>
    </row>
    <row r="77" spans="1:10" ht="12" customHeight="1" x14ac:dyDescent="0.2">
      <c r="A77" s="1090" t="s">
        <v>535</v>
      </c>
      <c r="B77" s="1091"/>
      <c r="C77" s="1092"/>
      <c r="D77" s="760"/>
      <c r="E77" s="760">
        <f>SUM(E78:E79)</f>
        <v>124837</v>
      </c>
      <c r="F77" s="760">
        <f>SUM(F78:F79)</f>
        <v>0</v>
      </c>
      <c r="G77" s="760">
        <f>E77+F77</f>
        <v>124837</v>
      </c>
      <c r="H77" s="760"/>
      <c r="I77" s="882"/>
    </row>
    <row r="78" spans="1:10" ht="20.25" customHeight="1" x14ac:dyDescent="0.2">
      <c r="A78" s="1094">
        <v>1</v>
      </c>
      <c r="B78" s="1161" t="s">
        <v>1312</v>
      </c>
      <c r="C78" s="1162"/>
      <c r="D78" s="506">
        <v>5250</v>
      </c>
      <c r="E78" s="375">
        <v>119287</v>
      </c>
      <c r="F78" s="506"/>
      <c r="G78" s="763">
        <f t="shared" ref="G78:G79" si="8">E78+F78</f>
        <v>119287</v>
      </c>
      <c r="H78" s="960"/>
      <c r="I78" s="1156" t="s">
        <v>1313</v>
      </c>
    </row>
    <row r="79" spans="1:10" ht="20.25" customHeight="1" x14ac:dyDescent="0.2">
      <c r="A79" s="1160"/>
      <c r="B79" s="1163"/>
      <c r="C79" s="1164"/>
      <c r="D79" s="506">
        <v>2241</v>
      </c>
      <c r="E79" s="375">
        <v>5550</v>
      </c>
      <c r="F79" s="506"/>
      <c r="G79" s="763">
        <f t="shared" si="8"/>
        <v>5550</v>
      </c>
      <c r="H79" s="375"/>
      <c r="I79" s="1157"/>
    </row>
    <row r="80" spans="1:10" x14ac:dyDescent="0.2">
      <c r="A80" s="974"/>
      <c r="B80" s="975"/>
      <c r="C80" s="975"/>
      <c r="D80" s="976"/>
      <c r="E80" s="976"/>
      <c r="F80" s="976"/>
      <c r="G80" s="976"/>
      <c r="H80" s="976"/>
      <c r="I80" s="976"/>
    </row>
    <row r="81" spans="1:11" x14ac:dyDescent="0.2">
      <c r="A81" s="492" t="s">
        <v>342</v>
      </c>
      <c r="B81" s="492"/>
      <c r="C81" s="604" t="s">
        <v>1314</v>
      </c>
      <c r="D81" s="492"/>
      <c r="E81" s="492"/>
      <c r="F81" s="492"/>
      <c r="G81" s="492"/>
      <c r="H81" s="492"/>
      <c r="I81" s="492"/>
    </row>
    <row r="82" spans="1:11" x14ac:dyDescent="0.2">
      <c r="A82" s="492" t="s">
        <v>343</v>
      </c>
      <c r="B82" s="492"/>
      <c r="C82" s="955" t="s">
        <v>850</v>
      </c>
      <c r="D82" s="955"/>
      <c r="E82" s="955"/>
      <c r="F82" s="955"/>
      <c r="G82" s="955"/>
      <c r="H82" s="955"/>
      <c r="I82" s="955"/>
      <c r="J82" s="956"/>
    </row>
    <row r="83" spans="1:11" ht="48" x14ac:dyDescent="0.2">
      <c r="A83" s="876" t="s">
        <v>344</v>
      </c>
      <c r="B83" s="1040" t="s">
        <v>345</v>
      </c>
      <c r="C83" s="1040"/>
      <c r="D83" s="876" t="s">
        <v>346</v>
      </c>
      <c r="E83" s="881" t="s">
        <v>347</v>
      </c>
      <c r="F83" s="881" t="s">
        <v>348</v>
      </c>
      <c r="G83" s="881" t="s">
        <v>349</v>
      </c>
      <c r="H83" s="881" t="s">
        <v>36</v>
      </c>
      <c r="I83" s="876" t="s">
        <v>350</v>
      </c>
      <c r="J83" s="380"/>
    </row>
    <row r="84" spans="1:11" ht="12" customHeight="1" x14ac:dyDescent="0.2">
      <c r="A84" s="1165" t="s">
        <v>535</v>
      </c>
      <c r="B84" s="1165"/>
      <c r="C84" s="1165"/>
      <c r="D84" s="760"/>
      <c r="E84" s="760">
        <f>SUM(E85:E92)</f>
        <v>235658</v>
      </c>
      <c r="F84" s="760">
        <f>SUM(F85:F92)</f>
        <v>15801</v>
      </c>
      <c r="G84" s="760">
        <f>E84+F84</f>
        <v>251459</v>
      </c>
      <c r="H84" s="760"/>
      <c r="I84" s="760"/>
    </row>
    <row r="85" spans="1:11" ht="13.5" customHeight="1" x14ac:dyDescent="0.2">
      <c r="A85" s="877">
        <v>1</v>
      </c>
      <c r="B85" s="1151" t="s">
        <v>1300</v>
      </c>
      <c r="C85" s="1152"/>
      <c r="D85" s="506">
        <v>2241</v>
      </c>
      <c r="E85" s="375">
        <v>80000</v>
      </c>
      <c r="F85" s="506"/>
      <c r="G85" s="763">
        <f t="shared" ref="G85:G92" si="9">E85+F85</f>
        <v>80000</v>
      </c>
      <c r="H85" s="960"/>
      <c r="I85" s="1140" t="s">
        <v>1315</v>
      </c>
    </row>
    <row r="86" spans="1:11" ht="13.5" customHeight="1" x14ac:dyDescent="0.2">
      <c r="A86" s="877">
        <v>2</v>
      </c>
      <c r="B86" s="1151" t="s">
        <v>1316</v>
      </c>
      <c r="C86" s="1152"/>
      <c r="D86" s="506">
        <v>2275</v>
      </c>
      <c r="E86" s="375">
        <v>76995</v>
      </c>
      <c r="F86" s="514">
        <f>-44628-32367</f>
        <v>-76995</v>
      </c>
      <c r="G86" s="763">
        <f t="shared" si="9"/>
        <v>0</v>
      </c>
      <c r="H86" s="375" t="s">
        <v>1317</v>
      </c>
      <c r="I86" s="1140"/>
    </row>
    <row r="87" spans="1:11" ht="27.75" customHeight="1" x14ac:dyDescent="0.2">
      <c r="A87" s="877">
        <v>3</v>
      </c>
      <c r="B87" s="1141" t="s">
        <v>1318</v>
      </c>
      <c r="C87" s="1141"/>
      <c r="D87" s="506">
        <v>5250</v>
      </c>
      <c r="E87" s="375">
        <v>25910</v>
      </c>
      <c r="F87" s="514">
        <v>48168</v>
      </c>
      <c r="G87" s="763">
        <f t="shared" si="9"/>
        <v>74078</v>
      </c>
      <c r="H87" s="375" t="s">
        <v>1317</v>
      </c>
      <c r="I87" s="883" t="s">
        <v>1315</v>
      </c>
    </row>
    <row r="88" spans="1:11" ht="24" x14ac:dyDescent="0.2">
      <c r="A88" s="877">
        <v>4</v>
      </c>
      <c r="B88" s="1141" t="s">
        <v>1319</v>
      </c>
      <c r="C88" s="1141"/>
      <c r="D88" s="506">
        <v>5250</v>
      </c>
      <c r="E88" s="375">
        <v>13420</v>
      </c>
      <c r="F88" s="375"/>
      <c r="G88" s="763">
        <f t="shared" si="9"/>
        <v>13420</v>
      </c>
      <c r="H88" s="375"/>
      <c r="I88" s="883" t="s">
        <v>1315</v>
      </c>
    </row>
    <row r="89" spans="1:11" ht="24" x14ac:dyDescent="0.2">
      <c r="A89" s="877">
        <v>5</v>
      </c>
      <c r="B89" s="1151" t="s">
        <v>1320</v>
      </c>
      <c r="C89" s="1152"/>
      <c r="D89" s="506">
        <v>5250</v>
      </c>
      <c r="E89" s="375">
        <v>24751</v>
      </c>
      <c r="F89" s="506"/>
      <c r="G89" s="763">
        <f t="shared" si="9"/>
        <v>24751</v>
      </c>
      <c r="H89" s="330"/>
      <c r="I89" s="883" t="s">
        <v>1315</v>
      </c>
    </row>
    <row r="90" spans="1:11" ht="24" x14ac:dyDescent="0.2">
      <c r="A90" s="877">
        <v>6</v>
      </c>
      <c r="B90" s="1151" t="s">
        <v>1321</v>
      </c>
      <c r="C90" s="1152"/>
      <c r="D90" s="506">
        <v>5250</v>
      </c>
      <c r="E90" s="375">
        <v>10907</v>
      </c>
      <c r="F90" s="506"/>
      <c r="G90" s="763">
        <f t="shared" si="9"/>
        <v>10907</v>
      </c>
      <c r="H90" s="330"/>
      <c r="I90" s="883" t="s">
        <v>1315</v>
      </c>
    </row>
    <row r="91" spans="1:11" ht="24.75" customHeight="1" x14ac:dyDescent="0.2">
      <c r="A91" s="877">
        <v>7</v>
      </c>
      <c r="B91" s="1151" t="s">
        <v>1322</v>
      </c>
      <c r="C91" s="1152"/>
      <c r="D91" s="506">
        <v>5250</v>
      </c>
      <c r="E91" s="375">
        <v>1675</v>
      </c>
      <c r="F91" s="514">
        <v>44628</v>
      </c>
      <c r="G91" s="763">
        <f t="shared" si="9"/>
        <v>46303</v>
      </c>
      <c r="H91" s="375" t="s">
        <v>1317</v>
      </c>
      <c r="I91" s="883" t="s">
        <v>1315</v>
      </c>
    </row>
    <row r="92" spans="1:11" ht="40.5" customHeight="1" x14ac:dyDescent="0.2">
      <c r="A92" s="877">
        <v>8</v>
      </c>
      <c r="B92" s="1151" t="s">
        <v>1290</v>
      </c>
      <c r="C92" s="1152"/>
      <c r="D92" s="977">
        <v>2239</v>
      </c>
      <c r="E92" s="375">
        <v>2000</v>
      </c>
      <c r="F92" s="375"/>
      <c r="G92" s="763">
        <f t="shared" si="9"/>
        <v>2000</v>
      </c>
      <c r="H92" s="375"/>
      <c r="I92" s="883" t="s">
        <v>1323</v>
      </c>
    </row>
    <row r="93" spans="1:11" x14ac:dyDescent="0.2">
      <c r="A93" s="967"/>
      <c r="B93" s="510"/>
      <c r="C93" s="510"/>
      <c r="D93" s="965"/>
      <c r="E93" s="965"/>
      <c r="F93" s="965"/>
      <c r="G93" s="965"/>
      <c r="H93" s="965"/>
      <c r="I93" s="965"/>
    </row>
    <row r="94" spans="1:11" x14ac:dyDescent="0.2">
      <c r="A94" s="492" t="s">
        <v>342</v>
      </c>
      <c r="B94" s="492"/>
      <c r="C94" s="604" t="s">
        <v>1383</v>
      </c>
      <c r="D94" s="492"/>
      <c r="E94" s="492"/>
      <c r="F94" s="492"/>
      <c r="G94" s="492"/>
      <c r="H94" s="492"/>
      <c r="I94" s="492"/>
    </row>
    <row r="95" spans="1:11" x14ac:dyDescent="0.2">
      <c r="A95" s="492" t="s">
        <v>343</v>
      </c>
      <c r="B95" s="492"/>
      <c r="C95" s="955" t="s">
        <v>1121</v>
      </c>
      <c r="D95" s="955"/>
      <c r="E95" s="955"/>
      <c r="F95" s="955"/>
      <c r="G95" s="955"/>
      <c r="H95" s="955"/>
      <c r="I95" s="955"/>
      <c r="J95" s="956"/>
    </row>
    <row r="96" spans="1:11" ht="48" x14ac:dyDescent="0.2">
      <c r="A96" s="759" t="s">
        <v>344</v>
      </c>
      <c r="B96" s="1158" t="s">
        <v>345</v>
      </c>
      <c r="C96" s="1159"/>
      <c r="D96" s="759" t="s">
        <v>346</v>
      </c>
      <c r="E96" s="881" t="s">
        <v>347</v>
      </c>
      <c r="F96" s="881" t="s">
        <v>348</v>
      </c>
      <c r="G96" s="881" t="s">
        <v>349</v>
      </c>
      <c r="H96" s="881" t="s">
        <v>36</v>
      </c>
      <c r="I96" s="759" t="s">
        <v>350</v>
      </c>
      <c r="J96" s="380"/>
      <c r="K96" s="380"/>
    </row>
    <row r="97" spans="1:10" ht="12" customHeight="1" x14ac:dyDescent="0.2">
      <c r="A97" s="1153" t="s">
        <v>535</v>
      </c>
      <c r="B97" s="1154"/>
      <c r="C97" s="1155"/>
      <c r="D97" s="957"/>
      <c r="E97" s="957">
        <f>SUM(E98:E107)</f>
        <v>1111252</v>
      </c>
      <c r="F97" s="957">
        <f t="shared" ref="F97:G97" si="10">SUM(F98:F107)</f>
        <v>-15801</v>
      </c>
      <c r="G97" s="957">
        <f t="shared" si="10"/>
        <v>1095451</v>
      </c>
      <c r="H97" s="957"/>
      <c r="I97" s="957"/>
    </row>
    <row r="98" spans="1:10" ht="14.25" customHeight="1" x14ac:dyDescent="0.2">
      <c r="A98" s="877">
        <v>1</v>
      </c>
      <c r="B98" s="1151" t="s">
        <v>1300</v>
      </c>
      <c r="C98" s="1152"/>
      <c r="D98" s="506">
        <v>2241</v>
      </c>
      <c r="E98" s="375">
        <v>150000</v>
      </c>
      <c r="F98" s="506"/>
      <c r="G98" s="959">
        <f t="shared" ref="G98:G107" si="11">E98+F98</f>
        <v>150000</v>
      </c>
      <c r="H98" s="960"/>
      <c r="I98" s="1156" t="s">
        <v>1324</v>
      </c>
    </row>
    <row r="99" spans="1:10" ht="14.25" customHeight="1" x14ac:dyDescent="0.2">
      <c r="A99" s="877">
        <v>2</v>
      </c>
      <c r="B99" s="1151" t="s">
        <v>1316</v>
      </c>
      <c r="C99" s="1152"/>
      <c r="D99" s="506">
        <v>2275</v>
      </c>
      <c r="E99" s="375">
        <v>1499</v>
      </c>
      <c r="F99" s="506"/>
      <c r="G99" s="959">
        <f t="shared" si="11"/>
        <v>1499</v>
      </c>
      <c r="H99" s="375"/>
      <c r="I99" s="1157"/>
    </row>
    <row r="100" spans="1:10" ht="27.75" customHeight="1" x14ac:dyDescent="0.2">
      <c r="A100" s="877">
        <v>3</v>
      </c>
      <c r="B100" s="1151" t="s">
        <v>1325</v>
      </c>
      <c r="C100" s="1152"/>
      <c r="D100" s="506">
        <v>5250</v>
      </c>
      <c r="E100" s="375">
        <v>73</v>
      </c>
      <c r="F100" s="375"/>
      <c r="G100" s="959">
        <f t="shared" si="11"/>
        <v>73</v>
      </c>
      <c r="H100" s="375"/>
      <c r="I100" s="883" t="s">
        <v>1324</v>
      </c>
    </row>
    <row r="101" spans="1:10" ht="27.75" customHeight="1" x14ac:dyDescent="0.2">
      <c r="A101" s="877">
        <v>4</v>
      </c>
      <c r="B101" s="1151" t="s">
        <v>1326</v>
      </c>
      <c r="C101" s="1152"/>
      <c r="D101" s="506">
        <v>5250</v>
      </c>
      <c r="E101" s="375">
        <v>235848</v>
      </c>
      <c r="F101" s="514">
        <f>-15801-8502+8502</f>
        <v>-15801</v>
      </c>
      <c r="G101" s="959">
        <f t="shared" si="11"/>
        <v>220047</v>
      </c>
      <c r="H101" s="375" t="s">
        <v>1317</v>
      </c>
      <c r="I101" s="883" t="s">
        <v>1324</v>
      </c>
    </row>
    <row r="102" spans="1:10" ht="27.75" customHeight="1" x14ac:dyDescent="0.2">
      <c r="A102" s="877">
        <v>5</v>
      </c>
      <c r="B102" s="1151" t="s">
        <v>1327</v>
      </c>
      <c r="C102" s="1152"/>
      <c r="D102" s="506">
        <v>5250</v>
      </c>
      <c r="E102" s="375">
        <v>150000</v>
      </c>
      <c r="F102" s="506"/>
      <c r="G102" s="959">
        <f t="shared" si="11"/>
        <v>150000</v>
      </c>
      <c r="H102" s="375"/>
      <c r="I102" s="883" t="s">
        <v>1324</v>
      </c>
    </row>
    <row r="103" spans="1:10" ht="27.75" customHeight="1" x14ac:dyDescent="0.2">
      <c r="A103" s="877">
        <v>6</v>
      </c>
      <c r="B103" s="1151" t="s">
        <v>1328</v>
      </c>
      <c r="C103" s="1152"/>
      <c r="D103" s="506">
        <v>5250</v>
      </c>
      <c r="E103" s="375">
        <v>287499</v>
      </c>
      <c r="F103" s="375"/>
      <c r="G103" s="959">
        <f t="shared" si="11"/>
        <v>287499</v>
      </c>
      <c r="H103" s="375"/>
      <c r="I103" s="883" t="s">
        <v>1324</v>
      </c>
    </row>
    <row r="104" spans="1:10" ht="27.75" customHeight="1" x14ac:dyDescent="0.2">
      <c r="A104" s="877">
        <v>7</v>
      </c>
      <c r="B104" s="1141" t="s">
        <v>1329</v>
      </c>
      <c r="C104" s="1141"/>
      <c r="D104" s="506">
        <v>5250</v>
      </c>
      <c r="E104" s="375">
        <v>15351</v>
      </c>
      <c r="F104" s="506"/>
      <c r="G104" s="959">
        <f t="shared" si="11"/>
        <v>15351</v>
      </c>
      <c r="H104" s="375"/>
      <c r="I104" s="883" t="s">
        <v>1324</v>
      </c>
    </row>
    <row r="105" spans="1:10" ht="27.75" customHeight="1" x14ac:dyDescent="0.2">
      <c r="A105" s="877">
        <v>8</v>
      </c>
      <c r="B105" s="1151" t="s">
        <v>1330</v>
      </c>
      <c r="C105" s="1152"/>
      <c r="D105" s="506">
        <v>5250</v>
      </c>
      <c r="E105" s="375">
        <v>139958</v>
      </c>
      <c r="F105" s="506"/>
      <c r="G105" s="959">
        <f t="shared" si="11"/>
        <v>139958</v>
      </c>
      <c r="H105" s="960"/>
      <c r="I105" s="883" t="s">
        <v>1324</v>
      </c>
    </row>
    <row r="106" spans="1:10" ht="27.75" customHeight="1" x14ac:dyDescent="0.2">
      <c r="A106" s="877">
        <v>9</v>
      </c>
      <c r="B106" s="1151" t="s">
        <v>1331</v>
      </c>
      <c r="C106" s="1152"/>
      <c r="D106" s="506">
        <v>5250</v>
      </c>
      <c r="E106" s="375">
        <v>119024</v>
      </c>
      <c r="F106" s="514">
        <f>8502-8502</f>
        <v>0</v>
      </c>
      <c r="G106" s="959">
        <f t="shared" si="11"/>
        <v>119024</v>
      </c>
      <c r="H106" s="375"/>
      <c r="I106" s="883" t="s">
        <v>1324</v>
      </c>
    </row>
    <row r="107" spans="1:10" ht="27.75" customHeight="1" x14ac:dyDescent="0.2">
      <c r="A107" s="877">
        <v>10</v>
      </c>
      <c r="B107" s="1151" t="s">
        <v>1332</v>
      </c>
      <c r="C107" s="1152"/>
      <c r="D107" s="506">
        <v>5250</v>
      </c>
      <c r="E107" s="375">
        <v>12000</v>
      </c>
      <c r="F107" s="506"/>
      <c r="G107" s="959">
        <f t="shared" si="11"/>
        <v>12000</v>
      </c>
      <c r="H107" s="375"/>
      <c r="I107" s="883" t="s">
        <v>1324</v>
      </c>
    </row>
    <row r="108" spans="1:10" x14ac:dyDescent="0.2">
      <c r="A108" s="348"/>
      <c r="B108" s="880"/>
      <c r="C108" s="880"/>
      <c r="D108" s="963"/>
      <c r="E108" s="963"/>
      <c r="F108" s="963"/>
      <c r="G108" s="963"/>
      <c r="H108" s="963"/>
      <c r="I108" s="963"/>
      <c r="J108" s="343"/>
    </row>
    <row r="109" spans="1:10" x14ac:dyDescent="0.2">
      <c r="A109" s="951" t="s">
        <v>342</v>
      </c>
      <c r="B109" s="951"/>
      <c r="C109" s="964" t="s">
        <v>1333</v>
      </c>
      <c r="D109" s="951"/>
      <c r="E109" s="951"/>
      <c r="F109" s="951"/>
      <c r="G109" s="951"/>
      <c r="H109" s="951"/>
      <c r="I109" s="951"/>
      <c r="J109" s="343"/>
    </row>
    <row r="110" spans="1:10" x14ac:dyDescent="0.2">
      <c r="A110" s="951" t="s">
        <v>343</v>
      </c>
      <c r="B110" s="951"/>
      <c r="C110" s="955" t="s">
        <v>654</v>
      </c>
      <c r="D110" s="955"/>
      <c r="E110" s="955"/>
      <c r="F110" s="955"/>
      <c r="G110" s="955"/>
      <c r="H110" s="955"/>
      <c r="I110" s="955"/>
      <c r="J110" s="956"/>
    </row>
    <row r="111" spans="1:10" ht="48" x14ac:dyDescent="0.2">
      <c r="A111" s="759" t="s">
        <v>344</v>
      </c>
      <c r="B111" s="1158" t="s">
        <v>345</v>
      </c>
      <c r="C111" s="1159"/>
      <c r="D111" s="759" t="s">
        <v>346</v>
      </c>
      <c r="E111" s="881" t="s">
        <v>347</v>
      </c>
      <c r="F111" s="881" t="s">
        <v>348</v>
      </c>
      <c r="G111" s="881" t="s">
        <v>349</v>
      </c>
      <c r="H111" s="881" t="s">
        <v>36</v>
      </c>
      <c r="I111" s="759" t="s">
        <v>350</v>
      </c>
      <c r="J111" s="342"/>
    </row>
    <row r="112" spans="1:10" ht="12" customHeight="1" x14ac:dyDescent="0.2">
      <c r="A112" s="1153" t="s">
        <v>535</v>
      </c>
      <c r="B112" s="1154"/>
      <c r="C112" s="1155"/>
      <c r="D112" s="957"/>
      <c r="E112" s="957">
        <f>SUM(E113:E115)</f>
        <v>34100</v>
      </c>
      <c r="F112" s="957">
        <f>SUM(F113:F115)</f>
        <v>0</v>
      </c>
      <c r="G112" s="957">
        <f>E112+F112</f>
        <v>34100</v>
      </c>
      <c r="H112" s="957"/>
      <c r="I112" s="957"/>
      <c r="J112" s="343"/>
    </row>
    <row r="113" spans="1:10" ht="15" customHeight="1" x14ac:dyDescent="0.2">
      <c r="A113" s="966">
        <v>1</v>
      </c>
      <c r="B113" s="1151" t="s">
        <v>651</v>
      </c>
      <c r="C113" s="1152"/>
      <c r="D113" s="506">
        <v>5250</v>
      </c>
      <c r="E113" s="375">
        <v>26498</v>
      </c>
      <c r="F113" s="375"/>
      <c r="G113" s="959">
        <f t="shared" ref="G113:G115" si="12">E113+F113</f>
        <v>26498</v>
      </c>
      <c r="H113" s="375"/>
      <c r="I113" s="883" t="s">
        <v>1334</v>
      </c>
      <c r="J113" s="343"/>
    </row>
    <row r="114" spans="1:10" ht="36" x14ac:dyDescent="0.2">
      <c r="A114" s="877">
        <v>2</v>
      </c>
      <c r="B114" s="1151" t="s">
        <v>1335</v>
      </c>
      <c r="C114" s="1152"/>
      <c r="D114" s="506">
        <v>5250</v>
      </c>
      <c r="E114" s="375">
        <v>3602</v>
      </c>
      <c r="F114" s="375"/>
      <c r="G114" s="959">
        <f t="shared" si="12"/>
        <v>3602</v>
      </c>
      <c r="H114" s="375"/>
      <c r="I114" s="883" t="s">
        <v>1336</v>
      </c>
    </row>
    <row r="115" spans="1:10" ht="36" x14ac:dyDescent="0.2">
      <c r="A115" s="877">
        <v>3</v>
      </c>
      <c r="B115" s="1151" t="s">
        <v>1300</v>
      </c>
      <c r="C115" s="1152"/>
      <c r="D115" s="506">
        <v>2241</v>
      </c>
      <c r="E115" s="375">
        <v>4000</v>
      </c>
      <c r="F115" s="506"/>
      <c r="G115" s="959">
        <f t="shared" si="12"/>
        <v>4000</v>
      </c>
      <c r="H115" s="960"/>
      <c r="I115" s="883" t="s">
        <v>1336</v>
      </c>
    </row>
    <row r="116" spans="1:10" x14ac:dyDescent="0.2">
      <c r="A116" s="967"/>
      <c r="B116" s="510"/>
      <c r="C116" s="510"/>
      <c r="D116" s="965"/>
      <c r="E116" s="965"/>
      <c r="F116" s="965"/>
      <c r="G116" s="965"/>
      <c r="H116" s="965"/>
      <c r="I116" s="965"/>
    </row>
    <row r="117" spans="1:10" x14ac:dyDescent="0.2">
      <c r="A117" s="492" t="s">
        <v>342</v>
      </c>
      <c r="B117" s="492"/>
      <c r="C117" s="604" t="s">
        <v>1337</v>
      </c>
      <c r="D117" s="492"/>
      <c r="E117" s="492"/>
      <c r="F117" s="492"/>
      <c r="G117" s="492"/>
      <c r="H117" s="492"/>
      <c r="I117" s="492"/>
    </row>
    <row r="118" spans="1:10" x14ac:dyDescent="0.2">
      <c r="A118" s="492" t="s">
        <v>343</v>
      </c>
      <c r="B118" s="492"/>
      <c r="C118" s="955" t="s">
        <v>1338</v>
      </c>
      <c r="D118" s="955"/>
      <c r="E118" s="955"/>
      <c r="F118" s="955"/>
      <c r="G118" s="955"/>
      <c r="H118" s="955"/>
      <c r="I118" s="955"/>
      <c r="J118" s="956"/>
    </row>
    <row r="119" spans="1:10" ht="48" x14ac:dyDescent="0.2">
      <c r="A119" s="876" t="s">
        <v>344</v>
      </c>
      <c r="B119" s="1088" t="s">
        <v>345</v>
      </c>
      <c r="C119" s="1089"/>
      <c r="D119" s="876" t="s">
        <v>346</v>
      </c>
      <c r="E119" s="881" t="s">
        <v>347</v>
      </c>
      <c r="F119" s="881" t="s">
        <v>348</v>
      </c>
      <c r="G119" s="881" t="s">
        <v>349</v>
      </c>
      <c r="H119" s="881" t="s">
        <v>36</v>
      </c>
      <c r="I119" s="876" t="s">
        <v>350</v>
      </c>
      <c r="J119" s="380"/>
    </row>
    <row r="120" spans="1:10" ht="12" customHeight="1" x14ac:dyDescent="0.2">
      <c r="A120" s="1090" t="s">
        <v>535</v>
      </c>
      <c r="B120" s="1091"/>
      <c r="C120" s="1092"/>
      <c r="D120" s="760"/>
      <c r="E120" s="760">
        <f>SUM(E121)</f>
        <v>17205</v>
      </c>
      <c r="F120" s="760">
        <f>SUM(F121)</f>
        <v>0</v>
      </c>
      <c r="G120" s="760">
        <f>E120+F120</f>
        <v>17205</v>
      </c>
      <c r="H120" s="760"/>
      <c r="I120" s="760"/>
    </row>
    <row r="121" spans="1:10" ht="24" x14ac:dyDescent="0.2">
      <c r="A121" s="877">
        <v>1</v>
      </c>
      <c r="B121" s="1151" t="s">
        <v>1300</v>
      </c>
      <c r="C121" s="1152"/>
      <c r="D121" s="506">
        <v>2241</v>
      </c>
      <c r="E121" s="375">
        <v>17205</v>
      </c>
      <c r="F121" s="506"/>
      <c r="G121" s="763">
        <f>E121+F121</f>
        <v>17205</v>
      </c>
      <c r="H121" s="375"/>
      <c r="I121" s="883" t="s">
        <v>1339</v>
      </c>
    </row>
    <row r="122" spans="1:10" x14ac:dyDescent="0.2">
      <c r="A122" s="978"/>
      <c r="B122" s="978"/>
      <c r="C122" s="978"/>
      <c r="D122" s="979"/>
      <c r="E122" s="980"/>
      <c r="F122" s="980"/>
      <c r="G122" s="980"/>
      <c r="H122" s="980"/>
      <c r="I122" s="980"/>
    </row>
    <row r="123" spans="1:10" x14ac:dyDescent="0.2">
      <c r="A123" s="492" t="s">
        <v>477</v>
      </c>
      <c r="B123" s="492"/>
      <c r="C123" s="492"/>
      <c r="D123" s="492"/>
      <c r="E123" s="492"/>
      <c r="F123" s="492"/>
      <c r="G123" s="492"/>
      <c r="H123" s="492"/>
      <c r="I123" s="492"/>
    </row>
    <row r="124" spans="1:10" ht="39" customHeight="1" x14ac:dyDescent="0.2">
      <c r="A124" s="1150" t="s">
        <v>1340</v>
      </c>
      <c r="B124" s="1150"/>
      <c r="C124" s="1150"/>
      <c r="D124" s="1150"/>
      <c r="E124" s="1150"/>
      <c r="F124" s="1150"/>
      <c r="G124" s="1150"/>
      <c r="H124" s="1150"/>
      <c r="I124" s="1150"/>
    </row>
    <row r="125" spans="1:10" x14ac:dyDescent="0.2">
      <c r="A125" s="492"/>
      <c r="B125" s="492"/>
      <c r="C125" s="492"/>
      <c r="D125" s="492"/>
      <c r="E125" s="492"/>
      <c r="F125" s="492"/>
      <c r="G125" s="492"/>
      <c r="H125" s="492"/>
      <c r="I125" s="492"/>
    </row>
    <row r="126" spans="1:10" s="380" customFormat="1" x14ac:dyDescent="0.2">
      <c r="A126" s="981" t="s">
        <v>1341</v>
      </c>
      <c r="B126" s="982"/>
      <c r="C126" s="982"/>
      <c r="D126" s="983"/>
      <c r="E126" s="982"/>
      <c r="F126" s="982"/>
      <c r="G126" s="982"/>
      <c r="H126" s="982"/>
      <c r="I126" s="982"/>
      <c r="J126" s="490"/>
    </row>
    <row r="127" spans="1:10" s="380" customFormat="1" x14ac:dyDescent="0.2">
      <c r="A127" s="492" t="s">
        <v>1342</v>
      </c>
      <c r="B127" s="982"/>
      <c r="C127" s="982"/>
      <c r="D127" s="983"/>
      <c r="E127" s="982"/>
      <c r="F127" s="982"/>
      <c r="G127" s="982"/>
      <c r="H127" s="982"/>
      <c r="I127" s="982"/>
      <c r="J127" s="490"/>
    </row>
    <row r="128" spans="1:10" s="380" customFormat="1" x14ac:dyDescent="0.2">
      <c r="A128" s="492" t="s">
        <v>1343</v>
      </c>
      <c r="B128" s="982"/>
      <c r="C128" s="982"/>
      <c r="D128" s="983"/>
      <c r="E128" s="982"/>
      <c r="F128" s="982"/>
      <c r="G128" s="982"/>
      <c r="H128" s="982"/>
      <c r="I128" s="982"/>
      <c r="J128" s="490"/>
    </row>
    <row r="129" spans="1:10" s="380" customFormat="1" x14ac:dyDescent="0.2">
      <c r="A129" s="492" t="s">
        <v>1344</v>
      </c>
      <c r="B129" s="982"/>
      <c r="C129" s="982"/>
      <c r="D129" s="983"/>
      <c r="E129" s="982"/>
      <c r="F129" s="982"/>
      <c r="G129" s="982"/>
      <c r="H129" s="982"/>
      <c r="I129" s="982"/>
      <c r="J129" s="490"/>
    </row>
    <row r="130" spans="1:10" s="380" customFormat="1" x14ac:dyDescent="0.2">
      <c r="A130" s="492" t="s">
        <v>1345</v>
      </c>
      <c r="B130" s="982"/>
      <c r="C130" s="982"/>
      <c r="D130" s="983"/>
      <c r="E130" s="982"/>
      <c r="F130" s="982"/>
      <c r="G130" s="982"/>
      <c r="H130" s="982"/>
      <c r="I130" s="982"/>
      <c r="J130" s="490"/>
    </row>
    <row r="131" spans="1:10" s="380" customFormat="1" x14ac:dyDescent="0.2">
      <c r="A131" s="492" t="s">
        <v>1346</v>
      </c>
      <c r="B131" s="982"/>
      <c r="C131" s="982"/>
      <c r="D131" s="983"/>
      <c r="E131" s="982"/>
      <c r="F131" s="982"/>
      <c r="G131" s="982"/>
      <c r="H131" s="982"/>
      <c r="I131" s="982"/>
      <c r="J131" s="490"/>
    </row>
    <row r="132" spans="1:10" x14ac:dyDescent="0.2">
      <c r="A132" s="492" t="s">
        <v>1347</v>
      </c>
      <c r="B132" s="492"/>
      <c r="C132" s="492"/>
      <c r="D132" s="492"/>
      <c r="E132" s="492"/>
      <c r="F132" s="492"/>
      <c r="G132" s="492"/>
      <c r="H132" s="492"/>
      <c r="I132" s="492"/>
    </row>
    <row r="133" spans="1:10" x14ac:dyDescent="0.2">
      <c r="A133" s="492" t="s">
        <v>1348</v>
      </c>
      <c r="B133" s="492"/>
      <c r="C133" s="492"/>
      <c r="D133" s="492"/>
      <c r="E133" s="492"/>
      <c r="F133" s="492"/>
      <c r="G133" s="492"/>
      <c r="H133" s="492"/>
      <c r="I133" s="492"/>
    </row>
    <row r="134" spans="1:10" x14ac:dyDescent="0.2">
      <c r="A134" s="492" t="s">
        <v>874</v>
      </c>
      <c r="B134" s="492"/>
      <c r="C134" s="492"/>
      <c r="D134" s="492"/>
      <c r="E134" s="492"/>
      <c r="F134" s="492"/>
      <c r="G134" s="492"/>
      <c r="H134" s="492"/>
      <c r="I134" s="492"/>
    </row>
    <row r="135" spans="1:10" x14ac:dyDescent="0.2">
      <c r="A135" s="492" t="s">
        <v>875</v>
      </c>
      <c r="B135" s="492"/>
      <c r="C135" s="492"/>
      <c r="D135" s="492"/>
      <c r="E135" s="492"/>
      <c r="F135" s="492"/>
      <c r="G135" s="492"/>
      <c r="H135" s="492"/>
      <c r="I135" s="492"/>
    </row>
    <row r="136" spans="1:10" x14ac:dyDescent="0.2">
      <c r="A136" s="492" t="s">
        <v>1349</v>
      </c>
      <c r="B136" s="492"/>
      <c r="C136" s="492"/>
      <c r="D136" s="492"/>
      <c r="E136" s="492"/>
      <c r="F136" s="492"/>
      <c r="G136" s="492"/>
      <c r="H136" s="492"/>
      <c r="I136" s="492"/>
    </row>
    <row r="137" spans="1:10" x14ac:dyDescent="0.2">
      <c r="A137" s="492" t="s">
        <v>1350</v>
      </c>
      <c r="B137" s="492"/>
      <c r="C137" s="492"/>
      <c r="D137" s="492"/>
      <c r="E137" s="492"/>
      <c r="F137" s="492"/>
      <c r="G137" s="492"/>
      <c r="H137" s="492"/>
      <c r="I137" s="492"/>
    </row>
    <row r="138" spans="1:10" x14ac:dyDescent="0.2">
      <c r="A138" s="492" t="s">
        <v>1351</v>
      </c>
      <c r="B138" s="492"/>
      <c r="C138" s="492"/>
      <c r="D138" s="492"/>
      <c r="E138" s="492"/>
      <c r="F138" s="492"/>
      <c r="G138" s="492"/>
      <c r="H138" s="492"/>
      <c r="I138" s="492"/>
    </row>
    <row r="139" spans="1:10" x14ac:dyDescent="0.2">
      <c r="A139" s="492" t="s">
        <v>1352</v>
      </c>
      <c r="B139" s="492"/>
      <c r="C139" s="492"/>
      <c r="D139" s="492"/>
      <c r="E139" s="492"/>
      <c r="F139" s="492"/>
      <c r="G139" s="492"/>
      <c r="H139" s="492"/>
      <c r="I139" s="492"/>
    </row>
    <row r="140" spans="1:10" x14ac:dyDescent="0.2">
      <c r="A140" s="492" t="s">
        <v>1353</v>
      </c>
      <c r="B140" s="492"/>
      <c r="C140" s="492"/>
      <c r="D140" s="492"/>
      <c r="E140" s="492"/>
      <c r="F140" s="492"/>
      <c r="G140" s="492"/>
      <c r="H140" s="492"/>
      <c r="I140" s="492"/>
    </row>
    <row r="141" spans="1:10" x14ac:dyDescent="0.2">
      <c r="A141" s="492" t="s">
        <v>1354</v>
      </c>
      <c r="B141" s="492"/>
      <c r="C141" s="492"/>
      <c r="D141" s="492"/>
      <c r="E141" s="492"/>
      <c r="F141" s="492"/>
      <c r="G141" s="492"/>
      <c r="H141" s="492"/>
      <c r="I141" s="492"/>
    </row>
    <row r="142" spans="1:10" x14ac:dyDescent="0.2">
      <c r="A142" s="492" t="s">
        <v>1355</v>
      </c>
      <c r="B142" s="492"/>
      <c r="C142" s="492"/>
      <c r="D142" s="492"/>
      <c r="E142" s="492"/>
      <c r="F142" s="492"/>
      <c r="G142" s="492"/>
      <c r="H142" s="492"/>
      <c r="I142" s="492"/>
    </row>
    <row r="143" spans="1:10" x14ac:dyDescent="0.2">
      <c r="A143" s="492" t="s">
        <v>1356</v>
      </c>
      <c r="B143" s="492"/>
      <c r="C143" s="492"/>
      <c r="D143" s="492"/>
      <c r="E143" s="492"/>
      <c r="F143" s="492"/>
      <c r="G143" s="492"/>
      <c r="H143" s="492"/>
      <c r="I143" s="492"/>
    </row>
    <row r="144" spans="1:10" x14ac:dyDescent="0.2">
      <c r="A144" s="492" t="s">
        <v>1357</v>
      </c>
      <c r="B144" s="492"/>
      <c r="C144" s="492"/>
      <c r="D144" s="492"/>
      <c r="E144" s="492"/>
      <c r="F144" s="492"/>
      <c r="G144" s="492"/>
      <c r="H144" s="492"/>
      <c r="I144" s="492"/>
    </row>
    <row r="145" spans="1:9" x14ac:dyDescent="0.2">
      <c r="A145" s="492" t="s">
        <v>1358</v>
      </c>
      <c r="B145" s="492"/>
      <c r="C145" s="492"/>
      <c r="D145" s="492"/>
      <c r="E145" s="492"/>
      <c r="F145" s="492"/>
      <c r="G145" s="492"/>
      <c r="H145" s="492"/>
      <c r="I145" s="492"/>
    </row>
    <row r="146" spans="1:9" x14ac:dyDescent="0.2">
      <c r="A146" s="492" t="s">
        <v>1359</v>
      </c>
      <c r="B146" s="492"/>
      <c r="C146" s="492"/>
      <c r="D146" s="492"/>
      <c r="E146" s="492"/>
      <c r="F146" s="492"/>
      <c r="G146" s="492"/>
      <c r="H146" s="492"/>
      <c r="I146" s="492"/>
    </row>
    <row r="147" spans="1:9" x14ac:dyDescent="0.2">
      <c r="A147" s="492" t="s">
        <v>1360</v>
      </c>
      <c r="B147" s="492"/>
      <c r="C147" s="492"/>
      <c r="D147" s="492"/>
      <c r="E147" s="492"/>
      <c r="F147" s="492"/>
      <c r="G147" s="492"/>
      <c r="H147" s="492"/>
      <c r="I147" s="492"/>
    </row>
    <row r="148" spans="1:9" x14ac:dyDescent="0.2">
      <c r="A148" s="492" t="s">
        <v>1361</v>
      </c>
      <c r="B148" s="492"/>
      <c r="C148" s="492"/>
      <c r="D148" s="492"/>
      <c r="E148" s="492"/>
      <c r="F148" s="492"/>
      <c r="G148" s="492"/>
      <c r="H148" s="492"/>
      <c r="I148" s="492"/>
    </row>
    <row r="149" spans="1:9" x14ac:dyDescent="0.2">
      <c r="A149" s="492" t="s">
        <v>1362</v>
      </c>
      <c r="B149" s="492"/>
      <c r="C149" s="492"/>
      <c r="D149" s="492"/>
      <c r="E149" s="492"/>
      <c r="F149" s="492"/>
      <c r="G149" s="492"/>
      <c r="H149" s="492"/>
      <c r="I149" s="492"/>
    </row>
    <row r="150" spans="1:9" x14ac:dyDescent="0.2">
      <c r="A150" s="492" t="s">
        <v>1363</v>
      </c>
      <c r="B150" s="492"/>
      <c r="C150" s="492"/>
      <c r="D150" s="492"/>
      <c r="E150" s="492"/>
      <c r="F150" s="492"/>
      <c r="G150" s="492"/>
      <c r="H150" s="492"/>
      <c r="I150" s="492"/>
    </row>
    <row r="151" spans="1:9" x14ac:dyDescent="0.2">
      <c r="A151" s="492" t="s">
        <v>1364</v>
      </c>
      <c r="B151" s="492"/>
      <c r="C151" s="492"/>
      <c r="D151" s="492"/>
      <c r="E151" s="492"/>
      <c r="F151" s="492"/>
      <c r="G151" s="492"/>
      <c r="H151" s="492"/>
      <c r="I151" s="492"/>
    </row>
    <row r="152" spans="1:9" x14ac:dyDescent="0.2">
      <c r="A152" s="492" t="s">
        <v>1365</v>
      </c>
      <c r="B152" s="492"/>
      <c r="C152" s="492"/>
      <c r="D152" s="492"/>
      <c r="E152" s="492"/>
      <c r="F152" s="492"/>
      <c r="G152" s="492"/>
      <c r="H152" s="492"/>
      <c r="I152" s="492"/>
    </row>
    <row r="153" spans="1:9" x14ac:dyDescent="0.2">
      <c r="A153" s="492" t="s">
        <v>1366</v>
      </c>
      <c r="B153" s="492"/>
      <c r="C153" s="492"/>
      <c r="D153" s="492"/>
      <c r="E153" s="492"/>
      <c r="F153" s="492"/>
      <c r="G153" s="492"/>
      <c r="H153" s="492"/>
      <c r="I153" s="492"/>
    </row>
    <row r="154" spans="1:9" x14ac:dyDescent="0.2">
      <c r="A154" s="492" t="s">
        <v>751</v>
      </c>
      <c r="B154" s="492"/>
      <c r="C154" s="492"/>
      <c r="D154" s="492"/>
      <c r="E154" s="492"/>
      <c r="F154" s="492"/>
      <c r="G154" s="492"/>
      <c r="H154" s="492"/>
      <c r="I154" s="492"/>
    </row>
    <row r="155" spans="1:9" x14ac:dyDescent="0.2">
      <c r="A155" s="492" t="s">
        <v>1367</v>
      </c>
      <c r="B155" s="492"/>
      <c r="C155" s="492"/>
      <c r="D155" s="492"/>
      <c r="E155" s="492"/>
      <c r="F155" s="492"/>
      <c r="G155" s="492"/>
      <c r="H155" s="492"/>
      <c r="I155" s="492"/>
    </row>
    <row r="156" spans="1:9" x14ac:dyDescent="0.2">
      <c r="A156" s="492" t="s">
        <v>1368</v>
      </c>
      <c r="B156" s="492"/>
      <c r="C156" s="492"/>
      <c r="D156" s="492"/>
      <c r="E156" s="492"/>
      <c r="F156" s="492"/>
      <c r="G156" s="492"/>
      <c r="H156" s="492"/>
      <c r="I156" s="492"/>
    </row>
    <row r="157" spans="1:9" x14ac:dyDescent="0.2">
      <c r="A157" s="492" t="s">
        <v>1369</v>
      </c>
      <c r="B157" s="492"/>
      <c r="C157" s="492"/>
      <c r="D157" s="492"/>
      <c r="E157" s="492"/>
      <c r="F157" s="492"/>
      <c r="G157" s="492"/>
      <c r="H157" s="492"/>
      <c r="I157" s="492"/>
    </row>
    <row r="158" spans="1:9" x14ac:dyDescent="0.2">
      <c r="A158" s="492" t="s">
        <v>1370</v>
      </c>
      <c r="B158" s="492"/>
      <c r="C158" s="492"/>
      <c r="D158" s="492"/>
      <c r="E158" s="492"/>
      <c r="F158" s="492"/>
      <c r="G158" s="492"/>
      <c r="H158" s="492"/>
      <c r="I158" s="492"/>
    </row>
    <row r="159" spans="1:9" x14ac:dyDescent="0.2">
      <c r="A159" s="492" t="s">
        <v>1371</v>
      </c>
      <c r="B159" s="492"/>
      <c r="C159" s="492"/>
      <c r="D159" s="492"/>
      <c r="E159" s="492"/>
      <c r="F159" s="492"/>
      <c r="G159" s="492"/>
      <c r="H159" s="492"/>
      <c r="I159" s="492"/>
    </row>
    <row r="160" spans="1:9" x14ac:dyDescent="0.2">
      <c r="A160" s="492" t="s">
        <v>1372</v>
      </c>
      <c r="B160" s="492"/>
      <c r="C160" s="492"/>
      <c r="D160" s="492"/>
      <c r="E160" s="492"/>
      <c r="F160" s="492"/>
      <c r="G160" s="492"/>
      <c r="H160" s="492"/>
      <c r="I160" s="492"/>
    </row>
    <row r="161" spans="1:9" x14ac:dyDescent="0.2">
      <c r="A161" s="492" t="s">
        <v>1373</v>
      </c>
      <c r="B161" s="492"/>
      <c r="C161" s="492"/>
      <c r="D161" s="492"/>
      <c r="E161" s="492"/>
      <c r="F161" s="492"/>
      <c r="G161" s="492"/>
      <c r="H161" s="492"/>
      <c r="I161" s="492"/>
    </row>
    <row r="162" spans="1:9" x14ac:dyDescent="0.2">
      <c r="A162" s="492" t="s">
        <v>1374</v>
      </c>
      <c r="B162" s="492"/>
      <c r="C162" s="492"/>
      <c r="D162" s="492"/>
      <c r="E162" s="492"/>
      <c r="F162" s="492"/>
      <c r="G162" s="492"/>
      <c r="H162" s="492"/>
      <c r="I162" s="492"/>
    </row>
    <row r="163" spans="1:9" x14ac:dyDescent="0.2">
      <c r="A163" s="492" t="s">
        <v>1375</v>
      </c>
      <c r="B163" s="492"/>
      <c r="C163" s="492"/>
      <c r="D163" s="492"/>
      <c r="E163" s="492"/>
      <c r="F163" s="492"/>
      <c r="G163" s="492"/>
      <c r="H163" s="492"/>
      <c r="I163" s="492"/>
    </row>
    <row r="164" spans="1:9" x14ac:dyDescent="0.2">
      <c r="A164" s="492" t="s">
        <v>1376</v>
      </c>
      <c r="B164" s="492"/>
      <c r="C164" s="492"/>
      <c r="D164" s="492"/>
      <c r="E164" s="492"/>
      <c r="F164" s="492"/>
      <c r="G164" s="492"/>
      <c r="H164" s="492"/>
      <c r="I164" s="492"/>
    </row>
    <row r="165" spans="1:9" x14ac:dyDescent="0.2">
      <c r="A165" s="492" t="s">
        <v>1377</v>
      </c>
      <c r="B165" s="492"/>
      <c r="C165" s="492"/>
      <c r="D165" s="492"/>
      <c r="E165" s="492"/>
      <c r="F165" s="492"/>
      <c r="G165" s="492"/>
      <c r="H165" s="492"/>
      <c r="I165" s="492"/>
    </row>
    <row r="166" spans="1:9" x14ac:dyDescent="0.2">
      <c r="A166" s="492" t="s">
        <v>1378</v>
      </c>
      <c r="B166" s="492"/>
      <c r="C166" s="492"/>
      <c r="D166" s="492"/>
      <c r="E166" s="492"/>
      <c r="F166" s="492"/>
      <c r="G166" s="492"/>
      <c r="H166" s="492"/>
      <c r="I166" s="492"/>
    </row>
    <row r="167" spans="1:9" x14ac:dyDescent="0.2">
      <c r="A167" s="492" t="s">
        <v>893</v>
      </c>
      <c r="B167" s="492"/>
      <c r="C167" s="492"/>
      <c r="D167" s="492"/>
      <c r="E167" s="492"/>
      <c r="F167" s="492"/>
      <c r="G167" s="492"/>
      <c r="H167" s="492"/>
      <c r="I167" s="492"/>
    </row>
    <row r="168" spans="1:9" x14ac:dyDescent="0.2">
      <c r="A168" s="492" t="s">
        <v>1379</v>
      </c>
      <c r="B168" s="492"/>
      <c r="C168" s="492"/>
      <c r="D168" s="492"/>
      <c r="E168" s="492"/>
      <c r="F168" s="492"/>
      <c r="G168" s="492"/>
      <c r="H168" s="492"/>
      <c r="I168" s="492"/>
    </row>
    <row r="169" spans="1:9" x14ac:dyDescent="0.2">
      <c r="A169" s="492" t="s">
        <v>1380</v>
      </c>
      <c r="B169" s="492"/>
      <c r="C169" s="492"/>
      <c r="D169" s="492"/>
      <c r="E169" s="492"/>
      <c r="F169" s="492"/>
      <c r="G169" s="492"/>
      <c r="H169" s="492"/>
      <c r="I169" s="492"/>
    </row>
    <row r="170" spans="1:9" x14ac:dyDescent="0.2">
      <c r="A170" s="492" t="s">
        <v>1381</v>
      </c>
      <c r="B170" s="492"/>
      <c r="C170" s="492"/>
      <c r="D170" s="492"/>
      <c r="E170" s="492"/>
      <c r="F170" s="492"/>
      <c r="G170" s="492"/>
      <c r="H170" s="492"/>
      <c r="I170" s="492"/>
    </row>
    <row r="171" spans="1:9" x14ac:dyDescent="0.2">
      <c r="A171" s="492"/>
      <c r="B171" s="492"/>
      <c r="C171" s="492"/>
      <c r="D171" s="492"/>
      <c r="E171" s="492"/>
      <c r="F171" s="492"/>
      <c r="G171" s="492"/>
      <c r="H171" s="492"/>
      <c r="I171" s="492"/>
    </row>
    <row r="172" spans="1:9" x14ac:dyDescent="0.2">
      <c r="A172" s="492"/>
      <c r="B172" s="492"/>
      <c r="C172" s="492"/>
      <c r="D172" s="492"/>
      <c r="E172" s="492"/>
      <c r="F172" s="492"/>
      <c r="G172" s="492"/>
      <c r="H172" s="492"/>
      <c r="I172" s="492"/>
    </row>
    <row r="173" spans="1:9" x14ac:dyDescent="0.2">
      <c r="A173" s="492"/>
      <c r="B173" s="492"/>
      <c r="C173" s="492"/>
      <c r="D173" s="492"/>
      <c r="E173" s="492"/>
      <c r="F173" s="492"/>
      <c r="G173" s="492"/>
      <c r="H173" s="492"/>
      <c r="I173" s="492"/>
    </row>
    <row r="174" spans="1:9" x14ac:dyDescent="0.2">
      <c r="A174" s="492"/>
      <c r="B174" s="492"/>
      <c r="C174" s="492"/>
      <c r="D174" s="492"/>
      <c r="E174" s="492"/>
      <c r="F174" s="492"/>
      <c r="G174" s="492"/>
      <c r="H174" s="492"/>
      <c r="I174" s="492"/>
    </row>
    <row r="175" spans="1:9" x14ac:dyDescent="0.2">
      <c r="A175" s="492"/>
      <c r="B175" s="492"/>
      <c r="C175" s="492"/>
      <c r="D175" s="492"/>
      <c r="E175" s="492"/>
      <c r="F175" s="492"/>
      <c r="G175" s="492"/>
      <c r="H175" s="492"/>
      <c r="I175" s="492"/>
    </row>
    <row r="176" spans="1:9" x14ac:dyDescent="0.2">
      <c r="A176" s="492"/>
      <c r="B176" s="492"/>
      <c r="C176" s="492"/>
      <c r="D176" s="984"/>
      <c r="E176" s="984"/>
      <c r="F176" s="984"/>
      <c r="G176" s="984"/>
      <c r="H176" s="984"/>
      <c r="I176" s="492"/>
    </row>
    <row r="177" spans="1:9" s="303" customFormat="1" x14ac:dyDescent="0.2">
      <c r="A177" s="521"/>
      <c r="B177" s="521"/>
      <c r="C177" s="521"/>
      <c r="D177" s="604"/>
      <c r="E177" s="604"/>
      <c r="F177" s="604"/>
      <c r="G177" s="604"/>
      <c r="H177" s="604"/>
      <c r="I177" s="521"/>
    </row>
    <row r="178" spans="1:9" s="303" customFormat="1" x14ac:dyDescent="0.2">
      <c r="A178" s="985"/>
      <c r="B178" s="985"/>
      <c r="C178" s="985"/>
      <c r="D178" s="986"/>
      <c r="E178" s="915"/>
      <c r="F178" s="915"/>
      <c r="G178" s="915"/>
      <c r="H178" s="915"/>
      <c r="I178" s="985"/>
    </row>
    <row r="179" spans="1:9" s="303" customFormat="1" x14ac:dyDescent="0.2">
      <c r="A179" s="985"/>
      <c r="B179" s="985"/>
      <c r="C179" s="985"/>
      <c r="D179" s="986"/>
      <c r="E179" s="915"/>
      <c r="F179" s="915"/>
      <c r="G179" s="915"/>
      <c r="H179" s="915"/>
      <c r="I179" s="985"/>
    </row>
    <row r="180" spans="1:9" s="303" customFormat="1" x14ac:dyDescent="0.2">
      <c r="A180" s="985"/>
      <c r="B180" s="985"/>
      <c r="C180" s="985"/>
      <c r="D180" s="915"/>
      <c r="E180" s="915"/>
      <c r="F180" s="915"/>
      <c r="G180" s="915"/>
      <c r="H180" s="915"/>
      <c r="I180" s="985"/>
    </row>
    <row r="181" spans="1:9" s="303" customFormat="1" x14ac:dyDescent="0.2">
      <c r="A181" s="521"/>
      <c r="B181" s="521"/>
      <c r="C181" s="521"/>
      <c r="D181" s="604"/>
      <c r="E181" s="604"/>
      <c r="F181" s="604"/>
      <c r="G181" s="604"/>
      <c r="H181" s="604"/>
      <c r="I181" s="521"/>
    </row>
    <row r="182" spans="1:9" s="303" customFormat="1" x14ac:dyDescent="0.2">
      <c r="A182" s="985"/>
      <c r="B182" s="985"/>
      <c r="C182" s="985"/>
      <c r="D182" s="986"/>
      <c r="E182" s="915"/>
      <c r="F182" s="915"/>
      <c r="G182" s="915"/>
      <c r="H182" s="915"/>
      <c r="I182" s="985"/>
    </row>
    <row r="183" spans="1:9" s="303" customFormat="1" x14ac:dyDescent="0.2">
      <c r="A183" s="985"/>
      <c r="B183" s="985"/>
      <c r="C183" s="985"/>
      <c r="D183" s="986"/>
      <c r="E183" s="915"/>
      <c r="F183" s="915"/>
      <c r="G183" s="915"/>
      <c r="H183" s="915"/>
      <c r="I183" s="985"/>
    </row>
    <row r="184" spans="1:9" s="303" customFormat="1" x14ac:dyDescent="0.2">
      <c r="A184" s="985"/>
      <c r="B184" s="985"/>
      <c r="C184" s="985"/>
      <c r="D184" s="915"/>
      <c r="E184" s="915"/>
      <c r="F184" s="915"/>
      <c r="G184" s="915"/>
      <c r="H184" s="915"/>
      <c r="I184" s="985"/>
    </row>
    <row r="185" spans="1:9" s="303" customFormat="1" x14ac:dyDescent="0.2">
      <c r="A185" s="985"/>
      <c r="B185" s="985"/>
      <c r="C185" s="985"/>
      <c r="D185" s="915"/>
      <c r="E185" s="915"/>
      <c r="F185" s="915"/>
      <c r="G185" s="915"/>
      <c r="H185" s="915"/>
      <c r="I185" s="985"/>
    </row>
    <row r="186" spans="1:9" s="303" customFormat="1" x14ac:dyDescent="0.2">
      <c r="A186" s="985"/>
      <c r="B186" s="985"/>
      <c r="C186" s="985"/>
      <c r="D186" s="986"/>
      <c r="E186" s="915"/>
      <c r="F186" s="915"/>
      <c r="G186" s="915"/>
      <c r="H186" s="915"/>
      <c r="I186" s="985"/>
    </row>
    <row r="187" spans="1:9" s="303" customFormat="1" x14ac:dyDescent="0.2">
      <c r="A187" s="521"/>
      <c r="B187" s="521"/>
      <c r="C187" s="521"/>
      <c r="D187" s="604"/>
      <c r="E187" s="604"/>
      <c r="F187" s="604"/>
      <c r="G187" s="604"/>
      <c r="H187" s="604"/>
      <c r="I187" s="521"/>
    </row>
    <row r="188" spans="1:9" s="303" customFormat="1" x14ac:dyDescent="0.2">
      <c r="A188" s="521"/>
      <c r="B188" s="521"/>
      <c r="C188" s="521"/>
      <c r="D188" s="604"/>
      <c r="E188" s="604"/>
      <c r="F188" s="604"/>
      <c r="G188" s="604"/>
      <c r="H188" s="604"/>
      <c r="I188" s="521"/>
    </row>
    <row r="189" spans="1:9" s="303" customFormat="1" x14ac:dyDescent="0.2">
      <c r="A189" s="987"/>
      <c r="B189" s="987"/>
      <c r="C189" s="987"/>
      <c r="D189" s="915"/>
      <c r="E189" s="915"/>
      <c r="F189" s="915"/>
      <c r="G189" s="915"/>
      <c r="H189" s="915"/>
      <c r="I189" s="985"/>
    </row>
    <row r="190" spans="1:9" s="303" customFormat="1" x14ac:dyDescent="0.2">
      <c r="D190" s="308"/>
      <c r="E190" s="305"/>
      <c r="F190" s="305"/>
      <c r="G190" s="305"/>
      <c r="H190" s="305"/>
    </row>
  </sheetData>
  <sheetProtection algorithmName="SHA-512" hashValue="YRKUBXjUHz0B3VXYfVsz0dcRcOjyXmGAjxgENz05mZ7BtTR94YNFwNNTNy3Fk98Yzbe2UctjfsO3KBYNC8FwcA==" saltValue="i9JbVv/jlf7z4TjOXAJYkQ==" spinCount="100000" sheet="1" objects="1" scenarios="1"/>
  <mergeCells count="89">
    <mergeCell ref="A33:C33"/>
    <mergeCell ref="A13:A14"/>
    <mergeCell ref="B13:C14"/>
    <mergeCell ref="A3:B3"/>
    <mergeCell ref="A4:B4"/>
    <mergeCell ref="A6:I6"/>
    <mergeCell ref="B11:C11"/>
    <mergeCell ref="A12:C12"/>
    <mergeCell ref="A26:C26"/>
    <mergeCell ref="A27:A28"/>
    <mergeCell ref="B27:C28"/>
    <mergeCell ref="I27:I28"/>
    <mergeCell ref="B32:C32"/>
    <mergeCell ref="B18:C18"/>
    <mergeCell ref="A19:C19"/>
    <mergeCell ref="A20:A21"/>
    <mergeCell ref="B20:C21"/>
    <mergeCell ref="B25:C25"/>
    <mergeCell ref="B52:C52"/>
    <mergeCell ref="B53:C53"/>
    <mergeCell ref="A34:A35"/>
    <mergeCell ref="B34:C35"/>
    <mergeCell ref="I34:I35"/>
    <mergeCell ref="A51:C51"/>
    <mergeCell ref="A36:A38"/>
    <mergeCell ref="B36:C38"/>
    <mergeCell ref="I36:I38"/>
    <mergeCell ref="B39:C39"/>
    <mergeCell ref="A40:A42"/>
    <mergeCell ref="B40:C42"/>
    <mergeCell ref="I40:I41"/>
    <mergeCell ref="B43:C43"/>
    <mergeCell ref="B44:C44"/>
    <mergeCell ref="B45:C45"/>
    <mergeCell ref="B46:C46"/>
    <mergeCell ref="B50:C50"/>
    <mergeCell ref="B54:C54"/>
    <mergeCell ref="B55:C55"/>
    <mergeCell ref="B56:C56"/>
    <mergeCell ref="B69:C69"/>
    <mergeCell ref="A70:C70"/>
    <mergeCell ref="B57:C57"/>
    <mergeCell ref="A71:A72"/>
    <mergeCell ref="B71:C72"/>
    <mergeCell ref="I64:I65"/>
    <mergeCell ref="B58:C58"/>
    <mergeCell ref="B62:C62"/>
    <mergeCell ref="A63:C63"/>
    <mergeCell ref="A64:A65"/>
    <mergeCell ref="B64:C65"/>
    <mergeCell ref="I71:I72"/>
    <mergeCell ref="I78:I79"/>
    <mergeCell ref="B83:C83"/>
    <mergeCell ref="A84:C84"/>
    <mergeCell ref="B85:C85"/>
    <mergeCell ref="I85:I86"/>
    <mergeCell ref="B86:C86"/>
    <mergeCell ref="B76:C76"/>
    <mergeCell ref="B90:C90"/>
    <mergeCell ref="B91:C91"/>
    <mergeCell ref="B92:C92"/>
    <mergeCell ref="B96:C96"/>
    <mergeCell ref="B89:C89"/>
    <mergeCell ref="A77:C77"/>
    <mergeCell ref="A78:A79"/>
    <mergeCell ref="B78:C79"/>
    <mergeCell ref="B87:C87"/>
    <mergeCell ref="B88:C88"/>
    <mergeCell ref="A97:C97"/>
    <mergeCell ref="A112:C112"/>
    <mergeCell ref="I98:I99"/>
    <mergeCell ref="B99:C99"/>
    <mergeCell ref="B100:C100"/>
    <mergeCell ref="B101:C101"/>
    <mergeCell ref="B102:C102"/>
    <mergeCell ref="B103:C103"/>
    <mergeCell ref="B98:C98"/>
    <mergeCell ref="B104:C104"/>
    <mergeCell ref="B105:C105"/>
    <mergeCell ref="B106:C106"/>
    <mergeCell ref="B107:C107"/>
    <mergeCell ref="B111:C111"/>
    <mergeCell ref="A124:I124"/>
    <mergeCell ref="B113:C113"/>
    <mergeCell ref="B114:C114"/>
    <mergeCell ref="B115:C115"/>
    <mergeCell ref="B119:C119"/>
    <mergeCell ref="A120:C120"/>
    <mergeCell ref="B121:C121"/>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&amp;R&amp;"Times New Roman,Regular"&amp;9 40.pielikums Jūrmalas pilsētas domes
2020.gada 23.jūlija saistošajiem noteikumiem Nr.18
(protokols Nr.10, 20.punkts)</firstHeader>
    <firstFooter>&amp;L&amp;9&amp;D; &amp;T&amp;R&amp;9&amp;P (&amp;N)</first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300"/>
  <sheetViews>
    <sheetView showGridLines="0" view="pageLayout" zoomScaleNormal="100" workbookViewId="0">
      <selection activeCell="R8" sqref="R8"/>
    </sheetView>
  </sheetViews>
  <sheetFormatPr defaultRowHeight="12" outlineLevelCol="1" x14ac:dyDescent="0.25"/>
  <cols>
    <col min="1" max="1" width="10.85546875" style="296" customWidth="1"/>
    <col min="2" max="2" width="28" style="296" customWidth="1"/>
    <col min="3" max="3" width="8" style="296" customWidth="1"/>
    <col min="4" max="5" width="8.7109375" style="296" hidden="1" customWidth="1" outlineLevel="1"/>
    <col min="6" max="6" width="8.7109375" style="296" customWidth="1" collapsed="1"/>
    <col min="7" max="8" width="8.7109375" style="296" hidden="1" customWidth="1" outlineLevel="1"/>
    <col min="9" max="9" width="8.7109375" style="296" customWidth="1" collapsed="1"/>
    <col min="10" max="11" width="8.28515625" style="296" hidden="1" customWidth="1" outlineLevel="1"/>
    <col min="12" max="12" width="8.28515625" style="296" customWidth="1" collapsed="1"/>
    <col min="13" max="14" width="7.42578125" style="296" hidden="1" customWidth="1" outlineLevel="1"/>
    <col min="15" max="15" width="7.42578125" style="296" customWidth="1" collapsed="1"/>
    <col min="16" max="16" width="26.7109375" style="296" hidden="1" customWidth="1" outlineLevel="1"/>
    <col min="17" max="17" width="9.140625" style="2" collapsed="1"/>
    <col min="18" max="16384" width="9.140625" style="2"/>
  </cols>
  <sheetData>
    <row r="1" spans="1:17" x14ac:dyDescent="0.25">
      <c r="A1" s="1"/>
      <c r="B1" s="1"/>
      <c r="C1" s="1"/>
      <c r="D1" s="1"/>
      <c r="E1" s="1"/>
      <c r="F1" s="1"/>
      <c r="G1" s="1"/>
      <c r="H1" s="1"/>
      <c r="I1" s="1"/>
      <c r="J1" s="1"/>
      <c r="K1" s="1"/>
      <c r="L1" s="1"/>
      <c r="M1" s="1"/>
      <c r="N1" s="1"/>
      <c r="O1" s="528" t="s">
        <v>904</v>
      </c>
      <c r="P1" s="1"/>
    </row>
    <row r="2" spans="1:17" ht="35.25" customHeight="1" x14ac:dyDescent="0.25">
      <c r="A2" s="993" t="s">
        <v>1</v>
      </c>
      <c r="B2" s="994"/>
      <c r="C2" s="994"/>
      <c r="D2" s="994"/>
      <c r="E2" s="994"/>
      <c r="F2" s="994"/>
      <c r="G2" s="994"/>
      <c r="H2" s="994"/>
      <c r="I2" s="994"/>
      <c r="J2" s="994"/>
      <c r="K2" s="994"/>
      <c r="L2" s="994"/>
      <c r="M2" s="994"/>
      <c r="N2" s="994"/>
      <c r="O2" s="994"/>
      <c r="P2" s="995"/>
      <c r="Q2" s="565"/>
    </row>
    <row r="3" spans="1:17" ht="12.75" customHeight="1" x14ac:dyDescent="0.25">
      <c r="A3" s="3" t="s">
        <v>2</v>
      </c>
      <c r="B3" s="4"/>
      <c r="C3" s="991" t="s">
        <v>3</v>
      </c>
      <c r="D3" s="991"/>
      <c r="E3" s="991"/>
      <c r="F3" s="991"/>
      <c r="G3" s="991"/>
      <c r="H3" s="991"/>
      <c r="I3" s="991"/>
      <c r="J3" s="991"/>
      <c r="K3" s="991"/>
      <c r="L3" s="991"/>
      <c r="M3" s="991"/>
      <c r="N3" s="991"/>
      <c r="O3" s="991"/>
      <c r="P3" s="992"/>
      <c r="Q3" s="565"/>
    </row>
    <row r="4" spans="1:17" ht="12.75" customHeight="1" x14ac:dyDescent="0.25">
      <c r="A4" s="3" t="s">
        <v>4</v>
      </c>
      <c r="B4" s="4"/>
      <c r="C4" s="991" t="s">
        <v>5</v>
      </c>
      <c r="D4" s="991"/>
      <c r="E4" s="991"/>
      <c r="F4" s="991"/>
      <c r="G4" s="991"/>
      <c r="H4" s="991"/>
      <c r="I4" s="991"/>
      <c r="J4" s="991"/>
      <c r="K4" s="991"/>
      <c r="L4" s="991"/>
      <c r="M4" s="991"/>
      <c r="N4" s="991"/>
      <c r="O4" s="991"/>
      <c r="P4" s="992"/>
      <c r="Q4" s="565"/>
    </row>
    <row r="5" spans="1:17" ht="12.75" customHeight="1" x14ac:dyDescent="0.25">
      <c r="A5" s="5" t="s">
        <v>6</v>
      </c>
      <c r="B5" s="6"/>
      <c r="C5" s="996" t="s">
        <v>7</v>
      </c>
      <c r="D5" s="996"/>
      <c r="E5" s="996"/>
      <c r="F5" s="996"/>
      <c r="G5" s="996"/>
      <c r="H5" s="996"/>
      <c r="I5" s="996"/>
      <c r="J5" s="996"/>
      <c r="K5" s="996"/>
      <c r="L5" s="996"/>
      <c r="M5" s="996"/>
      <c r="N5" s="996"/>
      <c r="O5" s="996"/>
      <c r="P5" s="997"/>
      <c r="Q5" s="565"/>
    </row>
    <row r="6" spans="1:17" ht="12.75" customHeight="1" x14ac:dyDescent="0.25">
      <c r="A6" s="5" t="s">
        <v>8</v>
      </c>
      <c r="B6" s="6"/>
      <c r="C6" s="996" t="s">
        <v>841</v>
      </c>
      <c r="D6" s="996"/>
      <c r="E6" s="996"/>
      <c r="F6" s="996"/>
      <c r="G6" s="996"/>
      <c r="H6" s="996"/>
      <c r="I6" s="996"/>
      <c r="J6" s="996"/>
      <c r="K6" s="996"/>
      <c r="L6" s="996"/>
      <c r="M6" s="996"/>
      <c r="N6" s="996"/>
      <c r="O6" s="996"/>
      <c r="P6" s="997"/>
      <c r="Q6" s="565"/>
    </row>
    <row r="7" spans="1:17" ht="26.25" customHeight="1" x14ac:dyDescent="0.25">
      <c r="A7" s="5" t="s">
        <v>10</v>
      </c>
      <c r="B7" s="6"/>
      <c r="C7" s="991" t="s">
        <v>840</v>
      </c>
      <c r="D7" s="991"/>
      <c r="E7" s="991"/>
      <c r="F7" s="991"/>
      <c r="G7" s="991"/>
      <c r="H7" s="991"/>
      <c r="I7" s="991"/>
      <c r="J7" s="991"/>
      <c r="K7" s="991"/>
      <c r="L7" s="991"/>
      <c r="M7" s="991"/>
      <c r="N7" s="991"/>
      <c r="O7" s="991"/>
      <c r="P7" s="992"/>
      <c r="Q7" s="565"/>
    </row>
    <row r="8" spans="1:17" ht="12.75" customHeight="1" x14ac:dyDescent="0.25">
      <c r="A8" s="7" t="s">
        <v>12</v>
      </c>
      <c r="B8" s="6"/>
      <c r="C8" s="1006"/>
      <c r="D8" s="1006"/>
      <c r="E8" s="1006"/>
      <c r="F8" s="1006"/>
      <c r="G8" s="1006"/>
      <c r="H8" s="1006"/>
      <c r="I8" s="1006"/>
      <c r="J8" s="1006"/>
      <c r="K8" s="1006"/>
      <c r="L8" s="1006"/>
      <c r="M8" s="1006"/>
      <c r="N8" s="1006"/>
      <c r="O8" s="1006"/>
      <c r="P8" s="1007"/>
      <c r="Q8" s="565"/>
    </row>
    <row r="9" spans="1:17" ht="12.75" customHeight="1" x14ac:dyDescent="0.25">
      <c r="A9" s="5"/>
      <c r="B9" s="6" t="s">
        <v>13</v>
      </c>
      <c r="C9" s="996" t="s">
        <v>903</v>
      </c>
      <c r="D9" s="996"/>
      <c r="E9" s="996"/>
      <c r="F9" s="996"/>
      <c r="G9" s="996"/>
      <c r="H9" s="996"/>
      <c r="I9" s="996"/>
      <c r="J9" s="996"/>
      <c r="K9" s="996"/>
      <c r="L9" s="996"/>
      <c r="M9" s="996"/>
      <c r="N9" s="996"/>
      <c r="O9" s="996"/>
      <c r="P9" s="997"/>
      <c r="Q9" s="565"/>
    </row>
    <row r="10" spans="1:17" ht="12.75" customHeight="1" x14ac:dyDescent="0.25">
      <c r="A10" s="5"/>
      <c r="B10" s="6" t="s">
        <v>15</v>
      </c>
      <c r="C10" s="996"/>
      <c r="D10" s="996"/>
      <c r="E10" s="996"/>
      <c r="F10" s="996"/>
      <c r="G10" s="996"/>
      <c r="H10" s="996"/>
      <c r="I10" s="996"/>
      <c r="J10" s="996"/>
      <c r="K10" s="996"/>
      <c r="L10" s="996"/>
      <c r="M10" s="996"/>
      <c r="N10" s="996"/>
      <c r="O10" s="996"/>
      <c r="P10" s="997"/>
      <c r="Q10" s="565"/>
    </row>
    <row r="11" spans="1:17" ht="12.75" customHeight="1" x14ac:dyDescent="0.25">
      <c r="A11" s="5"/>
      <c r="B11" s="6" t="s">
        <v>16</v>
      </c>
      <c r="C11" s="1006"/>
      <c r="D11" s="1006"/>
      <c r="E11" s="1006"/>
      <c r="F11" s="1006"/>
      <c r="G11" s="1006"/>
      <c r="H11" s="1006"/>
      <c r="I11" s="1006"/>
      <c r="J11" s="1006"/>
      <c r="K11" s="1006"/>
      <c r="L11" s="1006"/>
      <c r="M11" s="1006"/>
      <c r="N11" s="1006"/>
      <c r="O11" s="1006"/>
      <c r="P11" s="1007"/>
      <c r="Q11" s="565"/>
    </row>
    <row r="12" spans="1:17" ht="12.75" customHeight="1" x14ac:dyDescent="0.25">
      <c r="A12" s="5"/>
      <c r="B12" s="6" t="s">
        <v>17</v>
      </c>
      <c r="C12" s="996"/>
      <c r="D12" s="996"/>
      <c r="E12" s="996"/>
      <c r="F12" s="996"/>
      <c r="G12" s="996"/>
      <c r="H12" s="996"/>
      <c r="I12" s="996"/>
      <c r="J12" s="996"/>
      <c r="K12" s="996"/>
      <c r="L12" s="996"/>
      <c r="M12" s="996"/>
      <c r="N12" s="996"/>
      <c r="O12" s="996"/>
      <c r="P12" s="997"/>
      <c r="Q12" s="565"/>
    </row>
    <row r="13" spans="1:17" ht="12.75" customHeight="1" x14ac:dyDescent="0.25">
      <c r="A13" s="5"/>
      <c r="B13" s="6" t="s">
        <v>19</v>
      </c>
      <c r="C13" s="996"/>
      <c r="D13" s="996"/>
      <c r="E13" s="996"/>
      <c r="F13" s="996"/>
      <c r="G13" s="996"/>
      <c r="H13" s="996"/>
      <c r="I13" s="996"/>
      <c r="J13" s="996"/>
      <c r="K13" s="996"/>
      <c r="L13" s="996"/>
      <c r="M13" s="996"/>
      <c r="N13" s="996"/>
      <c r="O13" s="996"/>
      <c r="P13" s="997"/>
      <c r="Q13" s="565"/>
    </row>
    <row r="14" spans="1:17" ht="12.75" customHeight="1" x14ac:dyDescent="0.25">
      <c r="A14" s="8"/>
      <c r="B14" s="9"/>
      <c r="C14" s="10"/>
      <c r="D14" s="10"/>
      <c r="E14" s="10"/>
      <c r="F14" s="10"/>
      <c r="G14" s="10"/>
      <c r="H14" s="10"/>
      <c r="I14" s="10"/>
      <c r="J14" s="10"/>
      <c r="K14" s="10"/>
      <c r="L14" s="10"/>
      <c r="M14" s="10"/>
      <c r="N14" s="10"/>
      <c r="O14" s="10"/>
      <c r="P14" s="11"/>
      <c r="Q14" s="565"/>
    </row>
    <row r="15" spans="1:17" s="12" customFormat="1" ht="12.75" customHeight="1" x14ac:dyDescent="0.25">
      <c r="A15" s="1014" t="s">
        <v>20</v>
      </c>
      <c r="B15" s="1016" t="s">
        <v>21</v>
      </c>
      <c r="C15" s="1019" t="s">
        <v>22</v>
      </c>
      <c r="D15" s="1020"/>
      <c r="E15" s="1020"/>
      <c r="F15" s="1020"/>
      <c r="G15" s="1020"/>
      <c r="H15" s="1020"/>
      <c r="I15" s="1020"/>
      <c r="J15" s="1020"/>
      <c r="K15" s="1020"/>
      <c r="L15" s="1020"/>
      <c r="M15" s="1020"/>
      <c r="N15" s="1020"/>
      <c r="O15" s="1020"/>
      <c r="P15" s="1021"/>
      <c r="Q15" s="566"/>
    </row>
    <row r="16" spans="1:17" s="12" customFormat="1" ht="12.75" customHeight="1" x14ac:dyDescent="0.25">
      <c r="A16" s="1015"/>
      <c r="B16" s="1017"/>
      <c r="C16" s="1022" t="s">
        <v>23</v>
      </c>
      <c r="D16" s="1024" t="s">
        <v>24</v>
      </c>
      <c r="E16" s="1026" t="s">
        <v>25</v>
      </c>
      <c r="F16" s="1028" t="s">
        <v>26</v>
      </c>
      <c r="G16" s="1000" t="s">
        <v>27</v>
      </c>
      <c r="H16" s="1002" t="s">
        <v>28</v>
      </c>
      <c r="I16" s="1030" t="s">
        <v>29</v>
      </c>
      <c r="J16" s="1000" t="s">
        <v>30</v>
      </c>
      <c r="K16" s="1002" t="s">
        <v>31</v>
      </c>
      <c r="L16" s="1012" t="s">
        <v>32</v>
      </c>
      <c r="M16" s="1000" t="s">
        <v>33</v>
      </c>
      <c r="N16" s="1002" t="s">
        <v>34</v>
      </c>
      <c r="O16" s="1004" t="s">
        <v>35</v>
      </c>
      <c r="P16" s="998" t="s">
        <v>36</v>
      </c>
      <c r="Q16" s="566"/>
    </row>
    <row r="17" spans="1:17" s="13" customFormat="1" ht="61.5" customHeight="1" thickBot="1" x14ac:dyDescent="0.3">
      <c r="A17" s="999"/>
      <c r="B17" s="1018"/>
      <c r="C17" s="1023"/>
      <c r="D17" s="1025"/>
      <c r="E17" s="1027"/>
      <c r="F17" s="1029"/>
      <c r="G17" s="1001"/>
      <c r="H17" s="1003"/>
      <c r="I17" s="1031"/>
      <c r="J17" s="1001"/>
      <c r="K17" s="1003"/>
      <c r="L17" s="1013"/>
      <c r="M17" s="1001"/>
      <c r="N17" s="1003"/>
      <c r="O17" s="1005"/>
      <c r="P17" s="999"/>
      <c r="Q17" s="353"/>
    </row>
    <row r="18" spans="1:17" s="13" customFormat="1" ht="9.75" customHeight="1" thickTop="1" x14ac:dyDescent="0.25">
      <c r="A18" s="14" t="s">
        <v>37</v>
      </c>
      <c r="B18" s="14">
        <v>2</v>
      </c>
      <c r="C18" s="14">
        <v>8</v>
      </c>
      <c r="D18" s="15"/>
      <c r="E18" s="16"/>
      <c r="F18" s="17">
        <v>9</v>
      </c>
      <c r="G18" s="15"/>
      <c r="H18" s="16"/>
      <c r="I18" s="17">
        <v>10</v>
      </c>
      <c r="J18" s="18"/>
      <c r="K18" s="16"/>
      <c r="L18" s="17">
        <v>11</v>
      </c>
      <c r="M18" s="15"/>
      <c r="N18" s="16"/>
      <c r="O18" s="17"/>
      <c r="P18" s="19">
        <v>12</v>
      </c>
    </row>
    <row r="19" spans="1:17" s="29" customFormat="1" hidden="1" x14ac:dyDescent="0.25">
      <c r="A19" s="20"/>
      <c r="B19" s="21" t="s">
        <v>38</v>
      </c>
      <c r="C19" s="170"/>
      <c r="D19" s="22"/>
      <c r="E19" s="23"/>
      <c r="F19" s="24"/>
      <c r="G19" s="25"/>
      <c r="H19" s="26"/>
      <c r="I19" s="24"/>
      <c r="J19" s="27"/>
      <c r="K19" s="26"/>
      <c r="L19" s="24"/>
      <c r="M19" s="25"/>
      <c r="N19" s="26"/>
      <c r="O19" s="24"/>
      <c r="P19" s="28"/>
    </row>
    <row r="20" spans="1:17" s="29" customFormat="1" ht="12.75" thickBot="1" x14ac:dyDescent="0.3">
      <c r="A20" s="30"/>
      <c r="B20" s="31" t="s">
        <v>39</v>
      </c>
      <c r="C20" s="529">
        <f>F20+I20+L20+O20</f>
        <v>696958</v>
      </c>
      <c r="D20" s="32">
        <f t="shared" ref="D20:E20" si="0">SUM(D21,D24,D25,D41,D43)</f>
        <v>695494</v>
      </c>
      <c r="E20" s="33">
        <f t="shared" si="0"/>
        <v>1464</v>
      </c>
      <c r="F20" s="34">
        <f>SUM(F21,F24,F25,F41,F43)</f>
        <v>696958</v>
      </c>
      <c r="G20" s="32">
        <f t="shared" ref="G20:H20" si="1">SUM(G21,G24,G43)</f>
        <v>0</v>
      </c>
      <c r="H20" s="33">
        <f t="shared" si="1"/>
        <v>0</v>
      </c>
      <c r="I20" s="34">
        <f>SUM(I21,I24,I43)</f>
        <v>0</v>
      </c>
      <c r="J20" s="35">
        <f t="shared" ref="J20:K20" si="2">SUM(J21,J26,J43)</f>
        <v>0</v>
      </c>
      <c r="K20" s="33">
        <f t="shared" si="2"/>
        <v>0</v>
      </c>
      <c r="L20" s="34">
        <f>SUM(L21,L26,L43)</f>
        <v>0</v>
      </c>
      <c r="M20" s="32">
        <f t="shared" ref="M20:O20" si="3">SUM(M21,M45)</f>
        <v>0</v>
      </c>
      <c r="N20" s="33">
        <f t="shared" si="3"/>
        <v>0</v>
      </c>
      <c r="O20" s="34">
        <f t="shared" si="3"/>
        <v>0</v>
      </c>
      <c r="P20" s="36"/>
    </row>
    <row r="21" spans="1:17" ht="12.75" hidden="1" thickTop="1" x14ac:dyDescent="0.25">
      <c r="A21" s="37"/>
      <c r="B21" s="38" t="s">
        <v>40</v>
      </c>
      <c r="C21" s="530">
        <f t="shared" ref="C21:C84" si="4">F21+I21+L21+O21</f>
        <v>0</v>
      </c>
      <c r="D21" s="39">
        <f t="shared" ref="D21:E21" si="5">SUM(D22:D23)</f>
        <v>0</v>
      </c>
      <c r="E21" s="40">
        <f t="shared" si="5"/>
        <v>0</v>
      </c>
      <c r="F21" s="41">
        <f>SUM(F22:F23)</f>
        <v>0</v>
      </c>
      <c r="G21" s="39">
        <f t="shared" ref="G21:H21" si="6">SUM(G22:G23)</f>
        <v>0</v>
      </c>
      <c r="H21" s="40">
        <f t="shared" si="6"/>
        <v>0</v>
      </c>
      <c r="I21" s="41">
        <f>SUM(I22:I23)</f>
        <v>0</v>
      </c>
      <c r="J21" s="42">
        <f t="shared" ref="J21:K21" si="7">SUM(J22:J23)</f>
        <v>0</v>
      </c>
      <c r="K21" s="40">
        <f t="shared" si="7"/>
        <v>0</v>
      </c>
      <c r="L21" s="41">
        <f>SUM(L22:L23)</f>
        <v>0</v>
      </c>
      <c r="M21" s="39">
        <f t="shared" ref="M21:O21" si="8">SUM(M22:M23)</f>
        <v>0</v>
      </c>
      <c r="N21" s="40">
        <f t="shared" si="8"/>
        <v>0</v>
      </c>
      <c r="O21" s="41">
        <f t="shared" si="8"/>
        <v>0</v>
      </c>
      <c r="P21" s="43"/>
    </row>
    <row r="22" spans="1:17" ht="12.75" hidden="1" thickTop="1" x14ac:dyDescent="0.25">
      <c r="A22" s="44"/>
      <c r="B22" s="45" t="s">
        <v>41</v>
      </c>
      <c r="C22" s="531">
        <f t="shared" si="4"/>
        <v>0</v>
      </c>
      <c r="D22" s="46"/>
      <c r="E22" s="47"/>
      <c r="F22" s="48">
        <f>D22+E22</f>
        <v>0</v>
      </c>
      <c r="G22" s="46"/>
      <c r="H22" s="47"/>
      <c r="I22" s="48">
        <f>G22+H22</f>
        <v>0</v>
      </c>
      <c r="J22" s="49"/>
      <c r="K22" s="47"/>
      <c r="L22" s="48">
        <f>J22+K22</f>
        <v>0</v>
      </c>
      <c r="M22" s="46"/>
      <c r="N22" s="47"/>
      <c r="O22" s="48">
        <f>M22+N22</f>
        <v>0</v>
      </c>
      <c r="P22" s="50"/>
    </row>
    <row r="23" spans="1:17" ht="12.75" hidden="1" thickTop="1" x14ac:dyDescent="0.25">
      <c r="A23" s="51"/>
      <c r="B23" s="52" t="s">
        <v>42</v>
      </c>
      <c r="C23" s="532">
        <f t="shared" si="4"/>
        <v>0</v>
      </c>
      <c r="D23" s="53"/>
      <c r="E23" s="54"/>
      <c r="F23" s="55">
        <f t="shared" ref="F23:F25" si="9">D23+E23</f>
        <v>0</v>
      </c>
      <c r="G23" s="53"/>
      <c r="H23" s="54"/>
      <c r="I23" s="55">
        <f t="shared" ref="I23:I24" si="10">G23+H23</f>
        <v>0</v>
      </c>
      <c r="J23" s="56"/>
      <c r="K23" s="54"/>
      <c r="L23" s="55">
        <f>J23+K23</f>
        <v>0</v>
      </c>
      <c r="M23" s="53"/>
      <c r="N23" s="54"/>
      <c r="O23" s="55">
        <f>M23+N23</f>
        <v>0</v>
      </c>
      <c r="P23" s="57"/>
    </row>
    <row r="24" spans="1:17" s="29" customFormat="1" ht="25.5" thickTop="1" thickBot="1" x14ac:dyDescent="0.3">
      <c r="A24" s="58">
        <v>19300</v>
      </c>
      <c r="B24" s="58" t="s">
        <v>43</v>
      </c>
      <c r="C24" s="533">
        <f>F24+I24</f>
        <v>696958</v>
      </c>
      <c r="D24" s="59">
        <v>695494</v>
      </c>
      <c r="E24" s="60">
        <f>-1000+1893+571</f>
        <v>1464</v>
      </c>
      <c r="F24" s="61">
        <f t="shared" si="9"/>
        <v>696958</v>
      </c>
      <c r="G24" s="59"/>
      <c r="H24" s="62"/>
      <c r="I24" s="61">
        <f t="shared" si="10"/>
        <v>0</v>
      </c>
      <c r="J24" s="63" t="s">
        <v>44</v>
      </c>
      <c r="K24" s="64" t="s">
        <v>44</v>
      </c>
      <c r="L24" s="67" t="s">
        <v>44</v>
      </c>
      <c r="M24" s="65" t="s">
        <v>44</v>
      </c>
      <c r="N24" s="66" t="s">
        <v>44</v>
      </c>
      <c r="O24" s="67" t="s">
        <v>44</v>
      </c>
      <c r="P24" s="68"/>
    </row>
    <row r="25" spans="1:17" s="29" customFormat="1" ht="24.75" hidden="1" thickTop="1" x14ac:dyDescent="0.25">
      <c r="A25" s="69"/>
      <c r="B25" s="70" t="s">
        <v>45</v>
      </c>
      <c r="C25" s="534">
        <f>F25</f>
        <v>0</v>
      </c>
      <c r="D25" s="71"/>
      <c r="E25" s="72"/>
      <c r="F25" s="73">
        <f t="shared" si="9"/>
        <v>0</v>
      </c>
      <c r="G25" s="74" t="s">
        <v>44</v>
      </c>
      <c r="H25" s="75" t="s">
        <v>44</v>
      </c>
      <c r="I25" s="76" t="s">
        <v>44</v>
      </c>
      <c r="J25" s="77" t="s">
        <v>44</v>
      </c>
      <c r="K25" s="78" t="s">
        <v>44</v>
      </c>
      <c r="L25" s="76" t="s">
        <v>44</v>
      </c>
      <c r="M25" s="79" t="s">
        <v>44</v>
      </c>
      <c r="N25" s="78" t="s">
        <v>44</v>
      </c>
      <c r="O25" s="76" t="s">
        <v>44</v>
      </c>
      <c r="P25" s="80"/>
    </row>
    <row r="26" spans="1:17" s="29" customFormat="1" ht="36.75" hidden="1" thickTop="1" x14ac:dyDescent="0.25">
      <c r="A26" s="70">
        <v>21300</v>
      </c>
      <c r="B26" s="70" t="s">
        <v>46</v>
      </c>
      <c r="C26" s="534">
        <f>L26</f>
        <v>0</v>
      </c>
      <c r="D26" s="79" t="s">
        <v>44</v>
      </c>
      <c r="E26" s="78" t="s">
        <v>44</v>
      </c>
      <c r="F26" s="76" t="s">
        <v>44</v>
      </c>
      <c r="G26" s="79" t="s">
        <v>44</v>
      </c>
      <c r="H26" s="78" t="s">
        <v>44</v>
      </c>
      <c r="I26" s="76" t="s">
        <v>44</v>
      </c>
      <c r="J26" s="77">
        <f t="shared" ref="J26:K26" si="11">SUM(J27,J31,J33,J36)</f>
        <v>0</v>
      </c>
      <c r="K26" s="78">
        <f t="shared" si="11"/>
        <v>0</v>
      </c>
      <c r="L26" s="185">
        <f>SUM(L27,L31,L33,L36)</f>
        <v>0</v>
      </c>
      <c r="M26" s="79" t="s">
        <v>44</v>
      </c>
      <c r="N26" s="78" t="s">
        <v>44</v>
      </c>
      <c r="O26" s="76" t="s">
        <v>44</v>
      </c>
      <c r="P26" s="80"/>
    </row>
    <row r="27" spans="1:17" s="29" customFormat="1" ht="24.75" hidden="1" thickTop="1" x14ac:dyDescent="0.25">
      <c r="A27" s="81">
        <v>21350</v>
      </c>
      <c r="B27" s="70" t="s">
        <v>47</v>
      </c>
      <c r="C27" s="534">
        <f>L27</f>
        <v>0</v>
      </c>
      <c r="D27" s="79" t="s">
        <v>44</v>
      </c>
      <c r="E27" s="78" t="s">
        <v>44</v>
      </c>
      <c r="F27" s="76" t="s">
        <v>44</v>
      </c>
      <c r="G27" s="79" t="s">
        <v>44</v>
      </c>
      <c r="H27" s="78" t="s">
        <v>44</v>
      </c>
      <c r="I27" s="76" t="s">
        <v>44</v>
      </c>
      <c r="J27" s="77">
        <f t="shared" ref="J27:K27" si="12">SUM(J28:J30)</f>
        <v>0</v>
      </c>
      <c r="K27" s="78">
        <f t="shared" si="12"/>
        <v>0</v>
      </c>
      <c r="L27" s="185">
        <f>SUM(L28:L30)</f>
        <v>0</v>
      </c>
      <c r="M27" s="79" t="s">
        <v>44</v>
      </c>
      <c r="N27" s="78" t="s">
        <v>44</v>
      </c>
      <c r="O27" s="76" t="s">
        <v>44</v>
      </c>
      <c r="P27" s="80"/>
    </row>
    <row r="28" spans="1:17" ht="12.75" hidden="1" thickTop="1" x14ac:dyDescent="0.25">
      <c r="A28" s="44">
        <v>21351</v>
      </c>
      <c r="B28" s="82" t="s">
        <v>48</v>
      </c>
      <c r="C28" s="535">
        <f t="shared" ref="C28:C40" si="13">L28</f>
        <v>0</v>
      </c>
      <c r="D28" s="83" t="s">
        <v>44</v>
      </c>
      <c r="E28" s="84" t="s">
        <v>44</v>
      </c>
      <c r="F28" s="85" t="s">
        <v>44</v>
      </c>
      <c r="G28" s="83" t="s">
        <v>44</v>
      </c>
      <c r="H28" s="84" t="s">
        <v>44</v>
      </c>
      <c r="I28" s="85" t="s">
        <v>44</v>
      </c>
      <c r="J28" s="86"/>
      <c r="K28" s="87"/>
      <c r="L28" s="194">
        <f t="shared" ref="L28:L30" si="14">J28+K28</f>
        <v>0</v>
      </c>
      <c r="M28" s="88" t="s">
        <v>44</v>
      </c>
      <c r="N28" s="87" t="s">
        <v>44</v>
      </c>
      <c r="O28" s="85" t="s">
        <v>44</v>
      </c>
      <c r="P28" s="89"/>
    </row>
    <row r="29" spans="1:17" ht="12.75" hidden="1" thickTop="1" x14ac:dyDescent="0.25">
      <c r="A29" s="51">
        <v>21352</v>
      </c>
      <c r="B29" s="90" t="s">
        <v>49</v>
      </c>
      <c r="C29" s="536">
        <f t="shared" si="13"/>
        <v>0</v>
      </c>
      <c r="D29" s="91" t="s">
        <v>44</v>
      </c>
      <c r="E29" s="92" t="s">
        <v>44</v>
      </c>
      <c r="F29" s="93" t="s">
        <v>44</v>
      </c>
      <c r="G29" s="91" t="s">
        <v>44</v>
      </c>
      <c r="H29" s="92" t="s">
        <v>44</v>
      </c>
      <c r="I29" s="93" t="s">
        <v>44</v>
      </c>
      <c r="J29" s="94"/>
      <c r="K29" s="95"/>
      <c r="L29" s="199">
        <f t="shared" si="14"/>
        <v>0</v>
      </c>
      <c r="M29" s="96" t="s">
        <v>44</v>
      </c>
      <c r="N29" s="95" t="s">
        <v>44</v>
      </c>
      <c r="O29" s="93" t="s">
        <v>44</v>
      </c>
      <c r="P29" s="97"/>
    </row>
    <row r="30" spans="1:17" ht="24.75" hidden="1" thickTop="1" x14ac:dyDescent="0.25">
      <c r="A30" s="51">
        <v>21359</v>
      </c>
      <c r="B30" s="90" t="s">
        <v>50</v>
      </c>
      <c r="C30" s="536">
        <f t="shared" si="13"/>
        <v>0</v>
      </c>
      <c r="D30" s="91" t="s">
        <v>44</v>
      </c>
      <c r="E30" s="92" t="s">
        <v>44</v>
      </c>
      <c r="F30" s="93" t="s">
        <v>44</v>
      </c>
      <c r="G30" s="91" t="s">
        <v>44</v>
      </c>
      <c r="H30" s="92" t="s">
        <v>44</v>
      </c>
      <c r="I30" s="93" t="s">
        <v>44</v>
      </c>
      <c r="J30" s="94"/>
      <c r="K30" s="95"/>
      <c r="L30" s="199">
        <f t="shared" si="14"/>
        <v>0</v>
      </c>
      <c r="M30" s="96" t="s">
        <v>44</v>
      </c>
      <c r="N30" s="95" t="s">
        <v>44</v>
      </c>
      <c r="O30" s="93" t="s">
        <v>44</v>
      </c>
      <c r="P30" s="97"/>
    </row>
    <row r="31" spans="1:17" s="29" customFormat="1" ht="36.75" hidden="1" thickTop="1" x14ac:dyDescent="0.25">
      <c r="A31" s="81">
        <v>21370</v>
      </c>
      <c r="B31" s="70" t="s">
        <v>51</v>
      </c>
      <c r="C31" s="534">
        <f t="shared" si="13"/>
        <v>0</v>
      </c>
      <c r="D31" s="79" t="s">
        <v>44</v>
      </c>
      <c r="E31" s="78" t="s">
        <v>44</v>
      </c>
      <c r="F31" s="76" t="s">
        <v>44</v>
      </c>
      <c r="G31" s="79" t="s">
        <v>44</v>
      </c>
      <c r="H31" s="78" t="s">
        <v>44</v>
      </c>
      <c r="I31" s="76" t="s">
        <v>44</v>
      </c>
      <c r="J31" s="77">
        <f t="shared" ref="J31:K31" si="15">SUM(J32)</f>
        <v>0</v>
      </c>
      <c r="K31" s="78">
        <f t="shared" si="15"/>
        <v>0</v>
      </c>
      <c r="L31" s="185">
        <f>SUM(L32)</f>
        <v>0</v>
      </c>
      <c r="M31" s="79" t="s">
        <v>44</v>
      </c>
      <c r="N31" s="78" t="s">
        <v>44</v>
      </c>
      <c r="O31" s="76" t="s">
        <v>44</v>
      </c>
      <c r="P31" s="80"/>
    </row>
    <row r="32" spans="1:17" ht="36.75" hidden="1" thickTop="1" x14ac:dyDescent="0.25">
      <c r="A32" s="98">
        <v>21379</v>
      </c>
      <c r="B32" s="99" t="s">
        <v>52</v>
      </c>
      <c r="C32" s="537">
        <f t="shared" si="13"/>
        <v>0</v>
      </c>
      <c r="D32" s="100" t="s">
        <v>44</v>
      </c>
      <c r="E32" s="101" t="s">
        <v>44</v>
      </c>
      <c r="F32" s="102" t="s">
        <v>44</v>
      </c>
      <c r="G32" s="100" t="s">
        <v>44</v>
      </c>
      <c r="H32" s="101" t="s">
        <v>44</v>
      </c>
      <c r="I32" s="102" t="s">
        <v>44</v>
      </c>
      <c r="J32" s="103"/>
      <c r="K32" s="104"/>
      <c r="L32" s="248">
        <f>J32+K32</f>
        <v>0</v>
      </c>
      <c r="M32" s="105" t="s">
        <v>44</v>
      </c>
      <c r="N32" s="104" t="s">
        <v>44</v>
      </c>
      <c r="O32" s="102" t="s">
        <v>44</v>
      </c>
      <c r="P32" s="106"/>
    </row>
    <row r="33" spans="1:16" s="29" customFormat="1" ht="12.75" hidden="1" thickTop="1" x14ac:dyDescent="0.25">
      <c r="A33" s="81">
        <v>21380</v>
      </c>
      <c r="B33" s="70" t="s">
        <v>53</v>
      </c>
      <c r="C33" s="534">
        <f t="shared" si="13"/>
        <v>0</v>
      </c>
      <c r="D33" s="79" t="s">
        <v>44</v>
      </c>
      <c r="E33" s="78" t="s">
        <v>44</v>
      </c>
      <c r="F33" s="76" t="s">
        <v>44</v>
      </c>
      <c r="G33" s="79" t="s">
        <v>44</v>
      </c>
      <c r="H33" s="78" t="s">
        <v>44</v>
      </c>
      <c r="I33" s="76" t="s">
        <v>44</v>
      </c>
      <c r="J33" s="77">
        <f t="shared" ref="J33:K33" si="16">SUM(J34:J35)</f>
        <v>0</v>
      </c>
      <c r="K33" s="78">
        <f t="shared" si="16"/>
        <v>0</v>
      </c>
      <c r="L33" s="185">
        <f>SUM(L34:L35)</f>
        <v>0</v>
      </c>
      <c r="M33" s="79" t="s">
        <v>44</v>
      </c>
      <c r="N33" s="78" t="s">
        <v>44</v>
      </c>
      <c r="O33" s="76" t="s">
        <v>44</v>
      </c>
      <c r="P33" s="80"/>
    </row>
    <row r="34" spans="1:16" ht="12.75" hidden="1" thickTop="1" x14ac:dyDescent="0.25">
      <c r="A34" s="45">
        <v>21381</v>
      </c>
      <c r="B34" s="82" t="s">
        <v>54</v>
      </c>
      <c r="C34" s="535">
        <f t="shared" si="13"/>
        <v>0</v>
      </c>
      <c r="D34" s="83" t="s">
        <v>44</v>
      </c>
      <c r="E34" s="84" t="s">
        <v>44</v>
      </c>
      <c r="F34" s="85" t="s">
        <v>44</v>
      </c>
      <c r="G34" s="83" t="s">
        <v>44</v>
      </c>
      <c r="H34" s="84" t="s">
        <v>44</v>
      </c>
      <c r="I34" s="85" t="s">
        <v>44</v>
      </c>
      <c r="J34" s="86"/>
      <c r="K34" s="87"/>
      <c r="L34" s="194">
        <f t="shared" ref="L34:L35" si="17">J34+K34</f>
        <v>0</v>
      </c>
      <c r="M34" s="88" t="s">
        <v>44</v>
      </c>
      <c r="N34" s="87" t="s">
        <v>44</v>
      </c>
      <c r="O34" s="85" t="s">
        <v>44</v>
      </c>
      <c r="P34" s="89"/>
    </row>
    <row r="35" spans="1:16" ht="24.75" hidden="1" thickTop="1" x14ac:dyDescent="0.25">
      <c r="A35" s="52">
        <v>21383</v>
      </c>
      <c r="B35" s="90" t="s">
        <v>55</v>
      </c>
      <c r="C35" s="536">
        <f t="shared" si="13"/>
        <v>0</v>
      </c>
      <c r="D35" s="91" t="s">
        <v>44</v>
      </c>
      <c r="E35" s="92" t="s">
        <v>44</v>
      </c>
      <c r="F35" s="93" t="s">
        <v>44</v>
      </c>
      <c r="G35" s="91" t="s">
        <v>44</v>
      </c>
      <c r="H35" s="92" t="s">
        <v>44</v>
      </c>
      <c r="I35" s="93" t="s">
        <v>44</v>
      </c>
      <c r="J35" s="94"/>
      <c r="K35" s="95"/>
      <c r="L35" s="199">
        <f t="shared" si="17"/>
        <v>0</v>
      </c>
      <c r="M35" s="96" t="s">
        <v>44</v>
      </c>
      <c r="N35" s="95" t="s">
        <v>44</v>
      </c>
      <c r="O35" s="93" t="s">
        <v>44</v>
      </c>
      <c r="P35" s="97"/>
    </row>
    <row r="36" spans="1:16" s="29" customFormat="1" ht="25.5" hidden="1" customHeight="1" x14ac:dyDescent="0.25">
      <c r="A36" s="81">
        <v>21390</v>
      </c>
      <c r="B36" s="70" t="s">
        <v>56</v>
      </c>
      <c r="C36" s="534">
        <f t="shared" si="13"/>
        <v>0</v>
      </c>
      <c r="D36" s="79" t="s">
        <v>44</v>
      </c>
      <c r="E36" s="78" t="s">
        <v>44</v>
      </c>
      <c r="F36" s="76" t="s">
        <v>44</v>
      </c>
      <c r="G36" s="79" t="s">
        <v>44</v>
      </c>
      <c r="H36" s="78" t="s">
        <v>44</v>
      </c>
      <c r="I36" s="76" t="s">
        <v>44</v>
      </c>
      <c r="J36" s="77">
        <f t="shared" ref="J36:K36" si="18">SUM(J37:J40)</f>
        <v>0</v>
      </c>
      <c r="K36" s="78">
        <f t="shared" si="18"/>
        <v>0</v>
      </c>
      <c r="L36" s="185">
        <f>SUM(L37:L40)</f>
        <v>0</v>
      </c>
      <c r="M36" s="79" t="s">
        <v>44</v>
      </c>
      <c r="N36" s="78" t="s">
        <v>44</v>
      </c>
      <c r="O36" s="76" t="s">
        <v>44</v>
      </c>
      <c r="P36" s="80"/>
    </row>
    <row r="37" spans="1:16" ht="24.75" hidden="1" thickTop="1" x14ac:dyDescent="0.25">
      <c r="A37" s="45">
        <v>21391</v>
      </c>
      <c r="B37" s="82" t="s">
        <v>57</v>
      </c>
      <c r="C37" s="535">
        <f t="shared" si="13"/>
        <v>0</v>
      </c>
      <c r="D37" s="83" t="s">
        <v>44</v>
      </c>
      <c r="E37" s="84" t="s">
        <v>44</v>
      </c>
      <c r="F37" s="85" t="s">
        <v>44</v>
      </c>
      <c r="G37" s="83" t="s">
        <v>44</v>
      </c>
      <c r="H37" s="84" t="s">
        <v>44</v>
      </c>
      <c r="I37" s="85" t="s">
        <v>44</v>
      </c>
      <c r="J37" s="86"/>
      <c r="K37" s="87"/>
      <c r="L37" s="194">
        <f t="shared" ref="L37:L40" si="19">J37+K37</f>
        <v>0</v>
      </c>
      <c r="M37" s="88" t="s">
        <v>44</v>
      </c>
      <c r="N37" s="87" t="s">
        <v>44</v>
      </c>
      <c r="O37" s="85" t="s">
        <v>44</v>
      </c>
      <c r="P37" s="89"/>
    </row>
    <row r="38" spans="1:16" ht="12.75" hidden="1" thickTop="1" x14ac:dyDescent="0.25">
      <c r="A38" s="52">
        <v>21393</v>
      </c>
      <c r="B38" s="90" t="s">
        <v>58</v>
      </c>
      <c r="C38" s="536">
        <f t="shared" si="13"/>
        <v>0</v>
      </c>
      <c r="D38" s="91" t="s">
        <v>44</v>
      </c>
      <c r="E38" s="92" t="s">
        <v>44</v>
      </c>
      <c r="F38" s="93" t="s">
        <v>44</v>
      </c>
      <c r="G38" s="91" t="s">
        <v>44</v>
      </c>
      <c r="H38" s="92" t="s">
        <v>44</v>
      </c>
      <c r="I38" s="93" t="s">
        <v>44</v>
      </c>
      <c r="J38" s="94"/>
      <c r="K38" s="95"/>
      <c r="L38" s="199">
        <f t="shared" si="19"/>
        <v>0</v>
      </c>
      <c r="M38" s="96" t="s">
        <v>44</v>
      </c>
      <c r="N38" s="95" t="s">
        <v>44</v>
      </c>
      <c r="O38" s="93" t="s">
        <v>44</v>
      </c>
      <c r="P38" s="97"/>
    </row>
    <row r="39" spans="1:16" ht="12.75" hidden="1" thickTop="1" x14ac:dyDescent="0.25">
      <c r="A39" s="52">
        <v>21395</v>
      </c>
      <c r="B39" s="90" t="s">
        <v>59</v>
      </c>
      <c r="C39" s="536">
        <f t="shared" si="13"/>
        <v>0</v>
      </c>
      <c r="D39" s="91" t="s">
        <v>44</v>
      </c>
      <c r="E39" s="92" t="s">
        <v>44</v>
      </c>
      <c r="F39" s="93" t="s">
        <v>44</v>
      </c>
      <c r="G39" s="91" t="s">
        <v>44</v>
      </c>
      <c r="H39" s="92" t="s">
        <v>44</v>
      </c>
      <c r="I39" s="93" t="s">
        <v>44</v>
      </c>
      <c r="J39" s="94"/>
      <c r="K39" s="95"/>
      <c r="L39" s="199">
        <f t="shared" si="19"/>
        <v>0</v>
      </c>
      <c r="M39" s="96" t="s">
        <v>44</v>
      </c>
      <c r="N39" s="95" t="s">
        <v>44</v>
      </c>
      <c r="O39" s="93" t="s">
        <v>44</v>
      </c>
      <c r="P39" s="97"/>
    </row>
    <row r="40" spans="1:16" ht="24.75" hidden="1" thickTop="1" x14ac:dyDescent="0.25">
      <c r="A40" s="107">
        <v>21399</v>
      </c>
      <c r="B40" s="108" t="s">
        <v>60</v>
      </c>
      <c r="C40" s="538">
        <f t="shared" si="13"/>
        <v>0</v>
      </c>
      <c r="D40" s="109" t="s">
        <v>44</v>
      </c>
      <c r="E40" s="110" t="s">
        <v>44</v>
      </c>
      <c r="F40" s="111" t="s">
        <v>44</v>
      </c>
      <c r="G40" s="109" t="s">
        <v>44</v>
      </c>
      <c r="H40" s="110" t="s">
        <v>44</v>
      </c>
      <c r="I40" s="111" t="s">
        <v>44</v>
      </c>
      <c r="J40" s="112"/>
      <c r="K40" s="113"/>
      <c r="L40" s="222">
        <f t="shared" si="19"/>
        <v>0</v>
      </c>
      <c r="M40" s="114" t="s">
        <v>44</v>
      </c>
      <c r="N40" s="113" t="s">
        <v>44</v>
      </c>
      <c r="O40" s="111" t="s">
        <v>44</v>
      </c>
      <c r="P40" s="115"/>
    </row>
    <row r="41" spans="1:16" s="29" customFormat="1" ht="26.25" hidden="1" customHeight="1" x14ac:dyDescent="0.25">
      <c r="A41" s="116">
        <v>21420</v>
      </c>
      <c r="B41" s="117" t="s">
        <v>61</v>
      </c>
      <c r="C41" s="539">
        <f>F41</f>
        <v>0</v>
      </c>
      <c r="D41" s="118">
        <f t="shared" ref="D41:E41" si="20">SUM(D42)</f>
        <v>0</v>
      </c>
      <c r="E41" s="119">
        <f t="shared" si="20"/>
        <v>0</v>
      </c>
      <c r="F41" s="120">
        <f>SUM(F42)</f>
        <v>0</v>
      </c>
      <c r="G41" s="118" t="s">
        <v>44</v>
      </c>
      <c r="H41" s="119" t="s">
        <v>44</v>
      </c>
      <c r="I41" s="121" t="s">
        <v>44</v>
      </c>
      <c r="J41" s="122" t="s">
        <v>44</v>
      </c>
      <c r="K41" s="123" t="s">
        <v>44</v>
      </c>
      <c r="L41" s="121" t="s">
        <v>44</v>
      </c>
      <c r="M41" s="124" t="s">
        <v>44</v>
      </c>
      <c r="N41" s="123" t="s">
        <v>44</v>
      </c>
      <c r="O41" s="121" t="s">
        <v>44</v>
      </c>
      <c r="P41" s="125"/>
    </row>
    <row r="42" spans="1:16" s="29" customFormat="1" ht="26.25" hidden="1" customHeight="1" x14ac:dyDescent="0.25">
      <c r="A42" s="107">
        <v>21429</v>
      </c>
      <c r="B42" s="108" t="s">
        <v>62</v>
      </c>
      <c r="C42" s="538">
        <f>F42</f>
        <v>0</v>
      </c>
      <c r="D42" s="126"/>
      <c r="E42" s="127"/>
      <c r="F42" s="128">
        <f>D42+E42</f>
        <v>0</v>
      </c>
      <c r="G42" s="129" t="s">
        <v>44</v>
      </c>
      <c r="H42" s="130" t="s">
        <v>44</v>
      </c>
      <c r="I42" s="111" t="s">
        <v>44</v>
      </c>
      <c r="J42" s="131" t="s">
        <v>44</v>
      </c>
      <c r="K42" s="110" t="s">
        <v>44</v>
      </c>
      <c r="L42" s="111" t="s">
        <v>44</v>
      </c>
      <c r="M42" s="109" t="s">
        <v>44</v>
      </c>
      <c r="N42" s="110" t="s">
        <v>44</v>
      </c>
      <c r="O42" s="111" t="s">
        <v>44</v>
      </c>
      <c r="P42" s="115"/>
    </row>
    <row r="43" spans="1:16" s="29" customFormat="1" ht="24.75" hidden="1" thickTop="1" x14ac:dyDescent="0.25">
      <c r="A43" s="81">
        <v>21490</v>
      </c>
      <c r="B43" s="70" t="s">
        <v>63</v>
      </c>
      <c r="C43" s="540">
        <f>F43+I43+L43</f>
        <v>0</v>
      </c>
      <c r="D43" s="132">
        <f t="shared" ref="D43:E43" si="21">D44</f>
        <v>0</v>
      </c>
      <c r="E43" s="133">
        <f t="shared" si="21"/>
        <v>0</v>
      </c>
      <c r="F43" s="73">
        <f>F44</f>
        <v>0</v>
      </c>
      <c r="G43" s="132">
        <f t="shared" ref="G43:L43" si="22">G44</f>
        <v>0</v>
      </c>
      <c r="H43" s="133">
        <f t="shared" si="22"/>
        <v>0</v>
      </c>
      <c r="I43" s="73">
        <f t="shared" si="22"/>
        <v>0</v>
      </c>
      <c r="J43" s="134">
        <f t="shared" si="22"/>
        <v>0</v>
      </c>
      <c r="K43" s="133">
        <f t="shared" si="22"/>
        <v>0</v>
      </c>
      <c r="L43" s="73">
        <f t="shared" si="22"/>
        <v>0</v>
      </c>
      <c r="M43" s="79" t="s">
        <v>44</v>
      </c>
      <c r="N43" s="78" t="s">
        <v>44</v>
      </c>
      <c r="O43" s="76" t="s">
        <v>44</v>
      </c>
      <c r="P43" s="80"/>
    </row>
    <row r="44" spans="1:16" s="29" customFormat="1" ht="24.75" hidden="1" thickTop="1" x14ac:dyDescent="0.25">
      <c r="A44" s="52">
        <v>21499</v>
      </c>
      <c r="B44" s="90" t="s">
        <v>64</v>
      </c>
      <c r="C44" s="541">
        <f>F44+I44+L44</f>
        <v>0</v>
      </c>
      <c r="D44" s="135"/>
      <c r="E44" s="136"/>
      <c r="F44" s="48">
        <f>D44+E44</f>
        <v>0</v>
      </c>
      <c r="G44" s="46"/>
      <c r="H44" s="47"/>
      <c r="I44" s="48">
        <f>G44+H44</f>
        <v>0</v>
      </c>
      <c r="J44" s="86"/>
      <c r="K44" s="87"/>
      <c r="L44" s="48">
        <f>J44+K44</f>
        <v>0</v>
      </c>
      <c r="M44" s="105" t="s">
        <v>44</v>
      </c>
      <c r="N44" s="104" t="s">
        <v>44</v>
      </c>
      <c r="O44" s="102" t="s">
        <v>44</v>
      </c>
      <c r="P44" s="106"/>
    </row>
    <row r="45" spans="1:16" ht="12.75" hidden="1" customHeight="1" x14ac:dyDescent="0.25">
      <c r="A45" s="137">
        <v>23000</v>
      </c>
      <c r="B45" s="138" t="s">
        <v>65</v>
      </c>
      <c r="C45" s="540">
        <f>O45</f>
        <v>0</v>
      </c>
      <c r="D45" s="139" t="s">
        <v>44</v>
      </c>
      <c r="E45" s="140" t="s">
        <v>44</v>
      </c>
      <c r="F45" s="111" t="s">
        <v>44</v>
      </c>
      <c r="G45" s="109" t="s">
        <v>44</v>
      </c>
      <c r="H45" s="110" t="s">
        <v>44</v>
      </c>
      <c r="I45" s="111" t="s">
        <v>44</v>
      </c>
      <c r="J45" s="131" t="s">
        <v>44</v>
      </c>
      <c r="K45" s="110" t="s">
        <v>44</v>
      </c>
      <c r="L45" s="111" t="s">
        <v>44</v>
      </c>
      <c r="M45" s="139">
        <f t="shared" ref="M45:O45" si="23">SUM(M46:M47)</f>
        <v>0</v>
      </c>
      <c r="N45" s="140">
        <f t="shared" si="23"/>
        <v>0</v>
      </c>
      <c r="O45" s="128">
        <f t="shared" si="23"/>
        <v>0</v>
      </c>
      <c r="P45" s="141"/>
    </row>
    <row r="46" spans="1:16" ht="24.75" hidden="1" thickTop="1" x14ac:dyDescent="0.25">
      <c r="A46" s="142">
        <v>23410</v>
      </c>
      <c r="B46" s="143" t="s">
        <v>66</v>
      </c>
      <c r="C46" s="539">
        <f t="shared" ref="C46:C47" si="24">O46</f>
        <v>0</v>
      </c>
      <c r="D46" s="118" t="s">
        <v>44</v>
      </c>
      <c r="E46" s="119" t="s">
        <v>44</v>
      </c>
      <c r="F46" s="121" t="s">
        <v>44</v>
      </c>
      <c r="G46" s="124" t="s">
        <v>44</v>
      </c>
      <c r="H46" s="123" t="s">
        <v>44</v>
      </c>
      <c r="I46" s="121" t="s">
        <v>44</v>
      </c>
      <c r="J46" s="122" t="s">
        <v>44</v>
      </c>
      <c r="K46" s="123" t="s">
        <v>44</v>
      </c>
      <c r="L46" s="121" t="s">
        <v>44</v>
      </c>
      <c r="M46" s="144"/>
      <c r="N46" s="145"/>
      <c r="O46" s="120">
        <f t="shared" ref="O46:O47" si="25">M46+N46</f>
        <v>0</v>
      </c>
      <c r="P46" s="146"/>
    </row>
    <row r="47" spans="1:16" ht="24.75" hidden="1" thickTop="1" x14ac:dyDescent="0.25">
      <c r="A47" s="142">
        <v>23510</v>
      </c>
      <c r="B47" s="143" t="s">
        <v>67</v>
      </c>
      <c r="C47" s="539">
        <f t="shared" si="24"/>
        <v>0</v>
      </c>
      <c r="D47" s="118" t="s">
        <v>44</v>
      </c>
      <c r="E47" s="119" t="s">
        <v>44</v>
      </c>
      <c r="F47" s="121" t="s">
        <v>44</v>
      </c>
      <c r="G47" s="124" t="s">
        <v>44</v>
      </c>
      <c r="H47" s="123" t="s">
        <v>44</v>
      </c>
      <c r="I47" s="121" t="s">
        <v>44</v>
      </c>
      <c r="J47" s="122" t="s">
        <v>44</v>
      </c>
      <c r="K47" s="123" t="s">
        <v>44</v>
      </c>
      <c r="L47" s="121" t="s">
        <v>44</v>
      </c>
      <c r="M47" s="144"/>
      <c r="N47" s="145"/>
      <c r="O47" s="120">
        <f t="shared" si="25"/>
        <v>0</v>
      </c>
      <c r="P47" s="146"/>
    </row>
    <row r="48" spans="1:16" ht="12.75" hidden="1" thickTop="1" x14ac:dyDescent="0.25">
      <c r="A48" s="147"/>
      <c r="B48" s="143"/>
      <c r="C48" s="542"/>
      <c r="D48" s="148"/>
      <c r="E48" s="149"/>
      <c r="F48" s="121"/>
      <c r="G48" s="124"/>
      <c r="H48" s="123"/>
      <c r="I48" s="121"/>
      <c r="J48" s="122"/>
      <c r="K48" s="123"/>
      <c r="L48" s="120"/>
      <c r="M48" s="118"/>
      <c r="N48" s="119"/>
      <c r="O48" s="120"/>
      <c r="P48" s="146"/>
    </row>
    <row r="49" spans="1:16" s="29" customFormat="1" ht="12.75" hidden="1" thickTop="1" x14ac:dyDescent="0.25">
      <c r="A49" s="150"/>
      <c r="B49" s="151" t="s">
        <v>68</v>
      </c>
      <c r="C49" s="543"/>
      <c r="D49" s="152"/>
      <c r="E49" s="153"/>
      <c r="F49" s="154"/>
      <c r="G49" s="152"/>
      <c r="H49" s="153"/>
      <c r="I49" s="154"/>
      <c r="J49" s="155"/>
      <c r="K49" s="153"/>
      <c r="L49" s="154"/>
      <c r="M49" s="152"/>
      <c r="N49" s="153"/>
      <c r="O49" s="154"/>
      <c r="P49" s="156"/>
    </row>
    <row r="50" spans="1:16" s="29" customFormat="1" ht="13.5" thickTop="1" thickBot="1" x14ac:dyDescent="0.3">
      <c r="A50" s="157"/>
      <c r="B50" s="30" t="s">
        <v>69</v>
      </c>
      <c r="C50" s="544">
        <f t="shared" si="4"/>
        <v>696958</v>
      </c>
      <c r="D50" s="158">
        <f t="shared" ref="D50:E50" si="26">SUM(D51,D269)</f>
        <v>695494</v>
      </c>
      <c r="E50" s="159">
        <f t="shared" si="26"/>
        <v>1464</v>
      </c>
      <c r="F50" s="160">
        <f>SUM(F51,F269)</f>
        <v>696958</v>
      </c>
      <c r="G50" s="158">
        <f t="shared" ref="G50:O50" si="27">SUM(G51,G269)</f>
        <v>0</v>
      </c>
      <c r="H50" s="159">
        <f t="shared" si="27"/>
        <v>0</v>
      </c>
      <c r="I50" s="160">
        <f t="shared" si="27"/>
        <v>0</v>
      </c>
      <c r="J50" s="161">
        <f t="shared" si="27"/>
        <v>0</v>
      </c>
      <c r="K50" s="159">
        <f t="shared" si="27"/>
        <v>0</v>
      </c>
      <c r="L50" s="160">
        <f t="shared" si="27"/>
        <v>0</v>
      </c>
      <c r="M50" s="158">
        <f t="shared" si="27"/>
        <v>0</v>
      </c>
      <c r="N50" s="159">
        <f t="shared" si="27"/>
        <v>0</v>
      </c>
      <c r="O50" s="160">
        <f t="shared" si="27"/>
        <v>0</v>
      </c>
      <c r="P50" s="162"/>
    </row>
    <row r="51" spans="1:16" s="29" customFormat="1" ht="36.75" thickTop="1" x14ac:dyDescent="0.25">
      <c r="A51" s="163"/>
      <c r="B51" s="164" t="s">
        <v>70</v>
      </c>
      <c r="C51" s="545">
        <f t="shared" si="4"/>
        <v>696958</v>
      </c>
      <c r="D51" s="165">
        <f t="shared" ref="D51:E51" si="28">SUM(D52,D181)</f>
        <v>695494</v>
      </c>
      <c r="E51" s="166">
        <f t="shared" si="28"/>
        <v>1464</v>
      </c>
      <c r="F51" s="167">
        <f>SUM(F52,F181)</f>
        <v>696958</v>
      </c>
      <c r="G51" s="165">
        <f t="shared" ref="G51:H51" si="29">SUM(G52,G181)</f>
        <v>0</v>
      </c>
      <c r="H51" s="166">
        <f t="shared" si="29"/>
        <v>0</v>
      </c>
      <c r="I51" s="167">
        <f>SUM(I52,I181)</f>
        <v>0</v>
      </c>
      <c r="J51" s="168">
        <f t="shared" ref="J51:K51" si="30">SUM(J52,J181)</f>
        <v>0</v>
      </c>
      <c r="K51" s="166">
        <f t="shared" si="30"/>
        <v>0</v>
      </c>
      <c r="L51" s="167">
        <f>SUM(L52,L181)</f>
        <v>0</v>
      </c>
      <c r="M51" s="165">
        <f t="shared" ref="M51:O51" si="31">SUM(M52,M181)</f>
        <v>0</v>
      </c>
      <c r="N51" s="166">
        <f t="shared" si="31"/>
        <v>0</v>
      </c>
      <c r="O51" s="167">
        <f t="shared" si="31"/>
        <v>0</v>
      </c>
      <c r="P51" s="169"/>
    </row>
    <row r="52" spans="1:16" s="29" customFormat="1" ht="24" x14ac:dyDescent="0.25">
      <c r="A52" s="170"/>
      <c r="B52" s="20" t="s">
        <v>71</v>
      </c>
      <c r="C52" s="546">
        <f t="shared" si="4"/>
        <v>164215</v>
      </c>
      <c r="D52" s="171">
        <f t="shared" ref="D52:E52" si="32">SUM(D53,D75,D160,D174)</f>
        <v>163322</v>
      </c>
      <c r="E52" s="172">
        <f t="shared" si="32"/>
        <v>893</v>
      </c>
      <c r="F52" s="173">
        <f>SUM(F53,F75,F160,F174)</f>
        <v>164215</v>
      </c>
      <c r="G52" s="171">
        <f t="shared" ref="G52:H52" si="33">SUM(G53,G75,G160,G174)</f>
        <v>0</v>
      </c>
      <c r="H52" s="172">
        <f t="shared" si="33"/>
        <v>0</v>
      </c>
      <c r="I52" s="173">
        <f>SUM(I53,I75,I160,I174)</f>
        <v>0</v>
      </c>
      <c r="J52" s="174">
        <f t="shared" ref="J52:K52" si="34">SUM(J53,J75,J160,J174)</f>
        <v>0</v>
      </c>
      <c r="K52" s="172">
        <f t="shared" si="34"/>
        <v>0</v>
      </c>
      <c r="L52" s="173">
        <f>SUM(L53,L75,L160,L174)</f>
        <v>0</v>
      </c>
      <c r="M52" s="171">
        <f t="shared" ref="M52:O52" si="35">SUM(M53,M75,M160,M174)</f>
        <v>0</v>
      </c>
      <c r="N52" s="172">
        <f t="shared" si="35"/>
        <v>0</v>
      </c>
      <c r="O52" s="173">
        <f t="shared" si="35"/>
        <v>0</v>
      </c>
      <c r="P52" s="175"/>
    </row>
    <row r="53" spans="1:16" s="29" customFormat="1" hidden="1" x14ac:dyDescent="0.25">
      <c r="A53" s="176">
        <v>1000</v>
      </c>
      <c r="B53" s="176" t="s">
        <v>72</v>
      </c>
      <c r="C53" s="547">
        <f t="shared" si="4"/>
        <v>0</v>
      </c>
      <c r="D53" s="177">
        <f t="shared" ref="D53:E53" si="36">SUM(D54,D67)</f>
        <v>0</v>
      </c>
      <c r="E53" s="178">
        <f t="shared" si="36"/>
        <v>0</v>
      </c>
      <c r="F53" s="179">
        <f>SUM(F54,F67)</f>
        <v>0</v>
      </c>
      <c r="G53" s="177">
        <f t="shared" ref="G53:H53" si="37">SUM(G54,G67)</f>
        <v>0</v>
      </c>
      <c r="H53" s="178">
        <f t="shared" si="37"/>
        <v>0</v>
      </c>
      <c r="I53" s="179">
        <f>SUM(I54,I67)</f>
        <v>0</v>
      </c>
      <c r="J53" s="180">
        <f t="shared" ref="J53:K53" si="38">SUM(J54,J67)</f>
        <v>0</v>
      </c>
      <c r="K53" s="178">
        <f t="shared" si="38"/>
        <v>0</v>
      </c>
      <c r="L53" s="179">
        <f>SUM(L54,L67)</f>
        <v>0</v>
      </c>
      <c r="M53" s="177">
        <f t="shared" ref="M53:O53" si="39">SUM(M54,M67)</f>
        <v>0</v>
      </c>
      <c r="N53" s="178">
        <f t="shared" si="39"/>
        <v>0</v>
      </c>
      <c r="O53" s="179">
        <f t="shared" si="39"/>
        <v>0</v>
      </c>
      <c r="P53" s="181"/>
    </row>
    <row r="54" spans="1:16" hidden="1" x14ac:dyDescent="0.25">
      <c r="A54" s="70">
        <v>1100</v>
      </c>
      <c r="B54" s="182" t="s">
        <v>73</v>
      </c>
      <c r="C54" s="534">
        <f t="shared" si="4"/>
        <v>0</v>
      </c>
      <c r="D54" s="183">
        <f t="shared" ref="D54:E54" si="40">SUM(D55,D58,D66)</f>
        <v>0</v>
      </c>
      <c r="E54" s="184">
        <f t="shared" si="40"/>
        <v>0</v>
      </c>
      <c r="F54" s="185">
        <f>SUM(F55,F58,F66)</f>
        <v>0</v>
      </c>
      <c r="G54" s="183">
        <f t="shared" ref="G54:H54" si="41">SUM(G55,G58,G66)</f>
        <v>0</v>
      </c>
      <c r="H54" s="184">
        <f t="shared" si="41"/>
        <v>0</v>
      </c>
      <c r="I54" s="185">
        <f>SUM(I55,I58,I66)</f>
        <v>0</v>
      </c>
      <c r="J54" s="186">
        <f t="shared" ref="J54:K54" si="42">SUM(J55,J58,J66)</f>
        <v>0</v>
      </c>
      <c r="K54" s="184">
        <f t="shared" si="42"/>
        <v>0</v>
      </c>
      <c r="L54" s="185">
        <f>SUM(L55,L58,L66)</f>
        <v>0</v>
      </c>
      <c r="M54" s="183">
        <f t="shared" ref="M54:O54" si="43">SUM(M55,M58,M66)</f>
        <v>0</v>
      </c>
      <c r="N54" s="184">
        <f t="shared" si="43"/>
        <v>0</v>
      </c>
      <c r="O54" s="185">
        <f t="shared" si="43"/>
        <v>0</v>
      </c>
      <c r="P54" s="187"/>
    </row>
    <row r="55" spans="1:16" hidden="1" x14ac:dyDescent="0.25">
      <c r="A55" s="188">
        <v>1110</v>
      </c>
      <c r="B55" s="143" t="s">
        <v>74</v>
      </c>
      <c r="C55" s="542">
        <f t="shared" si="4"/>
        <v>0</v>
      </c>
      <c r="D55" s="148">
        <f t="shared" ref="D55:E55" si="44">SUM(D56:D57)</f>
        <v>0</v>
      </c>
      <c r="E55" s="149">
        <f t="shared" si="44"/>
        <v>0</v>
      </c>
      <c r="F55" s="189">
        <f>SUM(F56:F57)</f>
        <v>0</v>
      </c>
      <c r="G55" s="148">
        <f t="shared" ref="G55:H55" si="45">SUM(G56:G57)</f>
        <v>0</v>
      </c>
      <c r="H55" s="149">
        <f t="shared" si="45"/>
        <v>0</v>
      </c>
      <c r="I55" s="189">
        <f>SUM(I56:I57)</f>
        <v>0</v>
      </c>
      <c r="J55" s="190">
        <f t="shared" ref="J55:K55" si="46">SUM(J56:J57)</f>
        <v>0</v>
      </c>
      <c r="K55" s="149">
        <f t="shared" si="46"/>
        <v>0</v>
      </c>
      <c r="L55" s="189">
        <f>SUM(L56:L57)</f>
        <v>0</v>
      </c>
      <c r="M55" s="148">
        <f t="shared" ref="M55:O55" si="47">SUM(M56:M57)</f>
        <v>0</v>
      </c>
      <c r="N55" s="149">
        <f t="shared" si="47"/>
        <v>0</v>
      </c>
      <c r="O55" s="189">
        <f t="shared" si="47"/>
        <v>0</v>
      </c>
      <c r="P55" s="191"/>
    </row>
    <row r="56" spans="1:16" hidden="1" x14ac:dyDescent="0.25">
      <c r="A56" s="45">
        <v>1111</v>
      </c>
      <c r="B56" s="82" t="s">
        <v>75</v>
      </c>
      <c r="C56" s="535">
        <f t="shared" si="4"/>
        <v>0</v>
      </c>
      <c r="D56" s="192"/>
      <c r="E56" s="193"/>
      <c r="F56" s="194">
        <f t="shared" ref="F56:F57" si="48">D56+E56</f>
        <v>0</v>
      </c>
      <c r="G56" s="192"/>
      <c r="H56" s="193"/>
      <c r="I56" s="194">
        <f t="shared" ref="I56:I57" si="49">G56+H56</f>
        <v>0</v>
      </c>
      <c r="J56" s="195"/>
      <c r="K56" s="193"/>
      <c r="L56" s="194">
        <f t="shared" ref="L56:L57" si="50">J56+K56</f>
        <v>0</v>
      </c>
      <c r="M56" s="192"/>
      <c r="N56" s="193"/>
      <c r="O56" s="194">
        <f t="shared" ref="O56:O57" si="51">M56+N56</f>
        <v>0</v>
      </c>
      <c r="P56" s="196"/>
    </row>
    <row r="57" spans="1:16" ht="24" hidden="1" customHeight="1" x14ac:dyDescent="0.25">
      <c r="A57" s="52">
        <v>1119</v>
      </c>
      <c r="B57" s="90" t="s">
        <v>76</v>
      </c>
      <c r="C57" s="536">
        <f t="shared" si="4"/>
        <v>0</v>
      </c>
      <c r="D57" s="197"/>
      <c r="E57" s="198"/>
      <c r="F57" s="199">
        <f t="shared" si="48"/>
        <v>0</v>
      </c>
      <c r="G57" s="197"/>
      <c r="H57" s="198"/>
      <c r="I57" s="199">
        <f t="shared" si="49"/>
        <v>0</v>
      </c>
      <c r="J57" s="200"/>
      <c r="K57" s="198"/>
      <c r="L57" s="199">
        <f t="shared" si="50"/>
        <v>0</v>
      </c>
      <c r="M57" s="197"/>
      <c r="N57" s="198"/>
      <c r="O57" s="199">
        <f t="shared" si="51"/>
        <v>0</v>
      </c>
      <c r="P57" s="201"/>
    </row>
    <row r="58" spans="1:16" hidden="1" x14ac:dyDescent="0.25">
      <c r="A58" s="202">
        <v>1140</v>
      </c>
      <c r="B58" s="90" t="s">
        <v>77</v>
      </c>
      <c r="C58" s="536">
        <f t="shared" si="4"/>
        <v>0</v>
      </c>
      <c r="D58" s="203">
        <f t="shared" ref="D58:E58" si="52">SUM(D59:D65)</f>
        <v>0</v>
      </c>
      <c r="E58" s="204">
        <f t="shared" si="52"/>
        <v>0</v>
      </c>
      <c r="F58" s="199">
        <f>SUM(F59:F65)</f>
        <v>0</v>
      </c>
      <c r="G58" s="203">
        <f t="shared" ref="G58:H58" si="53">SUM(G59:G65)</f>
        <v>0</v>
      </c>
      <c r="H58" s="204">
        <f t="shared" si="53"/>
        <v>0</v>
      </c>
      <c r="I58" s="199">
        <f>SUM(I59:I65)</f>
        <v>0</v>
      </c>
      <c r="J58" s="205">
        <f t="shared" ref="J58:K58" si="54">SUM(J59:J65)</f>
        <v>0</v>
      </c>
      <c r="K58" s="204">
        <f t="shared" si="54"/>
        <v>0</v>
      </c>
      <c r="L58" s="199">
        <f>SUM(L59:L65)</f>
        <v>0</v>
      </c>
      <c r="M58" s="203">
        <f t="shared" ref="M58:O58" si="55">SUM(M59:M65)</f>
        <v>0</v>
      </c>
      <c r="N58" s="204">
        <f t="shared" si="55"/>
        <v>0</v>
      </c>
      <c r="O58" s="199">
        <f t="shared" si="55"/>
        <v>0</v>
      </c>
      <c r="P58" s="201"/>
    </row>
    <row r="59" spans="1:16" hidden="1" x14ac:dyDescent="0.25">
      <c r="A59" s="52">
        <v>1141</v>
      </c>
      <c r="B59" s="90" t="s">
        <v>78</v>
      </c>
      <c r="C59" s="536">
        <f t="shared" si="4"/>
        <v>0</v>
      </c>
      <c r="D59" s="197"/>
      <c r="E59" s="198"/>
      <c r="F59" s="199">
        <f t="shared" ref="F59:F66" si="56">D59+E59</f>
        <v>0</v>
      </c>
      <c r="G59" s="197"/>
      <c r="H59" s="198"/>
      <c r="I59" s="199">
        <f t="shared" ref="I59:I66" si="57">G59+H59</f>
        <v>0</v>
      </c>
      <c r="J59" s="200"/>
      <c r="K59" s="198"/>
      <c r="L59" s="199">
        <f t="shared" ref="L59:L66" si="58">J59+K59</f>
        <v>0</v>
      </c>
      <c r="M59" s="197"/>
      <c r="N59" s="198"/>
      <c r="O59" s="199">
        <f t="shared" ref="O59:O66" si="59">M59+N59</f>
        <v>0</v>
      </c>
      <c r="P59" s="201"/>
    </row>
    <row r="60" spans="1:16" ht="24.75" hidden="1" customHeight="1" x14ac:dyDescent="0.25">
      <c r="A60" s="52">
        <v>1142</v>
      </c>
      <c r="B60" s="90" t="s">
        <v>79</v>
      </c>
      <c r="C60" s="536">
        <f t="shared" si="4"/>
        <v>0</v>
      </c>
      <c r="D60" s="197"/>
      <c r="E60" s="198"/>
      <c r="F60" s="199">
        <f t="shared" si="56"/>
        <v>0</v>
      </c>
      <c r="G60" s="197"/>
      <c r="H60" s="198"/>
      <c r="I60" s="199">
        <f t="shared" si="57"/>
        <v>0</v>
      </c>
      <c r="J60" s="200"/>
      <c r="K60" s="198"/>
      <c r="L60" s="199">
        <f t="shared" si="58"/>
        <v>0</v>
      </c>
      <c r="M60" s="197"/>
      <c r="N60" s="198"/>
      <c r="O60" s="199">
        <f t="shared" si="59"/>
        <v>0</v>
      </c>
      <c r="P60" s="201"/>
    </row>
    <row r="61" spans="1:16" ht="24" hidden="1" x14ac:dyDescent="0.25">
      <c r="A61" s="52">
        <v>1145</v>
      </c>
      <c r="B61" s="90" t="s">
        <v>80</v>
      </c>
      <c r="C61" s="536">
        <f t="shared" si="4"/>
        <v>0</v>
      </c>
      <c r="D61" s="197"/>
      <c r="E61" s="198"/>
      <c r="F61" s="199">
        <f t="shared" si="56"/>
        <v>0</v>
      </c>
      <c r="G61" s="197"/>
      <c r="H61" s="198"/>
      <c r="I61" s="199">
        <f t="shared" si="57"/>
        <v>0</v>
      </c>
      <c r="J61" s="200"/>
      <c r="K61" s="198"/>
      <c r="L61" s="199">
        <f t="shared" si="58"/>
        <v>0</v>
      </c>
      <c r="M61" s="197"/>
      <c r="N61" s="198"/>
      <c r="O61" s="199">
        <f t="shared" si="59"/>
        <v>0</v>
      </c>
      <c r="P61" s="201"/>
    </row>
    <row r="62" spans="1:16" ht="27.75" hidden="1" customHeight="1" x14ac:dyDescent="0.25">
      <c r="A62" s="52">
        <v>1146</v>
      </c>
      <c r="B62" s="90" t="s">
        <v>81</v>
      </c>
      <c r="C62" s="536">
        <f t="shared" si="4"/>
        <v>0</v>
      </c>
      <c r="D62" s="197"/>
      <c r="E62" s="198"/>
      <c r="F62" s="199">
        <f t="shared" si="56"/>
        <v>0</v>
      </c>
      <c r="G62" s="197"/>
      <c r="H62" s="198"/>
      <c r="I62" s="199">
        <f t="shared" si="57"/>
        <v>0</v>
      </c>
      <c r="J62" s="200"/>
      <c r="K62" s="198"/>
      <c r="L62" s="199">
        <f t="shared" si="58"/>
        <v>0</v>
      </c>
      <c r="M62" s="197"/>
      <c r="N62" s="198"/>
      <c r="O62" s="199">
        <f t="shared" si="59"/>
        <v>0</v>
      </c>
      <c r="P62" s="201"/>
    </row>
    <row r="63" spans="1:16" hidden="1" x14ac:dyDescent="0.25">
      <c r="A63" s="52">
        <v>1147</v>
      </c>
      <c r="B63" s="90" t="s">
        <v>82</v>
      </c>
      <c r="C63" s="536">
        <f t="shared" si="4"/>
        <v>0</v>
      </c>
      <c r="D63" s="197"/>
      <c r="E63" s="198"/>
      <c r="F63" s="199">
        <f t="shared" si="56"/>
        <v>0</v>
      </c>
      <c r="G63" s="197"/>
      <c r="H63" s="198"/>
      <c r="I63" s="199">
        <f t="shared" si="57"/>
        <v>0</v>
      </c>
      <c r="J63" s="200"/>
      <c r="K63" s="198"/>
      <c r="L63" s="199">
        <f t="shared" si="58"/>
        <v>0</v>
      </c>
      <c r="M63" s="197"/>
      <c r="N63" s="198"/>
      <c r="O63" s="199">
        <f t="shared" si="59"/>
        <v>0</v>
      </c>
      <c r="P63" s="201"/>
    </row>
    <row r="64" spans="1:16" hidden="1" x14ac:dyDescent="0.25">
      <c r="A64" s="52">
        <v>1148</v>
      </c>
      <c r="B64" s="90" t="s">
        <v>83</v>
      </c>
      <c r="C64" s="536">
        <f t="shared" si="4"/>
        <v>0</v>
      </c>
      <c r="D64" s="197"/>
      <c r="E64" s="198"/>
      <c r="F64" s="199">
        <f t="shared" si="56"/>
        <v>0</v>
      </c>
      <c r="G64" s="197"/>
      <c r="H64" s="198"/>
      <c r="I64" s="199">
        <f t="shared" si="57"/>
        <v>0</v>
      </c>
      <c r="J64" s="200"/>
      <c r="K64" s="198"/>
      <c r="L64" s="199">
        <f t="shared" si="58"/>
        <v>0</v>
      </c>
      <c r="M64" s="197"/>
      <c r="N64" s="198"/>
      <c r="O64" s="199">
        <f t="shared" si="59"/>
        <v>0</v>
      </c>
      <c r="P64" s="201"/>
    </row>
    <row r="65" spans="1:16" ht="24" hidden="1" customHeight="1" x14ac:dyDescent="0.25">
      <c r="A65" s="52">
        <v>1149</v>
      </c>
      <c r="B65" s="90" t="s">
        <v>84</v>
      </c>
      <c r="C65" s="536">
        <f t="shared" si="4"/>
        <v>0</v>
      </c>
      <c r="D65" s="197"/>
      <c r="E65" s="198"/>
      <c r="F65" s="199">
        <f t="shared" si="56"/>
        <v>0</v>
      </c>
      <c r="G65" s="197"/>
      <c r="H65" s="198"/>
      <c r="I65" s="199">
        <f t="shared" si="57"/>
        <v>0</v>
      </c>
      <c r="J65" s="200"/>
      <c r="K65" s="198"/>
      <c r="L65" s="199">
        <f t="shared" si="58"/>
        <v>0</v>
      </c>
      <c r="M65" s="197"/>
      <c r="N65" s="198"/>
      <c r="O65" s="199">
        <f t="shared" si="59"/>
        <v>0</v>
      </c>
      <c r="P65" s="201"/>
    </row>
    <row r="66" spans="1:16" ht="36" hidden="1" x14ac:dyDescent="0.25">
      <c r="A66" s="188">
        <v>1150</v>
      </c>
      <c r="B66" s="143" t="s">
        <v>85</v>
      </c>
      <c r="C66" s="542">
        <f t="shared" si="4"/>
        <v>0</v>
      </c>
      <c r="D66" s="206"/>
      <c r="E66" s="207"/>
      <c r="F66" s="189">
        <f t="shared" si="56"/>
        <v>0</v>
      </c>
      <c r="G66" s="206"/>
      <c r="H66" s="207"/>
      <c r="I66" s="189">
        <f t="shared" si="57"/>
        <v>0</v>
      </c>
      <c r="J66" s="208"/>
      <c r="K66" s="207"/>
      <c r="L66" s="189">
        <f t="shared" si="58"/>
        <v>0</v>
      </c>
      <c r="M66" s="206"/>
      <c r="N66" s="207"/>
      <c r="O66" s="189">
        <f t="shared" si="59"/>
        <v>0</v>
      </c>
      <c r="P66" s="191"/>
    </row>
    <row r="67" spans="1:16" ht="36" hidden="1" x14ac:dyDescent="0.25">
      <c r="A67" s="70">
        <v>1200</v>
      </c>
      <c r="B67" s="182" t="s">
        <v>86</v>
      </c>
      <c r="C67" s="534">
        <f t="shared" si="4"/>
        <v>0</v>
      </c>
      <c r="D67" s="183">
        <f t="shared" ref="D67:E67" si="60">SUM(D68:D69)</f>
        <v>0</v>
      </c>
      <c r="E67" s="184">
        <f t="shared" si="60"/>
        <v>0</v>
      </c>
      <c r="F67" s="185">
        <f>SUM(F68:F69)</f>
        <v>0</v>
      </c>
      <c r="G67" s="183">
        <f t="shared" ref="G67:H67" si="61">SUM(G68:G69)</f>
        <v>0</v>
      </c>
      <c r="H67" s="184">
        <f t="shared" si="61"/>
        <v>0</v>
      </c>
      <c r="I67" s="185">
        <f>SUM(I68:I69)</f>
        <v>0</v>
      </c>
      <c r="J67" s="186">
        <f t="shared" ref="J67:K67" si="62">SUM(J68:J69)</f>
        <v>0</v>
      </c>
      <c r="K67" s="184">
        <f t="shared" si="62"/>
        <v>0</v>
      </c>
      <c r="L67" s="185">
        <f>SUM(L68:L69)</f>
        <v>0</v>
      </c>
      <c r="M67" s="183">
        <f t="shared" ref="M67:O67" si="63">SUM(M68:M69)</f>
        <v>0</v>
      </c>
      <c r="N67" s="184">
        <f t="shared" si="63"/>
        <v>0</v>
      </c>
      <c r="O67" s="185">
        <f t="shared" si="63"/>
        <v>0</v>
      </c>
      <c r="P67" s="209"/>
    </row>
    <row r="68" spans="1:16" ht="24" hidden="1" x14ac:dyDescent="0.25">
      <c r="A68" s="352">
        <v>1210</v>
      </c>
      <c r="B68" s="82" t="s">
        <v>87</v>
      </c>
      <c r="C68" s="535">
        <f t="shared" si="4"/>
        <v>0</v>
      </c>
      <c r="D68" s="192"/>
      <c r="E68" s="193"/>
      <c r="F68" s="194">
        <f>D68+E68</f>
        <v>0</v>
      </c>
      <c r="G68" s="192"/>
      <c r="H68" s="193"/>
      <c r="I68" s="194">
        <f>G68+H68</f>
        <v>0</v>
      </c>
      <c r="J68" s="195"/>
      <c r="K68" s="193"/>
      <c r="L68" s="194">
        <f>J68+K68</f>
        <v>0</v>
      </c>
      <c r="M68" s="192"/>
      <c r="N68" s="193"/>
      <c r="O68" s="194">
        <f t="shared" ref="O68" si="64">M68+N68</f>
        <v>0</v>
      </c>
      <c r="P68" s="196"/>
    </row>
    <row r="69" spans="1:16" ht="24" hidden="1" x14ac:dyDescent="0.25">
      <c r="A69" s="202">
        <v>1220</v>
      </c>
      <c r="B69" s="90" t="s">
        <v>88</v>
      </c>
      <c r="C69" s="536">
        <f t="shared" si="4"/>
        <v>0</v>
      </c>
      <c r="D69" s="203">
        <f t="shared" ref="D69:E69" si="65">SUM(D70:D74)</f>
        <v>0</v>
      </c>
      <c r="E69" s="204">
        <f t="shared" si="65"/>
        <v>0</v>
      </c>
      <c r="F69" s="199">
        <f>SUM(F70:F74)</f>
        <v>0</v>
      </c>
      <c r="G69" s="203">
        <f t="shared" ref="G69:H69" si="66">SUM(G70:G74)</f>
        <v>0</v>
      </c>
      <c r="H69" s="204">
        <f t="shared" si="66"/>
        <v>0</v>
      </c>
      <c r="I69" s="199">
        <f>SUM(I70:I74)</f>
        <v>0</v>
      </c>
      <c r="J69" s="205">
        <f t="shared" ref="J69:K69" si="67">SUM(J70:J74)</f>
        <v>0</v>
      </c>
      <c r="K69" s="204">
        <f t="shared" si="67"/>
        <v>0</v>
      </c>
      <c r="L69" s="199">
        <f>SUM(L70:L74)</f>
        <v>0</v>
      </c>
      <c r="M69" s="203">
        <f t="shared" ref="M69:O69" si="68">SUM(M70:M74)</f>
        <v>0</v>
      </c>
      <c r="N69" s="204">
        <f t="shared" si="68"/>
        <v>0</v>
      </c>
      <c r="O69" s="199">
        <f t="shared" si="68"/>
        <v>0</v>
      </c>
      <c r="P69" s="201"/>
    </row>
    <row r="70" spans="1:16" ht="60" hidden="1" x14ac:dyDescent="0.25">
      <c r="A70" s="52">
        <v>1221</v>
      </c>
      <c r="B70" s="90" t="s">
        <v>89</v>
      </c>
      <c r="C70" s="536">
        <f t="shared" si="4"/>
        <v>0</v>
      </c>
      <c r="D70" s="197"/>
      <c r="E70" s="198"/>
      <c r="F70" s="199">
        <f t="shared" ref="F70:F74" si="69">D70+E70</f>
        <v>0</v>
      </c>
      <c r="G70" s="197"/>
      <c r="H70" s="198"/>
      <c r="I70" s="199">
        <f t="shared" ref="I70:I74" si="70">G70+H70</f>
        <v>0</v>
      </c>
      <c r="J70" s="200"/>
      <c r="K70" s="198"/>
      <c r="L70" s="199">
        <f t="shared" ref="L70:L74" si="71">J70+K70</f>
        <v>0</v>
      </c>
      <c r="M70" s="197"/>
      <c r="N70" s="198"/>
      <c r="O70" s="199">
        <f t="shared" ref="O70:O74" si="72">M70+N70</f>
        <v>0</v>
      </c>
      <c r="P70" s="201"/>
    </row>
    <row r="71" spans="1:16" hidden="1" x14ac:dyDescent="0.25">
      <c r="A71" s="52">
        <v>1223</v>
      </c>
      <c r="B71" s="90" t="s">
        <v>90</v>
      </c>
      <c r="C71" s="536">
        <f t="shared" si="4"/>
        <v>0</v>
      </c>
      <c r="D71" s="197"/>
      <c r="E71" s="198"/>
      <c r="F71" s="199">
        <f t="shared" si="69"/>
        <v>0</v>
      </c>
      <c r="G71" s="197"/>
      <c r="H71" s="198"/>
      <c r="I71" s="199">
        <f t="shared" si="70"/>
        <v>0</v>
      </c>
      <c r="J71" s="200"/>
      <c r="K71" s="198"/>
      <c r="L71" s="199">
        <f t="shared" si="71"/>
        <v>0</v>
      </c>
      <c r="M71" s="197"/>
      <c r="N71" s="198"/>
      <c r="O71" s="199">
        <f t="shared" si="72"/>
        <v>0</v>
      </c>
      <c r="P71" s="201"/>
    </row>
    <row r="72" spans="1:16" ht="24" hidden="1" x14ac:dyDescent="0.25">
      <c r="A72" s="52">
        <v>1225</v>
      </c>
      <c r="B72" s="90" t="s">
        <v>91</v>
      </c>
      <c r="C72" s="536">
        <f t="shared" si="4"/>
        <v>0</v>
      </c>
      <c r="D72" s="197"/>
      <c r="E72" s="198"/>
      <c r="F72" s="199">
        <f t="shared" si="69"/>
        <v>0</v>
      </c>
      <c r="G72" s="197"/>
      <c r="H72" s="198"/>
      <c r="I72" s="199">
        <f t="shared" si="70"/>
        <v>0</v>
      </c>
      <c r="J72" s="200"/>
      <c r="K72" s="198"/>
      <c r="L72" s="199">
        <f t="shared" si="71"/>
        <v>0</v>
      </c>
      <c r="M72" s="197"/>
      <c r="N72" s="198"/>
      <c r="O72" s="199">
        <f t="shared" si="72"/>
        <v>0</v>
      </c>
      <c r="P72" s="201"/>
    </row>
    <row r="73" spans="1:16" ht="36" hidden="1" x14ac:dyDescent="0.25">
      <c r="A73" s="52">
        <v>1227</v>
      </c>
      <c r="B73" s="90" t="s">
        <v>92</v>
      </c>
      <c r="C73" s="536">
        <f t="shared" si="4"/>
        <v>0</v>
      </c>
      <c r="D73" s="197"/>
      <c r="E73" s="198"/>
      <c r="F73" s="199">
        <f t="shared" si="69"/>
        <v>0</v>
      </c>
      <c r="G73" s="197"/>
      <c r="H73" s="198"/>
      <c r="I73" s="199">
        <f t="shared" si="70"/>
        <v>0</v>
      </c>
      <c r="J73" s="200"/>
      <c r="K73" s="198"/>
      <c r="L73" s="199">
        <f t="shared" si="71"/>
        <v>0</v>
      </c>
      <c r="M73" s="197"/>
      <c r="N73" s="198"/>
      <c r="O73" s="199">
        <f t="shared" si="72"/>
        <v>0</v>
      </c>
      <c r="P73" s="201"/>
    </row>
    <row r="74" spans="1:16" ht="60" hidden="1" x14ac:dyDescent="0.25">
      <c r="A74" s="52">
        <v>1228</v>
      </c>
      <c r="B74" s="90" t="s">
        <v>93</v>
      </c>
      <c r="C74" s="536">
        <f t="shared" si="4"/>
        <v>0</v>
      </c>
      <c r="D74" s="197"/>
      <c r="E74" s="198"/>
      <c r="F74" s="199">
        <f t="shared" si="69"/>
        <v>0</v>
      </c>
      <c r="G74" s="197"/>
      <c r="H74" s="198"/>
      <c r="I74" s="199">
        <f t="shared" si="70"/>
        <v>0</v>
      </c>
      <c r="J74" s="200"/>
      <c r="K74" s="198"/>
      <c r="L74" s="199">
        <f t="shared" si="71"/>
        <v>0</v>
      </c>
      <c r="M74" s="197"/>
      <c r="N74" s="198"/>
      <c r="O74" s="199">
        <f t="shared" si="72"/>
        <v>0</v>
      </c>
      <c r="P74" s="201"/>
    </row>
    <row r="75" spans="1:16" x14ac:dyDescent="0.25">
      <c r="A75" s="176">
        <v>2000</v>
      </c>
      <c r="B75" s="176" t="s">
        <v>94</v>
      </c>
      <c r="C75" s="547">
        <f t="shared" si="4"/>
        <v>164215</v>
      </c>
      <c r="D75" s="177">
        <f t="shared" ref="D75:O75" si="73">SUM(D76,D83,D120,D151,D152)</f>
        <v>163322</v>
      </c>
      <c r="E75" s="178">
        <f t="shared" si="73"/>
        <v>893</v>
      </c>
      <c r="F75" s="179">
        <f t="shared" si="73"/>
        <v>164215</v>
      </c>
      <c r="G75" s="177">
        <f t="shared" si="73"/>
        <v>0</v>
      </c>
      <c r="H75" s="178">
        <f t="shared" si="73"/>
        <v>0</v>
      </c>
      <c r="I75" s="179">
        <f t="shared" si="73"/>
        <v>0</v>
      </c>
      <c r="J75" s="180">
        <f t="shared" si="73"/>
        <v>0</v>
      </c>
      <c r="K75" s="178">
        <f t="shared" si="73"/>
        <v>0</v>
      </c>
      <c r="L75" s="179">
        <f t="shared" si="73"/>
        <v>0</v>
      </c>
      <c r="M75" s="177">
        <f t="shared" si="73"/>
        <v>0</v>
      </c>
      <c r="N75" s="178">
        <f t="shared" si="73"/>
        <v>0</v>
      </c>
      <c r="O75" s="179">
        <f t="shared" si="73"/>
        <v>0</v>
      </c>
      <c r="P75" s="181"/>
    </row>
    <row r="76" spans="1:16" ht="24" hidden="1" x14ac:dyDescent="0.25">
      <c r="A76" s="70">
        <v>2100</v>
      </c>
      <c r="B76" s="182" t="s">
        <v>95</v>
      </c>
      <c r="C76" s="534">
        <f t="shared" si="4"/>
        <v>0</v>
      </c>
      <c r="D76" s="183">
        <f t="shared" ref="D76:E76" si="74">SUM(D77,D80)</f>
        <v>0</v>
      </c>
      <c r="E76" s="184">
        <f t="shared" si="74"/>
        <v>0</v>
      </c>
      <c r="F76" s="185">
        <f>SUM(F77,F80)</f>
        <v>0</v>
      </c>
      <c r="G76" s="183">
        <f t="shared" ref="G76:H76" si="75">SUM(G77,G80)</f>
        <v>0</v>
      </c>
      <c r="H76" s="184">
        <f t="shared" si="75"/>
        <v>0</v>
      </c>
      <c r="I76" s="185">
        <f>SUM(I77,I80)</f>
        <v>0</v>
      </c>
      <c r="J76" s="186">
        <f t="shared" ref="J76:K76" si="76">SUM(J77,J80)</f>
        <v>0</v>
      </c>
      <c r="K76" s="184">
        <f t="shared" si="76"/>
        <v>0</v>
      </c>
      <c r="L76" s="185">
        <f>SUM(L77,L80)</f>
        <v>0</v>
      </c>
      <c r="M76" s="183">
        <f t="shared" ref="M76:O76" si="77">SUM(M77,M80)</f>
        <v>0</v>
      </c>
      <c r="N76" s="184">
        <f t="shared" si="77"/>
        <v>0</v>
      </c>
      <c r="O76" s="185">
        <f t="shared" si="77"/>
        <v>0</v>
      </c>
      <c r="P76" s="209"/>
    </row>
    <row r="77" spans="1:16" ht="24" hidden="1" x14ac:dyDescent="0.25">
      <c r="A77" s="352">
        <v>2110</v>
      </c>
      <c r="B77" s="82" t="s">
        <v>96</v>
      </c>
      <c r="C77" s="535">
        <f t="shared" si="4"/>
        <v>0</v>
      </c>
      <c r="D77" s="212">
        <f t="shared" ref="D77:E77" si="78">SUM(D78:D79)</f>
        <v>0</v>
      </c>
      <c r="E77" s="213">
        <f t="shared" si="78"/>
        <v>0</v>
      </c>
      <c r="F77" s="194">
        <f>SUM(F78:F79)</f>
        <v>0</v>
      </c>
      <c r="G77" s="212">
        <f t="shared" ref="G77:H77" si="79">SUM(G78:G79)</f>
        <v>0</v>
      </c>
      <c r="H77" s="213">
        <f t="shared" si="79"/>
        <v>0</v>
      </c>
      <c r="I77" s="194">
        <f>SUM(I78:I79)</f>
        <v>0</v>
      </c>
      <c r="J77" s="214">
        <f t="shared" ref="J77:K77" si="80">SUM(J78:J79)</f>
        <v>0</v>
      </c>
      <c r="K77" s="213">
        <f t="shared" si="80"/>
        <v>0</v>
      </c>
      <c r="L77" s="194">
        <f>SUM(L78:L79)</f>
        <v>0</v>
      </c>
      <c r="M77" s="212">
        <f t="shared" ref="M77:O77" si="81">SUM(M78:M79)</f>
        <v>0</v>
      </c>
      <c r="N77" s="213">
        <f t="shared" si="81"/>
        <v>0</v>
      </c>
      <c r="O77" s="194">
        <f t="shared" si="81"/>
        <v>0</v>
      </c>
      <c r="P77" s="196"/>
    </row>
    <row r="78" spans="1:16" hidden="1" x14ac:dyDescent="0.25">
      <c r="A78" s="52">
        <v>2111</v>
      </c>
      <c r="B78" s="90" t="s">
        <v>97</v>
      </c>
      <c r="C78" s="536">
        <f t="shared" si="4"/>
        <v>0</v>
      </c>
      <c r="D78" s="197"/>
      <c r="E78" s="198"/>
      <c r="F78" s="199">
        <f t="shared" ref="F78:F79" si="82">D78+E78</f>
        <v>0</v>
      </c>
      <c r="G78" s="197"/>
      <c r="H78" s="198"/>
      <c r="I78" s="199">
        <f t="shared" ref="I78:I79" si="83">G78+H78</f>
        <v>0</v>
      </c>
      <c r="J78" s="200"/>
      <c r="K78" s="198"/>
      <c r="L78" s="199">
        <f t="shared" ref="L78:L79" si="84">J78+K78</f>
        <v>0</v>
      </c>
      <c r="M78" s="197"/>
      <c r="N78" s="198"/>
      <c r="O78" s="199">
        <f t="shared" ref="O78:O79" si="85">M78+N78</f>
        <v>0</v>
      </c>
      <c r="P78" s="201"/>
    </row>
    <row r="79" spans="1:16" ht="24" hidden="1" x14ac:dyDescent="0.25">
      <c r="A79" s="52">
        <v>2112</v>
      </c>
      <c r="B79" s="90" t="s">
        <v>98</v>
      </c>
      <c r="C79" s="536">
        <f t="shared" si="4"/>
        <v>0</v>
      </c>
      <c r="D79" s="197"/>
      <c r="E79" s="198"/>
      <c r="F79" s="199">
        <f t="shared" si="82"/>
        <v>0</v>
      </c>
      <c r="G79" s="197"/>
      <c r="H79" s="198"/>
      <c r="I79" s="199">
        <f t="shared" si="83"/>
        <v>0</v>
      </c>
      <c r="J79" s="200"/>
      <c r="K79" s="198"/>
      <c r="L79" s="199">
        <f t="shared" si="84"/>
        <v>0</v>
      </c>
      <c r="M79" s="197"/>
      <c r="N79" s="198"/>
      <c r="O79" s="199">
        <f t="shared" si="85"/>
        <v>0</v>
      </c>
      <c r="P79" s="201"/>
    </row>
    <row r="80" spans="1:16" ht="24" hidden="1" x14ac:dyDescent="0.25">
      <c r="A80" s="202">
        <v>2120</v>
      </c>
      <c r="B80" s="90" t="s">
        <v>99</v>
      </c>
      <c r="C80" s="536">
        <f t="shared" si="4"/>
        <v>0</v>
      </c>
      <c r="D80" s="203">
        <f t="shared" ref="D80:E80" si="86">SUM(D81:D82)</f>
        <v>0</v>
      </c>
      <c r="E80" s="204">
        <f t="shared" si="86"/>
        <v>0</v>
      </c>
      <c r="F80" s="199">
        <f>SUM(F81:F82)</f>
        <v>0</v>
      </c>
      <c r="G80" s="203">
        <f t="shared" ref="G80:H80" si="87">SUM(G81:G82)</f>
        <v>0</v>
      </c>
      <c r="H80" s="204">
        <f t="shared" si="87"/>
        <v>0</v>
      </c>
      <c r="I80" s="199">
        <f>SUM(I81:I82)</f>
        <v>0</v>
      </c>
      <c r="J80" s="205">
        <f t="shared" ref="J80:K80" si="88">SUM(J81:J82)</f>
        <v>0</v>
      </c>
      <c r="K80" s="204">
        <f t="shared" si="88"/>
        <v>0</v>
      </c>
      <c r="L80" s="199">
        <f>SUM(L81:L82)</f>
        <v>0</v>
      </c>
      <c r="M80" s="203">
        <f t="shared" ref="M80:O80" si="89">SUM(M81:M82)</f>
        <v>0</v>
      </c>
      <c r="N80" s="204">
        <f t="shared" si="89"/>
        <v>0</v>
      </c>
      <c r="O80" s="199">
        <f t="shared" si="89"/>
        <v>0</v>
      </c>
      <c r="P80" s="201"/>
    </row>
    <row r="81" spans="1:16" hidden="1" x14ac:dyDescent="0.25">
      <c r="A81" s="52">
        <v>2121</v>
      </c>
      <c r="B81" s="90" t="s">
        <v>97</v>
      </c>
      <c r="C81" s="536">
        <f t="shared" si="4"/>
        <v>0</v>
      </c>
      <c r="D81" s="197"/>
      <c r="E81" s="198"/>
      <c r="F81" s="199">
        <f t="shared" ref="F81:F82" si="90">D81+E81</f>
        <v>0</v>
      </c>
      <c r="G81" s="197"/>
      <c r="H81" s="198"/>
      <c r="I81" s="199">
        <f t="shared" ref="I81:I82" si="91">G81+H81</f>
        <v>0</v>
      </c>
      <c r="J81" s="200"/>
      <c r="K81" s="198"/>
      <c r="L81" s="199">
        <f t="shared" ref="L81:L82" si="92">J81+K81</f>
        <v>0</v>
      </c>
      <c r="M81" s="197"/>
      <c r="N81" s="198"/>
      <c r="O81" s="199">
        <f t="shared" ref="O81:O82" si="93">M81+N81</f>
        <v>0</v>
      </c>
      <c r="P81" s="201"/>
    </row>
    <row r="82" spans="1:16" ht="24" hidden="1" x14ac:dyDescent="0.25">
      <c r="A82" s="52">
        <v>2122</v>
      </c>
      <c r="B82" s="90" t="s">
        <v>98</v>
      </c>
      <c r="C82" s="536">
        <f t="shared" si="4"/>
        <v>0</v>
      </c>
      <c r="D82" s="197"/>
      <c r="E82" s="198"/>
      <c r="F82" s="199">
        <f t="shared" si="90"/>
        <v>0</v>
      </c>
      <c r="G82" s="197"/>
      <c r="H82" s="198"/>
      <c r="I82" s="199">
        <f t="shared" si="91"/>
        <v>0</v>
      </c>
      <c r="J82" s="200"/>
      <c r="K82" s="198"/>
      <c r="L82" s="199">
        <f t="shared" si="92"/>
        <v>0</v>
      </c>
      <c r="M82" s="197"/>
      <c r="N82" s="198"/>
      <c r="O82" s="199">
        <f t="shared" si="93"/>
        <v>0</v>
      </c>
      <c r="P82" s="201"/>
    </row>
    <row r="83" spans="1:16" x14ac:dyDescent="0.25">
      <c r="A83" s="70">
        <v>2200</v>
      </c>
      <c r="B83" s="182" t="s">
        <v>100</v>
      </c>
      <c r="C83" s="534">
        <f t="shared" si="4"/>
        <v>127122</v>
      </c>
      <c r="D83" s="183">
        <f t="shared" ref="D83:E83" si="94">SUM(D84,D85,D91,D99,D107,D108,D114,D119)</f>
        <v>127122</v>
      </c>
      <c r="E83" s="184">
        <f t="shared" si="94"/>
        <v>0</v>
      </c>
      <c r="F83" s="185">
        <f>SUM(F84,F85,F91,F99,F107,F108,F114,F119)</f>
        <v>127122</v>
      </c>
      <c r="G83" s="183">
        <f t="shared" ref="G83:H83" si="95">SUM(G84,G85,G91,G99,G107,G108,G114,G119)</f>
        <v>0</v>
      </c>
      <c r="H83" s="184">
        <f t="shared" si="95"/>
        <v>0</v>
      </c>
      <c r="I83" s="185">
        <f>SUM(I84,I85,I91,I99,I107,I108,I114,I119)</f>
        <v>0</v>
      </c>
      <c r="J83" s="186">
        <f t="shared" ref="J83:K83" si="96">SUM(J84,J85,J91,J99,J107,J108,J114,J119)</f>
        <v>0</v>
      </c>
      <c r="K83" s="184">
        <f t="shared" si="96"/>
        <v>0</v>
      </c>
      <c r="L83" s="185">
        <f>SUM(L84,L85,L91,L99,L107,L108,L114,L119)</f>
        <v>0</v>
      </c>
      <c r="M83" s="183">
        <f t="shared" ref="M83:O83" si="97">SUM(M84,M85,M91,M99,M107,M108,M114,M119)</f>
        <v>0</v>
      </c>
      <c r="N83" s="184">
        <f t="shared" si="97"/>
        <v>0</v>
      </c>
      <c r="O83" s="185">
        <f t="shared" si="97"/>
        <v>0</v>
      </c>
      <c r="P83" s="215"/>
    </row>
    <row r="84" spans="1:16" hidden="1" x14ac:dyDescent="0.25">
      <c r="A84" s="188">
        <v>2210</v>
      </c>
      <c r="B84" s="143" t="s">
        <v>101</v>
      </c>
      <c r="C84" s="542">
        <f t="shared" si="4"/>
        <v>0</v>
      </c>
      <c r="D84" s="206"/>
      <c r="E84" s="207"/>
      <c r="F84" s="189">
        <f>D84+E84</f>
        <v>0</v>
      </c>
      <c r="G84" s="206"/>
      <c r="H84" s="207"/>
      <c r="I84" s="189">
        <f>G84+H84</f>
        <v>0</v>
      </c>
      <c r="J84" s="208"/>
      <c r="K84" s="207"/>
      <c r="L84" s="189">
        <f>J84+K84</f>
        <v>0</v>
      </c>
      <c r="M84" s="206"/>
      <c r="N84" s="207"/>
      <c r="O84" s="189">
        <f t="shared" ref="O84" si="98">M84+N84</f>
        <v>0</v>
      </c>
      <c r="P84" s="191"/>
    </row>
    <row r="85" spans="1:16" ht="24" x14ac:dyDescent="0.25">
      <c r="A85" s="202">
        <v>2220</v>
      </c>
      <c r="B85" s="90" t="s">
        <v>103</v>
      </c>
      <c r="C85" s="536">
        <f t="shared" ref="C85:C148" si="99">F85+I85+L85+O85</f>
        <v>10500</v>
      </c>
      <c r="D85" s="203">
        <f t="shared" ref="D85:E85" si="100">SUM(D86:D90)</f>
        <v>10500</v>
      </c>
      <c r="E85" s="204">
        <f t="shared" si="100"/>
        <v>0</v>
      </c>
      <c r="F85" s="199">
        <f>SUM(F86:F90)</f>
        <v>10500</v>
      </c>
      <c r="G85" s="203">
        <f t="shared" ref="G85:H85" si="101">SUM(G86:G90)</f>
        <v>0</v>
      </c>
      <c r="H85" s="204">
        <f t="shared" si="101"/>
        <v>0</v>
      </c>
      <c r="I85" s="199">
        <f>SUM(I86:I90)</f>
        <v>0</v>
      </c>
      <c r="J85" s="205">
        <f t="shared" ref="J85:K85" si="102">SUM(J86:J90)</f>
        <v>0</v>
      </c>
      <c r="K85" s="204">
        <f t="shared" si="102"/>
        <v>0</v>
      </c>
      <c r="L85" s="199">
        <f>SUM(L86:L90)</f>
        <v>0</v>
      </c>
      <c r="M85" s="203">
        <f t="shared" ref="M85:O85" si="103">SUM(M86:M90)</f>
        <v>0</v>
      </c>
      <c r="N85" s="204">
        <f t="shared" si="103"/>
        <v>0</v>
      </c>
      <c r="O85" s="199">
        <f t="shared" si="103"/>
        <v>0</v>
      </c>
      <c r="P85" s="201"/>
    </row>
    <row r="86" spans="1:16" hidden="1" x14ac:dyDescent="0.25">
      <c r="A86" s="52">
        <v>2221</v>
      </c>
      <c r="B86" s="90" t="s">
        <v>104</v>
      </c>
      <c r="C86" s="536">
        <f t="shared" si="99"/>
        <v>0</v>
      </c>
      <c r="D86" s="197"/>
      <c r="E86" s="198"/>
      <c r="F86" s="199">
        <f t="shared" ref="F86:F90" si="104">D86+E86</f>
        <v>0</v>
      </c>
      <c r="G86" s="197"/>
      <c r="H86" s="198"/>
      <c r="I86" s="199">
        <f t="shared" ref="I86:I90" si="105">G86+H86</f>
        <v>0</v>
      </c>
      <c r="J86" s="200"/>
      <c r="K86" s="198"/>
      <c r="L86" s="199">
        <f t="shared" ref="L86:L90" si="106">J86+K86</f>
        <v>0</v>
      </c>
      <c r="M86" s="197"/>
      <c r="N86" s="198"/>
      <c r="O86" s="199">
        <f t="shared" ref="O86:O90" si="107">M86+N86</f>
        <v>0</v>
      </c>
      <c r="P86" s="201"/>
    </row>
    <row r="87" spans="1:16" ht="24" x14ac:dyDescent="0.25">
      <c r="A87" s="52">
        <v>2222</v>
      </c>
      <c r="B87" s="90" t="s">
        <v>105</v>
      </c>
      <c r="C87" s="536">
        <f t="shared" si="99"/>
        <v>500</v>
      </c>
      <c r="D87" s="197">
        <v>500</v>
      </c>
      <c r="E87" s="198"/>
      <c r="F87" s="199">
        <f t="shared" si="104"/>
        <v>500</v>
      </c>
      <c r="G87" s="197"/>
      <c r="H87" s="198"/>
      <c r="I87" s="199">
        <f t="shared" si="105"/>
        <v>0</v>
      </c>
      <c r="J87" s="200"/>
      <c r="K87" s="198"/>
      <c r="L87" s="199">
        <f t="shared" si="106"/>
        <v>0</v>
      </c>
      <c r="M87" s="197"/>
      <c r="N87" s="198"/>
      <c r="O87" s="199">
        <f t="shared" si="107"/>
        <v>0</v>
      </c>
      <c r="P87" s="201"/>
    </row>
    <row r="88" spans="1:16" x14ac:dyDescent="0.25">
      <c r="A88" s="52">
        <v>2223</v>
      </c>
      <c r="B88" s="90" t="s">
        <v>106</v>
      </c>
      <c r="C88" s="536">
        <f t="shared" si="99"/>
        <v>10000</v>
      </c>
      <c r="D88" s="197">
        <v>10000</v>
      </c>
      <c r="E88" s="198"/>
      <c r="F88" s="199">
        <f t="shared" si="104"/>
        <v>10000</v>
      </c>
      <c r="G88" s="197"/>
      <c r="H88" s="198"/>
      <c r="I88" s="199">
        <f t="shared" si="105"/>
        <v>0</v>
      </c>
      <c r="J88" s="200"/>
      <c r="K88" s="198"/>
      <c r="L88" s="199">
        <f t="shared" si="106"/>
        <v>0</v>
      </c>
      <c r="M88" s="197"/>
      <c r="N88" s="198"/>
      <c r="O88" s="199">
        <f t="shared" si="107"/>
        <v>0</v>
      </c>
      <c r="P88" s="201"/>
    </row>
    <row r="89" spans="1:16" ht="48" hidden="1" x14ac:dyDescent="0.25">
      <c r="A89" s="52">
        <v>2224</v>
      </c>
      <c r="B89" s="90" t="s">
        <v>107</v>
      </c>
      <c r="C89" s="536">
        <f t="shared" si="99"/>
        <v>0</v>
      </c>
      <c r="D89" s="197"/>
      <c r="E89" s="198"/>
      <c r="F89" s="199">
        <f t="shared" si="104"/>
        <v>0</v>
      </c>
      <c r="G89" s="197"/>
      <c r="H89" s="198"/>
      <c r="I89" s="199">
        <f t="shared" si="105"/>
        <v>0</v>
      </c>
      <c r="J89" s="200"/>
      <c r="K89" s="198"/>
      <c r="L89" s="199">
        <f t="shared" si="106"/>
        <v>0</v>
      </c>
      <c r="M89" s="197"/>
      <c r="N89" s="198"/>
      <c r="O89" s="199">
        <f t="shared" si="107"/>
        <v>0</v>
      </c>
      <c r="P89" s="201"/>
    </row>
    <row r="90" spans="1:16" ht="24" hidden="1" x14ac:dyDescent="0.25">
      <c r="A90" s="52">
        <v>2229</v>
      </c>
      <c r="B90" s="90" t="s">
        <v>108</v>
      </c>
      <c r="C90" s="536">
        <f t="shared" si="99"/>
        <v>0</v>
      </c>
      <c r="D90" s="197"/>
      <c r="E90" s="198"/>
      <c r="F90" s="199">
        <f t="shared" si="104"/>
        <v>0</v>
      </c>
      <c r="G90" s="197"/>
      <c r="H90" s="198"/>
      <c r="I90" s="199">
        <f t="shared" si="105"/>
        <v>0</v>
      </c>
      <c r="J90" s="200"/>
      <c r="K90" s="198"/>
      <c r="L90" s="199">
        <f t="shared" si="106"/>
        <v>0</v>
      </c>
      <c r="M90" s="197"/>
      <c r="N90" s="198"/>
      <c r="O90" s="199">
        <f t="shared" si="107"/>
        <v>0</v>
      </c>
      <c r="P90" s="201"/>
    </row>
    <row r="91" spans="1:16" x14ac:dyDescent="0.25">
      <c r="A91" s="202">
        <v>2230</v>
      </c>
      <c r="B91" s="90" t="s">
        <v>109</v>
      </c>
      <c r="C91" s="536">
        <f t="shared" si="99"/>
        <v>57722</v>
      </c>
      <c r="D91" s="203">
        <f t="shared" ref="D91:E91" si="108">SUM(D92:D98)</f>
        <v>57722</v>
      </c>
      <c r="E91" s="204">
        <f t="shared" si="108"/>
        <v>0</v>
      </c>
      <c r="F91" s="199">
        <f>SUM(F92:F98)</f>
        <v>57722</v>
      </c>
      <c r="G91" s="203">
        <f t="shared" ref="G91:H91" si="109">SUM(G92:G98)</f>
        <v>0</v>
      </c>
      <c r="H91" s="204">
        <f t="shared" si="109"/>
        <v>0</v>
      </c>
      <c r="I91" s="199">
        <f>SUM(I92:I98)</f>
        <v>0</v>
      </c>
      <c r="J91" s="205">
        <f t="shared" ref="J91:K91" si="110">SUM(J92:J98)</f>
        <v>0</v>
      </c>
      <c r="K91" s="204">
        <f t="shared" si="110"/>
        <v>0</v>
      </c>
      <c r="L91" s="199">
        <f>SUM(L92:L98)</f>
        <v>0</v>
      </c>
      <c r="M91" s="203">
        <f t="shared" ref="M91:O91" si="111">SUM(M92:M98)</f>
        <v>0</v>
      </c>
      <c r="N91" s="204">
        <f t="shared" si="111"/>
        <v>0</v>
      </c>
      <c r="O91" s="199">
        <f t="shared" si="111"/>
        <v>0</v>
      </c>
      <c r="P91" s="201"/>
    </row>
    <row r="92" spans="1:16" ht="24" x14ac:dyDescent="0.25">
      <c r="A92" s="52">
        <v>2231</v>
      </c>
      <c r="B92" s="90" t="s">
        <v>110</v>
      </c>
      <c r="C92" s="536">
        <f t="shared" si="99"/>
        <v>57722</v>
      </c>
      <c r="D92" s="197">
        <v>57722</v>
      </c>
      <c r="E92" s="198"/>
      <c r="F92" s="199">
        <f t="shared" ref="F92:F98" si="112">D92+E92</f>
        <v>57722</v>
      </c>
      <c r="G92" s="197"/>
      <c r="H92" s="198"/>
      <c r="I92" s="199">
        <f t="shared" ref="I92:I98" si="113">G92+H92</f>
        <v>0</v>
      </c>
      <c r="J92" s="200"/>
      <c r="K92" s="198"/>
      <c r="L92" s="199">
        <f t="shared" ref="L92:L98" si="114">J92+K92</f>
        <v>0</v>
      </c>
      <c r="M92" s="197"/>
      <c r="N92" s="198"/>
      <c r="O92" s="199">
        <f t="shared" ref="O92:O98" si="115">M92+N92</f>
        <v>0</v>
      </c>
      <c r="P92" s="201"/>
    </row>
    <row r="93" spans="1:16" ht="24.75" hidden="1" customHeight="1" x14ac:dyDescent="0.25">
      <c r="A93" s="52">
        <v>2232</v>
      </c>
      <c r="B93" s="90" t="s">
        <v>111</v>
      </c>
      <c r="C93" s="536">
        <f t="shared" si="99"/>
        <v>0</v>
      </c>
      <c r="D93" s="197"/>
      <c r="E93" s="198"/>
      <c r="F93" s="199">
        <f t="shared" si="112"/>
        <v>0</v>
      </c>
      <c r="G93" s="197"/>
      <c r="H93" s="198"/>
      <c r="I93" s="199">
        <f t="shared" si="113"/>
        <v>0</v>
      </c>
      <c r="J93" s="200"/>
      <c r="K93" s="198"/>
      <c r="L93" s="199">
        <f t="shared" si="114"/>
        <v>0</v>
      </c>
      <c r="M93" s="197"/>
      <c r="N93" s="198"/>
      <c r="O93" s="199">
        <f t="shared" si="115"/>
        <v>0</v>
      </c>
      <c r="P93" s="201"/>
    </row>
    <row r="94" spans="1:16" ht="24" hidden="1" x14ac:dyDescent="0.25">
      <c r="A94" s="45">
        <v>2233</v>
      </c>
      <c r="B94" s="82" t="s">
        <v>112</v>
      </c>
      <c r="C94" s="535">
        <f t="shared" si="99"/>
        <v>0</v>
      </c>
      <c r="D94" s="192"/>
      <c r="E94" s="193"/>
      <c r="F94" s="194">
        <f t="shared" si="112"/>
        <v>0</v>
      </c>
      <c r="G94" s="192"/>
      <c r="H94" s="193"/>
      <c r="I94" s="194">
        <f t="shared" si="113"/>
        <v>0</v>
      </c>
      <c r="J94" s="195"/>
      <c r="K94" s="193"/>
      <c r="L94" s="194">
        <f t="shared" si="114"/>
        <v>0</v>
      </c>
      <c r="M94" s="192"/>
      <c r="N94" s="193"/>
      <c r="O94" s="194">
        <f t="shared" si="115"/>
        <v>0</v>
      </c>
      <c r="P94" s="196"/>
    </row>
    <row r="95" spans="1:16" ht="36" hidden="1" x14ac:dyDescent="0.25">
      <c r="A95" s="52">
        <v>2234</v>
      </c>
      <c r="B95" s="90" t="s">
        <v>113</v>
      </c>
      <c r="C95" s="536">
        <f t="shared" si="99"/>
        <v>0</v>
      </c>
      <c r="D95" s="197"/>
      <c r="E95" s="198"/>
      <c r="F95" s="199">
        <f t="shared" si="112"/>
        <v>0</v>
      </c>
      <c r="G95" s="197"/>
      <c r="H95" s="198"/>
      <c r="I95" s="199">
        <f t="shared" si="113"/>
        <v>0</v>
      </c>
      <c r="J95" s="200"/>
      <c r="K95" s="198"/>
      <c r="L95" s="199">
        <f t="shared" si="114"/>
        <v>0</v>
      </c>
      <c r="M95" s="197"/>
      <c r="N95" s="198"/>
      <c r="O95" s="199">
        <f t="shared" si="115"/>
        <v>0</v>
      </c>
      <c r="P95" s="201"/>
    </row>
    <row r="96" spans="1:16" ht="24" hidden="1" x14ac:dyDescent="0.25">
      <c r="A96" s="52">
        <v>2235</v>
      </c>
      <c r="B96" s="90" t="s">
        <v>114</v>
      </c>
      <c r="C96" s="536">
        <f t="shared" si="99"/>
        <v>0</v>
      </c>
      <c r="D96" s="197"/>
      <c r="E96" s="198"/>
      <c r="F96" s="199">
        <f t="shared" si="112"/>
        <v>0</v>
      </c>
      <c r="G96" s="197"/>
      <c r="H96" s="198"/>
      <c r="I96" s="199">
        <f t="shared" si="113"/>
        <v>0</v>
      </c>
      <c r="J96" s="200"/>
      <c r="K96" s="198"/>
      <c r="L96" s="199">
        <f t="shared" si="114"/>
        <v>0</v>
      </c>
      <c r="M96" s="197"/>
      <c r="N96" s="198"/>
      <c r="O96" s="199">
        <f t="shared" si="115"/>
        <v>0</v>
      </c>
      <c r="P96" s="201"/>
    </row>
    <row r="97" spans="1:16" hidden="1" x14ac:dyDescent="0.25">
      <c r="A97" s="52">
        <v>2236</v>
      </c>
      <c r="B97" s="90" t="s">
        <v>115</v>
      </c>
      <c r="C97" s="536">
        <f t="shared" si="99"/>
        <v>0</v>
      </c>
      <c r="D97" s="197"/>
      <c r="E97" s="198"/>
      <c r="F97" s="199">
        <f t="shared" si="112"/>
        <v>0</v>
      </c>
      <c r="G97" s="197"/>
      <c r="H97" s="198"/>
      <c r="I97" s="199">
        <f t="shared" si="113"/>
        <v>0</v>
      </c>
      <c r="J97" s="200"/>
      <c r="K97" s="198"/>
      <c r="L97" s="199">
        <f t="shared" si="114"/>
        <v>0</v>
      </c>
      <c r="M97" s="197"/>
      <c r="N97" s="198"/>
      <c r="O97" s="199">
        <f t="shared" si="115"/>
        <v>0</v>
      </c>
      <c r="P97" s="201"/>
    </row>
    <row r="98" spans="1:16" hidden="1" x14ac:dyDescent="0.25">
      <c r="A98" s="52">
        <v>2239</v>
      </c>
      <c r="B98" s="90" t="s">
        <v>116</v>
      </c>
      <c r="C98" s="536">
        <f t="shared" si="99"/>
        <v>0</v>
      </c>
      <c r="D98" s="197"/>
      <c r="E98" s="198"/>
      <c r="F98" s="199">
        <f t="shared" si="112"/>
        <v>0</v>
      </c>
      <c r="G98" s="197"/>
      <c r="H98" s="198"/>
      <c r="I98" s="199">
        <f t="shared" si="113"/>
        <v>0</v>
      </c>
      <c r="J98" s="200"/>
      <c r="K98" s="198"/>
      <c r="L98" s="199">
        <f t="shared" si="114"/>
        <v>0</v>
      </c>
      <c r="M98" s="197"/>
      <c r="N98" s="198"/>
      <c r="O98" s="199">
        <f t="shared" si="115"/>
        <v>0</v>
      </c>
      <c r="P98" s="201"/>
    </row>
    <row r="99" spans="1:16" ht="36" x14ac:dyDescent="0.25">
      <c r="A99" s="202">
        <v>2240</v>
      </c>
      <c r="B99" s="90" t="s">
        <v>117</v>
      </c>
      <c r="C99" s="536">
        <f t="shared" si="99"/>
        <v>52976</v>
      </c>
      <c r="D99" s="203">
        <f t="shared" ref="D99:E99" si="116">SUM(D100:D106)</f>
        <v>52976</v>
      </c>
      <c r="E99" s="204">
        <f t="shared" si="116"/>
        <v>0</v>
      </c>
      <c r="F99" s="199">
        <f>SUM(F100:F106)</f>
        <v>52976</v>
      </c>
      <c r="G99" s="203">
        <f t="shared" ref="G99:H99" si="117">SUM(G100:G106)</f>
        <v>0</v>
      </c>
      <c r="H99" s="204">
        <f t="shared" si="117"/>
        <v>0</v>
      </c>
      <c r="I99" s="199">
        <f>SUM(I100:I106)</f>
        <v>0</v>
      </c>
      <c r="J99" s="205">
        <f t="shared" ref="J99:K99" si="118">SUM(J100:J106)</f>
        <v>0</v>
      </c>
      <c r="K99" s="204">
        <f t="shared" si="118"/>
        <v>0</v>
      </c>
      <c r="L99" s="199">
        <f>SUM(L100:L106)</f>
        <v>0</v>
      </c>
      <c r="M99" s="203">
        <f t="shared" ref="M99:O99" si="119">SUM(M100:M106)</f>
        <v>0</v>
      </c>
      <c r="N99" s="204">
        <f t="shared" si="119"/>
        <v>0</v>
      </c>
      <c r="O99" s="199">
        <f t="shared" si="119"/>
        <v>0</v>
      </c>
      <c r="P99" s="201"/>
    </row>
    <row r="100" spans="1:16" x14ac:dyDescent="0.25">
      <c r="A100" s="52">
        <v>2241</v>
      </c>
      <c r="B100" s="90" t="s">
        <v>118</v>
      </c>
      <c r="C100" s="536">
        <f t="shared" si="99"/>
        <v>6000</v>
      </c>
      <c r="D100" s="197">
        <v>6000</v>
      </c>
      <c r="E100" s="198"/>
      <c r="F100" s="199">
        <f t="shared" ref="F100:F107" si="120">D100+E100</f>
        <v>6000</v>
      </c>
      <c r="G100" s="197"/>
      <c r="H100" s="198"/>
      <c r="I100" s="199">
        <f t="shared" ref="I100:I107" si="121">G100+H100</f>
        <v>0</v>
      </c>
      <c r="J100" s="200"/>
      <c r="K100" s="198"/>
      <c r="L100" s="199">
        <f t="shared" ref="L100:L107" si="122">J100+K100</f>
        <v>0</v>
      </c>
      <c r="M100" s="197"/>
      <c r="N100" s="198"/>
      <c r="O100" s="199">
        <f t="shared" ref="O100:O107" si="123">M100+N100</f>
        <v>0</v>
      </c>
      <c r="P100" s="201"/>
    </row>
    <row r="101" spans="1:16" ht="24" hidden="1" x14ac:dyDescent="0.25">
      <c r="A101" s="52">
        <v>2242</v>
      </c>
      <c r="B101" s="90" t="s">
        <v>119</v>
      </c>
      <c r="C101" s="536">
        <f t="shared" si="99"/>
        <v>0</v>
      </c>
      <c r="D101" s="197"/>
      <c r="E101" s="198"/>
      <c r="F101" s="199">
        <f t="shared" si="120"/>
        <v>0</v>
      </c>
      <c r="G101" s="197"/>
      <c r="H101" s="198"/>
      <c r="I101" s="199">
        <f t="shared" si="121"/>
        <v>0</v>
      </c>
      <c r="J101" s="200"/>
      <c r="K101" s="198"/>
      <c r="L101" s="199">
        <f t="shared" si="122"/>
        <v>0</v>
      </c>
      <c r="M101" s="197"/>
      <c r="N101" s="198"/>
      <c r="O101" s="199">
        <f t="shared" si="123"/>
        <v>0</v>
      </c>
      <c r="P101" s="201"/>
    </row>
    <row r="102" spans="1:16" ht="24" x14ac:dyDescent="0.25">
      <c r="A102" s="52">
        <v>2243</v>
      </c>
      <c r="B102" s="90" t="s">
        <v>120</v>
      </c>
      <c r="C102" s="536">
        <f t="shared" si="99"/>
        <v>12791</v>
      </c>
      <c r="D102" s="197">
        <v>12791</v>
      </c>
      <c r="E102" s="198"/>
      <c r="F102" s="199">
        <f t="shared" si="120"/>
        <v>12791</v>
      </c>
      <c r="G102" s="197"/>
      <c r="H102" s="198"/>
      <c r="I102" s="199">
        <f t="shared" si="121"/>
        <v>0</v>
      </c>
      <c r="J102" s="200"/>
      <c r="K102" s="198"/>
      <c r="L102" s="199">
        <f t="shared" si="122"/>
        <v>0</v>
      </c>
      <c r="M102" s="197"/>
      <c r="N102" s="198"/>
      <c r="O102" s="199">
        <f t="shared" si="123"/>
        <v>0</v>
      </c>
      <c r="P102" s="201"/>
    </row>
    <row r="103" spans="1:16" x14ac:dyDescent="0.25">
      <c r="A103" s="52">
        <v>2244</v>
      </c>
      <c r="B103" s="90" t="s">
        <v>121</v>
      </c>
      <c r="C103" s="536">
        <f t="shared" si="99"/>
        <v>34185</v>
      </c>
      <c r="D103" s="197">
        <v>34185</v>
      </c>
      <c r="E103" s="198"/>
      <c r="F103" s="199">
        <f t="shared" si="120"/>
        <v>34185</v>
      </c>
      <c r="G103" s="197"/>
      <c r="H103" s="198"/>
      <c r="I103" s="199">
        <f t="shared" si="121"/>
        <v>0</v>
      </c>
      <c r="J103" s="200"/>
      <c r="K103" s="198"/>
      <c r="L103" s="199">
        <f t="shared" si="122"/>
        <v>0</v>
      </c>
      <c r="M103" s="197"/>
      <c r="N103" s="198"/>
      <c r="O103" s="199">
        <f t="shared" si="123"/>
        <v>0</v>
      </c>
      <c r="P103" s="201"/>
    </row>
    <row r="104" spans="1:16" ht="24" hidden="1" x14ac:dyDescent="0.25">
      <c r="A104" s="52">
        <v>2246</v>
      </c>
      <c r="B104" s="90" t="s">
        <v>122</v>
      </c>
      <c r="C104" s="536">
        <f t="shared" si="99"/>
        <v>0</v>
      </c>
      <c r="D104" s="197"/>
      <c r="E104" s="198"/>
      <c r="F104" s="199">
        <f t="shared" si="120"/>
        <v>0</v>
      </c>
      <c r="G104" s="197"/>
      <c r="H104" s="198"/>
      <c r="I104" s="199">
        <f t="shared" si="121"/>
        <v>0</v>
      </c>
      <c r="J104" s="200"/>
      <c r="K104" s="198"/>
      <c r="L104" s="199">
        <f t="shared" si="122"/>
        <v>0</v>
      </c>
      <c r="M104" s="197"/>
      <c r="N104" s="198"/>
      <c r="O104" s="199">
        <f t="shared" si="123"/>
        <v>0</v>
      </c>
      <c r="P104" s="201"/>
    </row>
    <row r="105" spans="1:16" hidden="1" x14ac:dyDescent="0.25">
      <c r="A105" s="52">
        <v>2247</v>
      </c>
      <c r="B105" s="90" t="s">
        <v>123</v>
      </c>
      <c r="C105" s="536">
        <f t="shared" si="99"/>
        <v>0</v>
      </c>
      <c r="D105" s="197"/>
      <c r="E105" s="198"/>
      <c r="F105" s="199">
        <f t="shared" si="120"/>
        <v>0</v>
      </c>
      <c r="G105" s="197"/>
      <c r="H105" s="198"/>
      <c r="I105" s="199">
        <f t="shared" si="121"/>
        <v>0</v>
      </c>
      <c r="J105" s="200"/>
      <c r="K105" s="198"/>
      <c r="L105" s="199">
        <f t="shared" si="122"/>
        <v>0</v>
      </c>
      <c r="M105" s="197"/>
      <c r="N105" s="198"/>
      <c r="O105" s="199">
        <f t="shared" si="123"/>
        <v>0</v>
      </c>
      <c r="P105" s="201"/>
    </row>
    <row r="106" spans="1:16" ht="24" hidden="1" x14ac:dyDescent="0.25">
      <c r="A106" s="52">
        <v>2249</v>
      </c>
      <c r="B106" s="90" t="s">
        <v>124</v>
      </c>
      <c r="C106" s="536">
        <f t="shared" si="99"/>
        <v>0</v>
      </c>
      <c r="D106" s="197"/>
      <c r="E106" s="198"/>
      <c r="F106" s="199">
        <f t="shared" si="120"/>
        <v>0</v>
      </c>
      <c r="G106" s="197"/>
      <c r="H106" s="198"/>
      <c r="I106" s="199">
        <f t="shared" si="121"/>
        <v>0</v>
      </c>
      <c r="J106" s="200"/>
      <c r="K106" s="198"/>
      <c r="L106" s="199">
        <f t="shared" si="122"/>
        <v>0</v>
      </c>
      <c r="M106" s="197"/>
      <c r="N106" s="198"/>
      <c r="O106" s="199">
        <f t="shared" si="123"/>
        <v>0</v>
      </c>
      <c r="P106" s="201"/>
    </row>
    <row r="107" spans="1:16" hidden="1" x14ac:dyDescent="0.25">
      <c r="A107" s="202">
        <v>2250</v>
      </c>
      <c r="B107" s="90" t="s">
        <v>125</v>
      </c>
      <c r="C107" s="536">
        <f t="shared" si="99"/>
        <v>0</v>
      </c>
      <c r="D107" s="197"/>
      <c r="E107" s="198"/>
      <c r="F107" s="199">
        <f t="shared" si="120"/>
        <v>0</v>
      </c>
      <c r="G107" s="197"/>
      <c r="H107" s="198"/>
      <c r="I107" s="199">
        <f t="shared" si="121"/>
        <v>0</v>
      </c>
      <c r="J107" s="200"/>
      <c r="K107" s="198"/>
      <c r="L107" s="199">
        <f t="shared" si="122"/>
        <v>0</v>
      </c>
      <c r="M107" s="197"/>
      <c r="N107" s="198"/>
      <c r="O107" s="199">
        <f t="shared" si="123"/>
        <v>0</v>
      </c>
      <c r="P107" s="201"/>
    </row>
    <row r="108" spans="1:16" x14ac:dyDescent="0.25">
      <c r="A108" s="202">
        <v>2260</v>
      </c>
      <c r="B108" s="90" t="s">
        <v>126</v>
      </c>
      <c r="C108" s="536">
        <f t="shared" si="99"/>
        <v>5924</v>
      </c>
      <c r="D108" s="203">
        <f t="shared" ref="D108:E108" si="124">SUM(D109:D113)</f>
        <v>5924</v>
      </c>
      <c r="E108" s="204">
        <f t="shared" si="124"/>
        <v>0</v>
      </c>
      <c r="F108" s="199">
        <f>SUM(F109:F113)</f>
        <v>5924</v>
      </c>
      <c r="G108" s="203">
        <f t="shared" ref="G108:H108" si="125">SUM(G109:G113)</f>
        <v>0</v>
      </c>
      <c r="H108" s="204">
        <f t="shared" si="125"/>
        <v>0</v>
      </c>
      <c r="I108" s="199">
        <f>SUM(I109:I113)</f>
        <v>0</v>
      </c>
      <c r="J108" s="205">
        <f t="shared" ref="J108:K108" si="126">SUM(J109:J113)</f>
        <v>0</v>
      </c>
      <c r="K108" s="204">
        <f t="shared" si="126"/>
        <v>0</v>
      </c>
      <c r="L108" s="199">
        <f>SUM(L109:L113)</f>
        <v>0</v>
      </c>
      <c r="M108" s="203">
        <f t="shared" ref="M108:O108" si="127">SUM(M109:M113)</f>
        <v>0</v>
      </c>
      <c r="N108" s="204">
        <f t="shared" si="127"/>
        <v>0</v>
      </c>
      <c r="O108" s="199">
        <f t="shared" si="127"/>
        <v>0</v>
      </c>
      <c r="P108" s="201"/>
    </row>
    <row r="109" spans="1:16" hidden="1" x14ac:dyDescent="0.25">
      <c r="A109" s="52">
        <v>2261</v>
      </c>
      <c r="B109" s="90" t="s">
        <v>127</v>
      </c>
      <c r="C109" s="536">
        <f t="shared" si="99"/>
        <v>0</v>
      </c>
      <c r="D109" s="197"/>
      <c r="E109" s="198"/>
      <c r="F109" s="199">
        <f t="shared" ref="F109:F113" si="128">D109+E109</f>
        <v>0</v>
      </c>
      <c r="G109" s="197"/>
      <c r="H109" s="198"/>
      <c r="I109" s="199">
        <f t="shared" ref="I109:I113" si="129">G109+H109</f>
        <v>0</v>
      </c>
      <c r="J109" s="200"/>
      <c r="K109" s="198"/>
      <c r="L109" s="199">
        <f t="shared" ref="L109:L113" si="130">J109+K109</f>
        <v>0</v>
      </c>
      <c r="M109" s="197"/>
      <c r="N109" s="198"/>
      <c r="O109" s="199">
        <f t="shared" ref="O109:O113" si="131">M109+N109</f>
        <v>0</v>
      </c>
      <c r="P109" s="201"/>
    </row>
    <row r="110" spans="1:16" hidden="1" x14ac:dyDescent="0.25">
      <c r="A110" s="52">
        <v>2262</v>
      </c>
      <c r="B110" s="90" t="s">
        <v>128</v>
      </c>
      <c r="C110" s="536">
        <f t="shared" si="99"/>
        <v>0</v>
      </c>
      <c r="D110" s="197"/>
      <c r="E110" s="198"/>
      <c r="F110" s="199">
        <f t="shared" si="128"/>
        <v>0</v>
      </c>
      <c r="G110" s="197"/>
      <c r="H110" s="198"/>
      <c r="I110" s="199">
        <f t="shared" si="129"/>
        <v>0</v>
      </c>
      <c r="J110" s="200"/>
      <c r="K110" s="198"/>
      <c r="L110" s="199">
        <f t="shared" si="130"/>
        <v>0</v>
      </c>
      <c r="M110" s="197"/>
      <c r="N110" s="198"/>
      <c r="O110" s="199">
        <f t="shared" si="131"/>
        <v>0</v>
      </c>
      <c r="P110" s="201"/>
    </row>
    <row r="111" spans="1:16" hidden="1" x14ac:dyDescent="0.25">
      <c r="A111" s="52">
        <v>2263</v>
      </c>
      <c r="B111" s="90" t="s">
        <v>129</v>
      </c>
      <c r="C111" s="536">
        <f t="shared" si="99"/>
        <v>0</v>
      </c>
      <c r="D111" s="197"/>
      <c r="E111" s="198"/>
      <c r="F111" s="199">
        <f t="shared" si="128"/>
        <v>0</v>
      </c>
      <c r="G111" s="197"/>
      <c r="H111" s="198"/>
      <c r="I111" s="199">
        <f t="shared" si="129"/>
        <v>0</v>
      </c>
      <c r="J111" s="200"/>
      <c r="K111" s="198"/>
      <c r="L111" s="199">
        <f t="shared" si="130"/>
        <v>0</v>
      </c>
      <c r="M111" s="197"/>
      <c r="N111" s="198"/>
      <c r="O111" s="199">
        <f t="shared" si="131"/>
        <v>0</v>
      </c>
      <c r="P111" s="201"/>
    </row>
    <row r="112" spans="1:16" ht="24" x14ac:dyDescent="0.25">
      <c r="A112" s="52">
        <v>2264</v>
      </c>
      <c r="B112" s="90" t="s">
        <v>130</v>
      </c>
      <c r="C112" s="536">
        <f t="shared" si="99"/>
        <v>5924</v>
      </c>
      <c r="D112" s="197">
        <v>5924</v>
      </c>
      <c r="E112" s="198"/>
      <c r="F112" s="199">
        <f t="shared" si="128"/>
        <v>5924</v>
      </c>
      <c r="G112" s="197"/>
      <c r="H112" s="198"/>
      <c r="I112" s="199">
        <f t="shared" si="129"/>
        <v>0</v>
      </c>
      <c r="J112" s="200"/>
      <c r="K112" s="198"/>
      <c r="L112" s="199">
        <f t="shared" si="130"/>
        <v>0</v>
      </c>
      <c r="M112" s="197"/>
      <c r="N112" s="198"/>
      <c r="O112" s="199">
        <f t="shared" si="131"/>
        <v>0</v>
      </c>
      <c r="P112" s="201"/>
    </row>
    <row r="113" spans="1:16" hidden="1" x14ac:dyDescent="0.25">
      <c r="A113" s="52">
        <v>2269</v>
      </c>
      <c r="B113" s="90" t="s">
        <v>131</v>
      </c>
      <c r="C113" s="536">
        <f t="shared" si="99"/>
        <v>0</v>
      </c>
      <c r="D113" s="197"/>
      <c r="E113" s="198"/>
      <c r="F113" s="199">
        <f t="shared" si="128"/>
        <v>0</v>
      </c>
      <c r="G113" s="197"/>
      <c r="H113" s="198"/>
      <c r="I113" s="199">
        <f t="shared" si="129"/>
        <v>0</v>
      </c>
      <c r="J113" s="200"/>
      <c r="K113" s="198"/>
      <c r="L113" s="199">
        <f t="shared" si="130"/>
        <v>0</v>
      </c>
      <c r="M113" s="197"/>
      <c r="N113" s="198"/>
      <c r="O113" s="199">
        <f t="shared" si="131"/>
        <v>0</v>
      </c>
      <c r="P113" s="201"/>
    </row>
    <row r="114" spans="1:16" hidden="1" x14ac:dyDescent="0.25">
      <c r="A114" s="202">
        <v>2270</v>
      </c>
      <c r="B114" s="90" t="s">
        <v>132</v>
      </c>
      <c r="C114" s="536">
        <f t="shared" si="99"/>
        <v>0</v>
      </c>
      <c r="D114" s="203">
        <f t="shared" ref="D114:E114" si="132">SUM(D115:D118)</f>
        <v>0</v>
      </c>
      <c r="E114" s="204">
        <f t="shared" si="132"/>
        <v>0</v>
      </c>
      <c r="F114" s="199">
        <f>SUM(F115:F118)</f>
        <v>0</v>
      </c>
      <c r="G114" s="203">
        <f t="shared" ref="G114:H114" si="133">SUM(G115:G118)</f>
        <v>0</v>
      </c>
      <c r="H114" s="204">
        <f t="shared" si="133"/>
        <v>0</v>
      </c>
      <c r="I114" s="199">
        <f>SUM(I115:I118)</f>
        <v>0</v>
      </c>
      <c r="J114" s="205">
        <f t="shared" ref="J114:K114" si="134">SUM(J115:J118)</f>
        <v>0</v>
      </c>
      <c r="K114" s="204">
        <f t="shared" si="134"/>
        <v>0</v>
      </c>
      <c r="L114" s="199">
        <f>SUM(L115:L118)</f>
        <v>0</v>
      </c>
      <c r="M114" s="203">
        <f t="shared" ref="M114:O114" si="135">SUM(M115:M118)</f>
        <v>0</v>
      </c>
      <c r="N114" s="204">
        <f t="shared" si="135"/>
        <v>0</v>
      </c>
      <c r="O114" s="199">
        <f t="shared" si="135"/>
        <v>0</v>
      </c>
      <c r="P114" s="201"/>
    </row>
    <row r="115" spans="1:16" hidden="1" x14ac:dyDescent="0.25">
      <c r="A115" s="52">
        <v>2272</v>
      </c>
      <c r="B115" s="218" t="s">
        <v>133</v>
      </c>
      <c r="C115" s="536">
        <f t="shared" si="99"/>
        <v>0</v>
      </c>
      <c r="D115" s="197"/>
      <c r="E115" s="198"/>
      <c r="F115" s="199">
        <f t="shared" ref="F115:F119" si="136">D115+E115</f>
        <v>0</v>
      </c>
      <c r="G115" s="197"/>
      <c r="H115" s="198"/>
      <c r="I115" s="199">
        <f t="shared" ref="I115:I119" si="137">G115+H115</f>
        <v>0</v>
      </c>
      <c r="J115" s="200"/>
      <c r="K115" s="198"/>
      <c r="L115" s="199">
        <f t="shared" ref="L115:L119" si="138">J115+K115</f>
        <v>0</v>
      </c>
      <c r="M115" s="197"/>
      <c r="N115" s="198"/>
      <c r="O115" s="199">
        <f t="shared" ref="O115:O119" si="139">M115+N115</f>
        <v>0</v>
      </c>
      <c r="P115" s="201"/>
    </row>
    <row r="116" spans="1:16" ht="24" hidden="1" x14ac:dyDescent="0.25">
      <c r="A116" s="52">
        <v>2274</v>
      </c>
      <c r="B116" s="219" t="s">
        <v>134</v>
      </c>
      <c r="C116" s="536">
        <f t="shared" si="99"/>
        <v>0</v>
      </c>
      <c r="D116" s="197"/>
      <c r="E116" s="198"/>
      <c r="F116" s="199">
        <f t="shared" si="136"/>
        <v>0</v>
      </c>
      <c r="G116" s="197"/>
      <c r="H116" s="198"/>
      <c r="I116" s="199">
        <f t="shared" si="137"/>
        <v>0</v>
      </c>
      <c r="J116" s="200"/>
      <c r="K116" s="198"/>
      <c r="L116" s="199">
        <f t="shared" si="138"/>
        <v>0</v>
      </c>
      <c r="M116" s="197"/>
      <c r="N116" s="198"/>
      <c r="O116" s="199">
        <f t="shared" si="139"/>
        <v>0</v>
      </c>
      <c r="P116" s="201"/>
    </row>
    <row r="117" spans="1:16" ht="24" hidden="1" x14ac:dyDescent="0.25">
      <c r="A117" s="52">
        <v>2275</v>
      </c>
      <c r="B117" s="90" t="s">
        <v>135</v>
      </c>
      <c r="C117" s="536">
        <f t="shared" si="99"/>
        <v>0</v>
      </c>
      <c r="D117" s="197">
        <v>0</v>
      </c>
      <c r="E117" s="198"/>
      <c r="F117" s="199">
        <f t="shared" si="136"/>
        <v>0</v>
      </c>
      <c r="G117" s="197"/>
      <c r="H117" s="198"/>
      <c r="I117" s="199">
        <f t="shared" si="137"/>
        <v>0</v>
      </c>
      <c r="J117" s="200"/>
      <c r="K117" s="198"/>
      <c r="L117" s="199">
        <f t="shared" si="138"/>
        <v>0</v>
      </c>
      <c r="M117" s="197"/>
      <c r="N117" s="198"/>
      <c r="O117" s="199">
        <f t="shared" si="139"/>
        <v>0</v>
      </c>
      <c r="P117" s="201"/>
    </row>
    <row r="118" spans="1:16" ht="36" hidden="1" x14ac:dyDescent="0.25">
      <c r="A118" s="52">
        <v>2276</v>
      </c>
      <c r="B118" s="90" t="s">
        <v>136</v>
      </c>
      <c r="C118" s="536">
        <f t="shared" si="99"/>
        <v>0</v>
      </c>
      <c r="D118" s="197"/>
      <c r="E118" s="198"/>
      <c r="F118" s="199">
        <f t="shared" si="136"/>
        <v>0</v>
      </c>
      <c r="G118" s="197"/>
      <c r="H118" s="198"/>
      <c r="I118" s="199">
        <f t="shared" si="137"/>
        <v>0</v>
      </c>
      <c r="J118" s="200"/>
      <c r="K118" s="198"/>
      <c r="L118" s="199">
        <f t="shared" si="138"/>
        <v>0</v>
      </c>
      <c r="M118" s="197"/>
      <c r="N118" s="198"/>
      <c r="O118" s="199">
        <f t="shared" si="139"/>
        <v>0</v>
      </c>
      <c r="P118" s="201"/>
    </row>
    <row r="119" spans="1:16" ht="48" hidden="1" x14ac:dyDescent="0.25">
      <c r="A119" s="202">
        <v>2280</v>
      </c>
      <c r="B119" s="90" t="s">
        <v>137</v>
      </c>
      <c r="C119" s="536">
        <f t="shared" si="99"/>
        <v>0</v>
      </c>
      <c r="D119" s="197"/>
      <c r="E119" s="198"/>
      <c r="F119" s="199">
        <f t="shared" si="136"/>
        <v>0</v>
      </c>
      <c r="G119" s="197"/>
      <c r="H119" s="198"/>
      <c r="I119" s="199">
        <f t="shared" si="137"/>
        <v>0</v>
      </c>
      <c r="J119" s="200"/>
      <c r="K119" s="198"/>
      <c r="L119" s="199">
        <f t="shared" si="138"/>
        <v>0</v>
      </c>
      <c r="M119" s="197"/>
      <c r="N119" s="198"/>
      <c r="O119" s="199">
        <f t="shared" si="139"/>
        <v>0</v>
      </c>
      <c r="P119" s="201"/>
    </row>
    <row r="120" spans="1:16" ht="38.25" customHeight="1" x14ac:dyDescent="0.25">
      <c r="A120" s="138">
        <v>2300</v>
      </c>
      <c r="B120" s="108" t="s">
        <v>138</v>
      </c>
      <c r="C120" s="538">
        <f t="shared" si="99"/>
        <v>37093</v>
      </c>
      <c r="D120" s="220">
        <f t="shared" ref="D120:E120" si="140">SUM(D121,D126,D130,D131,D134,D138,D146,D147,D150)</f>
        <v>36200</v>
      </c>
      <c r="E120" s="221">
        <f t="shared" si="140"/>
        <v>893</v>
      </c>
      <c r="F120" s="222">
        <f>SUM(F121,F126,F130,F131,F134,F138,F146,F147,F150)</f>
        <v>37093</v>
      </c>
      <c r="G120" s="220">
        <f t="shared" ref="G120:H120" si="141">SUM(G121,G126,G130,G131,G134,G138,G146,G147,G150)</f>
        <v>0</v>
      </c>
      <c r="H120" s="221">
        <f t="shared" si="141"/>
        <v>0</v>
      </c>
      <c r="I120" s="222">
        <f>SUM(I121,I126,I130,I131,I134,I138,I146,I147,I150)</f>
        <v>0</v>
      </c>
      <c r="J120" s="223">
        <f t="shared" ref="J120:K120" si="142">SUM(J121,J126,J130,J131,J134,J138,J146,J147,J150)</f>
        <v>0</v>
      </c>
      <c r="K120" s="221">
        <f t="shared" si="142"/>
        <v>0</v>
      </c>
      <c r="L120" s="222">
        <f>SUM(L121,L126,L130,L131,L134,L138,L146,L147,L150)</f>
        <v>0</v>
      </c>
      <c r="M120" s="220">
        <f t="shared" ref="M120:O120" si="143">SUM(M121,M126,M130,M131,M134,M138,M146,M147,M150)</f>
        <v>0</v>
      </c>
      <c r="N120" s="221">
        <f t="shared" si="143"/>
        <v>0</v>
      </c>
      <c r="O120" s="222">
        <f t="shared" si="143"/>
        <v>0</v>
      </c>
      <c r="P120" s="215"/>
    </row>
    <row r="121" spans="1:16" ht="24" x14ac:dyDescent="0.25">
      <c r="A121" s="352">
        <v>2310</v>
      </c>
      <c r="B121" s="82" t="s">
        <v>139</v>
      </c>
      <c r="C121" s="535">
        <f t="shared" si="99"/>
        <v>35000</v>
      </c>
      <c r="D121" s="212">
        <f t="shared" ref="D121:O121" si="144">SUM(D122:D125)</f>
        <v>36000</v>
      </c>
      <c r="E121" s="213">
        <f t="shared" si="144"/>
        <v>-1000</v>
      </c>
      <c r="F121" s="194">
        <f t="shared" si="144"/>
        <v>35000</v>
      </c>
      <c r="G121" s="212">
        <f t="shared" si="144"/>
        <v>0</v>
      </c>
      <c r="H121" s="213">
        <f t="shared" si="144"/>
        <v>0</v>
      </c>
      <c r="I121" s="194">
        <f t="shared" si="144"/>
        <v>0</v>
      </c>
      <c r="J121" s="214">
        <f t="shared" si="144"/>
        <v>0</v>
      </c>
      <c r="K121" s="213">
        <f t="shared" si="144"/>
        <v>0</v>
      </c>
      <c r="L121" s="194">
        <f t="shared" si="144"/>
        <v>0</v>
      </c>
      <c r="M121" s="212">
        <f t="shared" si="144"/>
        <v>0</v>
      </c>
      <c r="N121" s="213">
        <f t="shared" si="144"/>
        <v>0</v>
      </c>
      <c r="O121" s="194">
        <f t="shared" si="144"/>
        <v>0</v>
      </c>
      <c r="P121" s="196"/>
    </row>
    <row r="122" spans="1:16" hidden="1" x14ac:dyDescent="0.25">
      <c r="A122" s="52">
        <v>2311</v>
      </c>
      <c r="B122" s="90" t="s">
        <v>140</v>
      </c>
      <c r="C122" s="536">
        <f t="shared" si="99"/>
        <v>0</v>
      </c>
      <c r="D122" s="197"/>
      <c r="E122" s="198"/>
      <c r="F122" s="199">
        <f t="shared" ref="F122:F125" si="145">D122+E122</f>
        <v>0</v>
      </c>
      <c r="G122" s="197"/>
      <c r="H122" s="198"/>
      <c r="I122" s="199">
        <f t="shared" ref="I122:I125" si="146">G122+H122</f>
        <v>0</v>
      </c>
      <c r="J122" s="200"/>
      <c r="K122" s="198"/>
      <c r="L122" s="199">
        <f t="shared" ref="L122:L125" si="147">J122+K122</f>
        <v>0</v>
      </c>
      <c r="M122" s="197"/>
      <c r="N122" s="198"/>
      <c r="O122" s="199">
        <f t="shared" ref="O122:O125" si="148">M122+N122</f>
        <v>0</v>
      </c>
      <c r="P122" s="201"/>
    </row>
    <row r="123" spans="1:16" x14ac:dyDescent="0.25">
      <c r="A123" s="52">
        <v>2312</v>
      </c>
      <c r="B123" s="90" t="s">
        <v>141</v>
      </c>
      <c r="C123" s="536">
        <f t="shared" si="99"/>
        <v>35000</v>
      </c>
      <c r="D123" s="197">
        <v>36000</v>
      </c>
      <c r="E123" s="302">
        <f>-1000</f>
        <v>-1000</v>
      </c>
      <c r="F123" s="199">
        <f t="shared" si="145"/>
        <v>35000</v>
      </c>
      <c r="G123" s="197"/>
      <c r="H123" s="198"/>
      <c r="I123" s="199">
        <f t="shared" si="146"/>
        <v>0</v>
      </c>
      <c r="J123" s="200"/>
      <c r="K123" s="198"/>
      <c r="L123" s="199">
        <f t="shared" si="147"/>
        <v>0</v>
      </c>
      <c r="M123" s="197"/>
      <c r="N123" s="198"/>
      <c r="O123" s="199">
        <f t="shared" si="148"/>
        <v>0</v>
      </c>
      <c r="P123" s="201"/>
    </row>
    <row r="124" spans="1:16" hidden="1" x14ac:dyDescent="0.25">
      <c r="A124" s="52">
        <v>2313</v>
      </c>
      <c r="B124" s="90" t="s">
        <v>142</v>
      </c>
      <c r="C124" s="536">
        <f t="shared" si="99"/>
        <v>0</v>
      </c>
      <c r="D124" s="197"/>
      <c r="E124" s="198"/>
      <c r="F124" s="199">
        <f t="shared" si="145"/>
        <v>0</v>
      </c>
      <c r="G124" s="197"/>
      <c r="H124" s="198"/>
      <c r="I124" s="199">
        <f t="shared" si="146"/>
        <v>0</v>
      </c>
      <c r="J124" s="200"/>
      <c r="K124" s="198"/>
      <c r="L124" s="199">
        <f t="shared" si="147"/>
        <v>0</v>
      </c>
      <c r="M124" s="197"/>
      <c r="N124" s="198"/>
      <c r="O124" s="199">
        <f t="shared" si="148"/>
        <v>0</v>
      </c>
      <c r="P124" s="201"/>
    </row>
    <row r="125" spans="1:16" ht="36" hidden="1" customHeight="1" x14ac:dyDescent="0.25">
      <c r="A125" s="52">
        <v>2314</v>
      </c>
      <c r="B125" s="90" t="s">
        <v>143</v>
      </c>
      <c r="C125" s="536">
        <f t="shared" si="99"/>
        <v>0</v>
      </c>
      <c r="D125" s="197"/>
      <c r="E125" s="198"/>
      <c r="F125" s="199">
        <f t="shared" si="145"/>
        <v>0</v>
      </c>
      <c r="G125" s="197"/>
      <c r="H125" s="198"/>
      <c r="I125" s="199">
        <f t="shared" si="146"/>
        <v>0</v>
      </c>
      <c r="J125" s="200"/>
      <c r="K125" s="198"/>
      <c r="L125" s="199">
        <f t="shared" si="147"/>
        <v>0</v>
      </c>
      <c r="M125" s="197"/>
      <c r="N125" s="198"/>
      <c r="O125" s="199">
        <f t="shared" si="148"/>
        <v>0</v>
      </c>
      <c r="P125" s="201"/>
    </row>
    <row r="126" spans="1:16" hidden="1" x14ac:dyDescent="0.25">
      <c r="A126" s="202">
        <v>2320</v>
      </c>
      <c r="B126" s="90" t="s">
        <v>144</v>
      </c>
      <c r="C126" s="536">
        <f t="shared" si="99"/>
        <v>0</v>
      </c>
      <c r="D126" s="203">
        <f t="shared" ref="D126:E126" si="149">SUM(D127:D129)</f>
        <v>0</v>
      </c>
      <c r="E126" s="204">
        <f t="shared" si="149"/>
        <v>0</v>
      </c>
      <c r="F126" s="199">
        <f>SUM(F127:F129)</f>
        <v>0</v>
      </c>
      <c r="G126" s="203">
        <f t="shared" ref="G126:H126" si="150">SUM(G127:G129)</f>
        <v>0</v>
      </c>
      <c r="H126" s="204">
        <f t="shared" si="150"/>
        <v>0</v>
      </c>
      <c r="I126" s="199">
        <f>SUM(I127:I129)</f>
        <v>0</v>
      </c>
      <c r="J126" s="205">
        <f t="shared" ref="J126:K126" si="151">SUM(J127:J129)</f>
        <v>0</v>
      </c>
      <c r="K126" s="204">
        <f t="shared" si="151"/>
        <v>0</v>
      </c>
      <c r="L126" s="199">
        <f>SUM(L127:L129)</f>
        <v>0</v>
      </c>
      <c r="M126" s="203">
        <f t="shared" ref="M126:O126" si="152">SUM(M127:M129)</f>
        <v>0</v>
      </c>
      <c r="N126" s="204">
        <f t="shared" si="152"/>
        <v>0</v>
      </c>
      <c r="O126" s="199">
        <f t="shared" si="152"/>
        <v>0</v>
      </c>
      <c r="P126" s="201"/>
    </row>
    <row r="127" spans="1:16" hidden="1" x14ac:dyDescent="0.25">
      <c r="A127" s="52">
        <v>2321</v>
      </c>
      <c r="B127" s="90" t="s">
        <v>145</v>
      </c>
      <c r="C127" s="536">
        <f t="shared" si="99"/>
        <v>0</v>
      </c>
      <c r="D127" s="197"/>
      <c r="E127" s="198"/>
      <c r="F127" s="199">
        <f t="shared" ref="F127:F130" si="153">D127+E127</f>
        <v>0</v>
      </c>
      <c r="G127" s="197"/>
      <c r="H127" s="198"/>
      <c r="I127" s="199">
        <f t="shared" ref="I127:I130" si="154">G127+H127</f>
        <v>0</v>
      </c>
      <c r="J127" s="200"/>
      <c r="K127" s="198"/>
      <c r="L127" s="199">
        <f t="shared" ref="L127:L130" si="155">J127+K127</f>
        <v>0</v>
      </c>
      <c r="M127" s="197"/>
      <c r="N127" s="198"/>
      <c r="O127" s="199">
        <f t="shared" ref="O127:O130" si="156">M127+N127</f>
        <v>0</v>
      </c>
      <c r="P127" s="201"/>
    </row>
    <row r="128" spans="1:16" hidden="1" x14ac:dyDescent="0.25">
      <c r="A128" s="52">
        <v>2322</v>
      </c>
      <c r="B128" s="90" t="s">
        <v>146</v>
      </c>
      <c r="C128" s="536">
        <f t="shared" si="99"/>
        <v>0</v>
      </c>
      <c r="D128" s="197"/>
      <c r="E128" s="198"/>
      <c r="F128" s="199">
        <f t="shared" si="153"/>
        <v>0</v>
      </c>
      <c r="G128" s="197"/>
      <c r="H128" s="198"/>
      <c r="I128" s="199">
        <f t="shared" si="154"/>
        <v>0</v>
      </c>
      <c r="J128" s="200"/>
      <c r="K128" s="198"/>
      <c r="L128" s="199">
        <f t="shared" si="155"/>
        <v>0</v>
      </c>
      <c r="M128" s="197"/>
      <c r="N128" s="198"/>
      <c r="O128" s="199">
        <f t="shared" si="156"/>
        <v>0</v>
      </c>
      <c r="P128" s="201"/>
    </row>
    <row r="129" spans="1:16" ht="10.5" hidden="1" customHeight="1" x14ac:dyDescent="0.25">
      <c r="A129" s="52">
        <v>2329</v>
      </c>
      <c r="B129" s="90" t="s">
        <v>147</v>
      </c>
      <c r="C129" s="536">
        <f t="shared" si="99"/>
        <v>0</v>
      </c>
      <c r="D129" s="197"/>
      <c r="E129" s="198"/>
      <c r="F129" s="199">
        <f t="shared" si="153"/>
        <v>0</v>
      </c>
      <c r="G129" s="197"/>
      <c r="H129" s="198"/>
      <c r="I129" s="199">
        <f t="shared" si="154"/>
        <v>0</v>
      </c>
      <c r="J129" s="200"/>
      <c r="K129" s="198"/>
      <c r="L129" s="199">
        <f t="shared" si="155"/>
        <v>0</v>
      </c>
      <c r="M129" s="197"/>
      <c r="N129" s="198"/>
      <c r="O129" s="199">
        <f t="shared" si="156"/>
        <v>0</v>
      </c>
      <c r="P129" s="201"/>
    </row>
    <row r="130" spans="1:16" hidden="1" x14ac:dyDescent="0.25">
      <c r="A130" s="202">
        <v>2330</v>
      </c>
      <c r="B130" s="90" t="s">
        <v>148</v>
      </c>
      <c r="C130" s="536">
        <f t="shared" si="99"/>
        <v>0</v>
      </c>
      <c r="D130" s="197"/>
      <c r="E130" s="198"/>
      <c r="F130" s="199">
        <f t="shared" si="153"/>
        <v>0</v>
      </c>
      <c r="G130" s="197"/>
      <c r="H130" s="198"/>
      <c r="I130" s="199">
        <f t="shared" si="154"/>
        <v>0</v>
      </c>
      <c r="J130" s="200"/>
      <c r="K130" s="198"/>
      <c r="L130" s="199">
        <f t="shared" si="155"/>
        <v>0</v>
      </c>
      <c r="M130" s="197"/>
      <c r="N130" s="198"/>
      <c r="O130" s="199">
        <f t="shared" si="156"/>
        <v>0</v>
      </c>
      <c r="P130" s="201"/>
    </row>
    <row r="131" spans="1:16" ht="36" hidden="1" x14ac:dyDescent="0.25">
      <c r="A131" s="202">
        <v>2340</v>
      </c>
      <c r="B131" s="90" t="s">
        <v>149</v>
      </c>
      <c r="C131" s="536">
        <f t="shared" si="99"/>
        <v>0</v>
      </c>
      <c r="D131" s="203">
        <f t="shared" ref="D131:E131" si="157">SUM(D132:D133)</f>
        <v>0</v>
      </c>
      <c r="E131" s="204">
        <f t="shared" si="157"/>
        <v>0</v>
      </c>
      <c r="F131" s="199">
        <f>SUM(F132:F133)</f>
        <v>0</v>
      </c>
      <c r="G131" s="203">
        <f t="shared" ref="G131:H131" si="158">SUM(G132:G133)</f>
        <v>0</v>
      </c>
      <c r="H131" s="204">
        <f t="shared" si="158"/>
        <v>0</v>
      </c>
      <c r="I131" s="199">
        <f>SUM(I132:I133)</f>
        <v>0</v>
      </c>
      <c r="J131" s="205">
        <f t="shared" ref="J131:K131" si="159">SUM(J132:J133)</f>
        <v>0</v>
      </c>
      <c r="K131" s="204">
        <f t="shared" si="159"/>
        <v>0</v>
      </c>
      <c r="L131" s="199">
        <f>SUM(L132:L133)</f>
        <v>0</v>
      </c>
      <c r="M131" s="203">
        <f t="shared" ref="M131:O131" si="160">SUM(M132:M133)</f>
        <v>0</v>
      </c>
      <c r="N131" s="204">
        <f t="shared" si="160"/>
        <v>0</v>
      </c>
      <c r="O131" s="199">
        <f t="shared" si="160"/>
        <v>0</v>
      </c>
      <c r="P131" s="201"/>
    </row>
    <row r="132" spans="1:16" hidden="1" x14ac:dyDescent="0.25">
      <c r="A132" s="52">
        <v>2341</v>
      </c>
      <c r="B132" s="90" t="s">
        <v>150</v>
      </c>
      <c r="C132" s="536">
        <f t="shared" si="99"/>
        <v>0</v>
      </c>
      <c r="D132" s="197"/>
      <c r="E132" s="198"/>
      <c r="F132" s="199">
        <f t="shared" ref="F132:F133" si="161">D132+E132</f>
        <v>0</v>
      </c>
      <c r="G132" s="197"/>
      <c r="H132" s="198"/>
      <c r="I132" s="199">
        <f t="shared" ref="I132:I133" si="162">G132+H132</f>
        <v>0</v>
      </c>
      <c r="J132" s="200"/>
      <c r="K132" s="198"/>
      <c r="L132" s="199">
        <f t="shared" ref="L132:L133" si="163">J132+K132</f>
        <v>0</v>
      </c>
      <c r="M132" s="197"/>
      <c r="N132" s="198"/>
      <c r="O132" s="199">
        <f t="shared" ref="O132:O133" si="164">M132+N132</f>
        <v>0</v>
      </c>
      <c r="P132" s="201"/>
    </row>
    <row r="133" spans="1:16" ht="24" hidden="1" x14ac:dyDescent="0.25">
      <c r="A133" s="52">
        <v>2344</v>
      </c>
      <c r="B133" s="90" t="s">
        <v>151</v>
      </c>
      <c r="C133" s="536">
        <f t="shared" si="99"/>
        <v>0</v>
      </c>
      <c r="D133" s="197"/>
      <c r="E133" s="198"/>
      <c r="F133" s="199">
        <f t="shared" si="161"/>
        <v>0</v>
      </c>
      <c r="G133" s="197"/>
      <c r="H133" s="198"/>
      <c r="I133" s="199">
        <f t="shared" si="162"/>
        <v>0</v>
      </c>
      <c r="J133" s="200"/>
      <c r="K133" s="198"/>
      <c r="L133" s="199">
        <f t="shared" si="163"/>
        <v>0</v>
      </c>
      <c r="M133" s="197"/>
      <c r="N133" s="198"/>
      <c r="O133" s="199">
        <f t="shared" si="164"/>
        <v>0</v>
      </c>
      <c r="P133" s="201"/>
    </row>
    <row r="134" spans="1:16" ht="24" hidden="1" x14ac:dyDescent="0.25">
      <c r="A134" s="188">
        <v>2350</v>
      </c>
      <c r="B134" s="143" t="s">
        <v>152</v>
      </c>
      <c r="C134" s="542">
        <f t="shared" si="99"/>
        <v>0</v>
      </c>
      <c r="D134" s="148">
        <f t="shared" ref="D134:E134" si="165">SUM(D135:D137)</f>
        <v>0</v>
      </c>
      <c r="E134" s="149">
        <f t="shared" si="165"/>
        <v>0</v>
      </c>
      <c r="F134" s="189">
        <f>SUM(F135:F137)</f>
        <v>0</v>
      </c>
      <c r="G134" s="148">
        <f t="shared" ref="G134:H134" si="166">SUM(G135:G137)</f>
        <v>0</v>
      </c>
      <c r="H134" s="149">
        <f t="shared" si="166"/>
        <v>0</v>
      </c>
      <c r="I134" s="189">
        <f>SUM(I135:I137)</f>
        <v>0</v>
      </c>
      <c r="J134" s="190">
        <f t="shared" ref="J134:K134" si="167">SUM(J135:J137)</f>
        <v>0</v>
      </c>
      <c r="K134" s="149">
        <f t="shared" si="167"/>
        <v>0</v>
      </c>
      <c r="L134" s="189">
        <f>SUM(L135:L137)</f>
        <v>0</v>
      </c>
      <c r="M134" s="148">
        <f t="shared" ref="M134:O134" si="168">SUM(M135:M137)</f>
        <v>0</v>
      </c>
      <c r="N134" s="149">
        <f t="shared" si="168"/>
        <v>0</v>
      </c>
      <c r="O134" s="189">
        <f t="shared" si="168"/>
        <v>0</v>
      </c>
      <c r="P134" s="191"/>
    </row>
    <row r="135" spans="1:16" hidden="1" x14ac:dyDescent="0.25">
      <c r="A135" s="45">
        <v>2351</v>
      </c>
      <c r="B135" s="82" t="s">
        <v>153</v>
      </c>
      <c r="C135" s="535">
        <f t="shared" si="99"/>
        <v>0</v>
      </c>
      <c r="D135" s="192"/>
      <c r="E135" s="193"/>
      <c r="F135" s="194">
        <f t="shared" ref="F135:F137" si="169">D135+E135</f>
        <v>0</v>
      </c>
      <c r="G135" s="192"/>
      <c r="H135" s="193"/>
      <c r="I135" s="194">
        <f t="shared" ref="I135:I137" si="170">G135+H135</f>
        <v>0</v>
      </c>
      <c r="J135" s="195"/>
      <c r="K135" s="193"/>
      <c r="L135" s="194">
        <f t="shared" ref="L135:L137" si="171">J135+K135</f>
        <v>0</v>
      </c>
      <c r="M135" s="192"/>
      <c r="N135" s="193"/>
      <c r="O135" s="194">
        <f t="shared" ref="O135:O137" si="172">M135+N135</f>
        <v>0</v>
      </c>
      <c r="P135" s="196"/>
    </row>
    <row r="136" spans="1:16" ht="24" hidden="1" x14ac:dyDescent="0.25">
      <c r="A136" s="52">
        <v>2352</v>
      </c>
      <c r="B136" s="90" t="s">
        <v>154</v>
      </c>
      <c r="C136" s="536">
        <f t="shared" si="99"/>
        <v>0</v>
      </c>
      <c r="D136" s="197"/>
      <c r="E136" s="198"/>
      <c r="F136" s="199">
        <f t="shared" si="169"/>
        <v>0</v>
      </c>
      <c r="G136" s="197"/>
      <c r="H136" s="198"/>
      <c r="I136" s="199">
        <f t="shared" si="170"/>
        <v>0</v>
      </c>
      <c r="J136" s="200"/>
      <c r="K136" s="198"/>
      <c r="L136" s="199">
        <f t="shared" si="171"/>
        <v>0</v>
      </c>
      <c r="M136" s="197"/>
      <c r="N136" s="198"/>
      <c r="O136" s="199">
        <f t="shared" si="172"/>
        <v>0</v>
      </c>
      <c r="P136" s="201"/>
    </row>
    <row r="137" spans="1:16" ht="24" hidden="1" x14ac:dyDescent="0.25">
      <c r="A137" s="52">
        <v>2353</v>
      </c>
      <c r="B137" s="90" t="s">
        <v>155</v>
      </c>
      <c r="C137" s="536">
        <f t="shared" si="99"/>
        <v>0</v>
      </c>
      <c r="D137" s="197"/>
      <c r="E137" s="198"/>
      <c r="F137" s="199">
        <f t="shared" si="169"/>
        <v>0</v>
      </c>
      <c r="G137" s="197"/>
      <c r="H137" s="198"/>
      <c r="I137" s="199">
        <f t="shared" si="170"/>
        <v>0</v>
      </c>
      <c r="J137" s="200"/>
      <c r="K137" s="198"/>
      <c r="L137" s="199">
        <f t="shared" si="171"/>
        <v>0</v>
      </c>
      <c r="M137" s="197"/>
      <c r="N137" s="198"/>
      <c r="O137" s="199">
        <f t="shared" si="172"/>
        <v>0</v>
      </c>
      <c r="P137" s="201"/>
    </row>
    <row r="138" spans="1:16" ht="36" hidden="1" x14ac:dyDescent="0.25">
      <c r="A138" s="202">
        <v>2360</v>
      </c>
      <c r="B138" s="90" t="s">
        <v>156</v>
      </c>
      <c r="C138" s="536">
        <f t="shared" si="99"/>
        <v>0</v>
      </c>
      <c r="D138" s="203">
        <f t="shared" ref="D138:E138" si="173">SUM(D139:D145)</f>
        <v>0</v>
      </c>
      <c r="E138" s="204">
        <f t="shared" si="173"/>
        <v>0</v>
      </c>
      <c r="F138" s="199">
        <f>SUM(F139:F145)</f>
        <v>0</v>
      </c>
      <c r="G138" s="203">
        <f t="shared" ref="G138:H138" si="174">SUM(G139:G145)</f>
        <v>0</v>
      </c>
      <c r="H138" s="204">
        <f t="shared" si="174"/>
        <v>0</v>
      </c>
      <c r="I138" s="199">
        <f>SUM(I139:I145)</f>
        <v>0</v>
      </c>
      <c r="J138" s="205">
        <f t="shared" ref="J138:K138" si="175">SUM(J139:J145)</f>
        <v>0</v>
      </c>
      <c r="K138" s="204">
        <f t="shared" si="175"/>
        <v>0</v>
      </c>
      <c r="L138" s="199">
        <f>SUM(L139:L145)</f>
        <v>0</v>
      </c>
      <c r="M138" s="203">
        <f t="shared" ref="M138:O138" si="176">SUM(M139:M145)</f>
        <v>0</v>
      </c>
      <c r="N138" s="204">
        <f t="shared" si="176"/>
        <v>0</v>
      </c>
      <c r="O138" s="199">
        <f t="shared" si="176"/>
        <v>0</v>
      </c>
      <c r="P138" s="201"/>
    </row>
    <row r="139" spans="1:16" hidden="1" x14ac:dyDescent="0.25">
      <c r="A139" s="51">
        <v>2361</v>
      </c>
      <c r="B139" s="90" t="s">
        <v>157</v>
      </c>
      <c r="C139" s="536">
        <f t="shared" si="99"/>
        <v>0</v>
      </c>
      <c r="D139" s="197"/>
      <c r="E139" s="198"/>
      <c r="F139" s="199">
        <f t="shared" ref="F139:F146" si="177">D139+E139</f>
        <v>0</v>
      </c>
      <c r="G139" s="197"/>
      <c r="H139" s="198"/>
      <c r="I139" s="199">
        <f t="shared" ref="I139:I146" si="178">G139+H139</f>
        <v>0</v>
      </c>
      <c r="J139" s="200"/>
      <c r="K139" s="198"/>
      <c r="L139" s="199">
        <f t="shared" ref="L139:L146" si="179">J139+K139</f>
        <v>0</v>
      </c>
      <c r="M139" s="197"/>
      <c r="N139" s="198"/>
      <c r="O139" s="199">
        <f t="shared" ref="O139:O146" si="180">M139+N139</f>
        <v>0</v>
      </c>
      <c r="P139" s="201"/>
    </row>
    <row r="140" spans="1:16" ht="24" hidden="1" x14ac:dyDescent="0.25">
      <c r="A140" s="51">
        <v>2362</v>
      </c>
      <c r="B140" s="90" t="s">
        <v>158</v>
      </c>
      <c r="C140" s="536">
        <f t="shared" si="99"/>
        <v>0</v>
      </c>
      <c r="D140" s="197"/>
      <c r="E140" s="198"/>
      <c r="F140" s="199">
        <f t="shared" si="177"/>
        <v>0</v>
      </c>
      <c r="G140" s="197"/>
      <c r="H140" s="198"/>
      <c r="I140" s="199">
        <f t="shared" si="178"/>
        <v>0</v>
      </c>
      <c r="J140" s="200"/>
      <c r="K140" s="198"/>
      <c r="L140" s="199">
        <f t="shared" si="179"/>
        <v>0</v>
      </c>
      <c r="M140" s="197"/>
      <c r="N140" s="198"/>
      <c r="O140" s="199">
        <f t="shared" si="180"/>
        <v>0</v>
      </c>
      <c r="P140" s="201"/>
    </row>
    <row r="141" spans="1:16" hidden="1" x14ac:dyDescent="0.25">
      <c r="A141" s="51">
        <v>2363</v>
      </c>
      <c r="B141" s="90" t="s">
        <v>159</v>
      </c>
      <c r="C141" s="536">
        <f t="shared" si="99"/>
        <v>0</v>
      </c>
      <c r="D141" s="197"/>
      <c r="E141" s="198"/>
      <c r="F141" s="199">
        <f t="shared" si="177"/>
        <v>0</v>
      </c>
      <c r="G141" s="197"/>
      <c r="H141" s="198"/>
      <c r="I141" s="199">
        <f t="shared" si="178"/>
        <v>0</v>
      </c>
      <c r="J141" s="200"/>
      <c r="K141" s="198"/>
      <c r="L141" s="199">
        <f t="shared" si="179"/>
        <v>0</v>
      </c>
      <c r="M141" s="197"/>
      <c r="N141" s="198"/>
      <c r="O141" s="199">
        <f t="shared" si="180"/>
        <v>0</v>
      </c>
      <c r="P141" s="201"/>
    </row>
    <row r="142" spans="1:16" hidden="1" x14ac:dyDescent="0.25">
      <c r="A142" s="51">
        <v>2364</v>
      </c>
      <c r="B142" s="90" t="s">
        <v>160</v>
      </c>
      <c r="C142" s="536">
        <f t="shared" si="99"/>
        <v>0</v>
      </c>
      <c r="D142" s="197"/>
      <c r="E142" s="198"/>
      <c r="F142" s="199">
        <f t="shared" si="177"/>
        <v>0</v>
      </c>
      <c r="G142" s="197"/>
      <c r="H142" s="198"/>
      <c r="I142" s="199">
        <f t="shared" si="178"/>
        <v>0</v>
      </c>
      <c r="J142" s="200"/>
      <c r="K142" s="198"/>
      <c r="L142" s="199">
        <f t="shared" si="179"/>
        <v>0</v>
      </c>
      <c r="M142" s="197"/>
      <c r="N142" s="198"/>
      <c r="O142" s="199">
        <f t="shared" si="180"/>
        <v>0</v>
      </c>
      <c r="P142" s="201"/>
    </row>
    <row r="143" spans="1:16" ht="12.75" hidden="1" customHeight="1" x14ac:dyDescent="0.25">
      <c r="A143" s="51">
        <v>2365</v>
      </c>
      <c r="B143" s="90" t="s">
        <v>161</v>
      </c>
      <c r="C143" s="536">
        <f t="shared" si="99"/>
        <v>0</v>
      </c>
      <c r="D143" s="197"/>
      <c r="E143" s="198"/>
      <c r="F143" s="199">
        <f t="shared" si="177"/>
        <v>0</v>
      </c>
      <c r="G143" s="197"/>
      <c r="H143" s="198"/>
      <c r="I143" s="199">
        <f t="shared" si="178"/>
        <v>0</v>
      </c>
      <c r="J143" s="200"/>
      <c r="K143" s="198"/>
      <c r="L143" s="199">
        <f t="shared" si="179"/>
        <v>0</v>
      </c>
      <c r="M143" s="197"/>
      <c r="N143" s="198"/>
      <c r="O143" s="199">
        <f t="shared" si="180"/>
        <v>0</v>
      </c>
      <c r="P143" s="201"/>
    </row>
    <row r="144" spans="1:16" ht="36" hidden="1" x14ac:dyDescent="0.25">
      <c r="A144" s="51">
        <v>2366</v>
      </c>
      <c r="B144" s="90" t="s">
        <v>162</v>
      </c>
      <c r="C144" s="536">
        <f t="shared" si="99"/>
        <v>0</v>
      </c>
      <c r="D144" s="197"/>
      <c r="E144" s="198"/>
      <c r="F144" s="199">
        <f t="shared" si="177"/>
        <v>0</v>
      </c>
      <c r="G144" s="197"/>
      <c r="H144" s="198"/>
      <c r="I144" s="199">
        <f t="shared" si="178"/>
        <v>0</v>
      </c>
      <c r="J144" s="200"/>
      <c r="K144" s="198"/>
      <c r="L144" s="199">
        <f t="shared" si="179"/>
        <v>0</v>
      </c>
      <c r="M144" s="197"/>
      <c r="N144" s="198"/>
      <c r="O144" s="199">
        <f t="shared" si="180"/>
        <v>0</v>
      </c>
      <c r="P144" s="201"/>
    </row>
    <row r="145" spans="1:16" ht="60" hidden="1" x14ac:dyDescent="0.25">
      <c r="A145" s="51">
        <v>2369</v>
      </c>
      <c r="B145" s="90" t="s">
        <v>163</v>
      </c>
      <c r="C145" s="536">
        <f t="shared" si="99"/>
        <v>0</v>
      </c>
      <c r="D145" s="197"/>
      <c r="E145" s="198"/>
      <c r="F145" s="199">
        <f t="shared" si="177"/>
        <v>0</v>
      </c>
      <c r="G145" s="197"/>
      <c r="H145" s="198"/>
      <c r="I145" s="199">
        <f t="shared" si="178"/>
        <v>0</v>
      </c>
      <c r="J145" s="200"/>
      <c r="K145" s="198"/>
      <c r="L145" s="199">
        <f t="shared" si="179"/>
        <v>0</v>
      </c>
      <c r="M145" s="197"/>
      <c r="N145" s="198"/>
      <c r="O145" s="199">
        <f t="shared" si="180"/>
        <v>0</v>
      </c>
      <c r="P145" s="201"/>
    </row>
    <row r="146" spans="1:16" hidden="1" x14ac:dyDescent="0.25">
      <c r="A146" s="188">
        <v>2370</v>
      </c>
      <c r="B146" s="143" t="s">
        <v>164</v>
      </c>
      <c r="C146" s="542">
        <f t="shared" si="99"/>
        <v>0</v>
      </c>
      <c r="D146" s="206"/>
      <c r="E146" s="207"/>
      <c r="F146" s="189">
        <f t="shared" si="177"/>
        <v>0</v>
      </c>
      <c r="G146" s="206"/>
      <c r="H146" s="207"/>
      <c r="I146" s="189">
        <f t="shared" si="178"/>
        <v>0</v>
      </c>
      <c r="J146" s="208"/>
      <c r="K146" s="207"/>
      <c r="L146" s="189">
        <f t="shared" si="179"/>
        <v>0</v>
      </c>
      <c r="M146" s="206"/>
      <c r="N146" s="207"/>
      <c r="O146" s="189">
        <f t="shared" si="180"/>
        <v>0</v>
      </c>
      <c r="P146" s="191"/>
    </row>
    <row r="147" spans="1:16" hidden="1" x14ac:dyDescent="0.25">
      <c r="A147" s="188">
        <v>2380</v>
      </c>
      <c r="B147" s="143" t="s">
        <v>165</v>
      </c>
      <c r="C147" s="542">
        <f t="shared" si="99"/>
        <v>0</v>
      </c>
      <c r="D147" s="148">
        <f t="shared" ref="D147:E147" si="181">SUM(D148:D149)</f>
        <v>0</v>
      </c>
      <c r="E147" s="149">
        <f t="shared" si="181"/>
        <v>0</v>
      </c>
      <c r="F147" s="189">
        <f>SUM(F148:F149)</f>
        <v>0</v>
      </c>
      <c r="G147" s="148">
        <f t="shared" ref="G147:H147" si="182">SUM(G148:G149)</f>
        <v>0</v>
      </c>
      <c r="H147" s="149">
        <f t="shared" si="182"/>
        <v>0</v>
      </c>
      <c r="I147" s="189">
        <f>SUM(I148:I149)</f>
        <v>0</v>
      </c>
      <c r="J147" s="190">
        <f t="shared" ref="J147:K147" si="183">SUM(J148:J149)</f>
        <v>0</v>
      </c>
      <c r="K147" s="149">
        <f t="shared" si="183"/>
        <v>0</v>
      </c>
      <c r="L147" s="189">
        <f>SUM(L148:L149)</f>
        <v>0</v>
      </c>
      <c r="M147" s="148">
        <f t="shared" ref="M147:O147" si="184">SUM(M148:M149)</f>
        <v>0</v>
      </c>
      <c r="N147" s="149">
        <f t="shared" si="184"/>
        <v>0</v>
      </c>
      <c r="O147" s="189">
        <f t="shared" si="184"/>
        <v>0</v>
      </c>
      <c r="P147" s="191"/>
    </row>
    <row r="148" spans="1:16" hidden="1" x14ac:dyDescent="0.25">
      <c r="A148" s="44">
        <v>2381</v>
      </c>
      <c r="B148" s="82" t="s">
        <v>166</v>
      </c>
      <c r="C148" s="535">
        <f t="shared" si="99"/>
        <v>0</v>
      </c>
      <c r="D148" s="192"/>
      <c r="E148" s="193"/>
      <c r="F148" s="194">
        <f t="shared" ref="F148:F151" si="185">D148+E148</f>
        <v>0</v>
      </c>
      <c r="G148" s="192"/>
      <c r="H148" s="193"/>
      <c r="I148" s="194">
        <f t="shared" ref="I148:I151" si="186">G148+H148</f>
        <v>0</v>
      </c>
      <c r="J148" s="195"/>
      <c r="K148" s="193"/>
      <c r="L148" s="194">
        <f t="shared" ref="L148:L151" si="187">J148+K148</f>
        <v>0</v>
      </c>
      <c r="M148" s="192"/>
      <c r="N148" s="193"/>
      <c r="O148" s="194">
        <f t="shared" ref="O148:O151" si="188">M148+N148</f>
        <v>0</v>
      </c>
      <c r="P148" s="196"/>
    </row>
    <row r="149" spans="1:16" ht="24" hidden="1" x14ac:dyDescent="0.25">
      <c r="A149" s="51">
        <v>2389</v>
      </c>
      <c r="B149" s="90" t="s">
        <v>167</v>
      </c>
      <c r="C149" s="536">
        <f t="shared" ref="C149:C212" si="189">F149+I149+L149+O149</f>
        <v>0</v>
      </c>
      <c r="D149" s="197"/>
      <c r="E149" s="198"/>
      <c r="F149" s="199">
        <f t="shared" si="185"/>
        <v>0</v>
      </c>
      <c r="G149" s="197"/>
      <c r="H149" s="198"/>
      <c r="I149" s="199">
        <f t="shared" si="186"/>
        <v>0</v>
      </c>
      <c r="J149" s="200"/>
      <c r="K149" s="198"/>
      <c r="L149" s="199">
        <f t="shared" si="187"/>
        <v>0</v>
      </c>
      <c r="M149" s="197"/>
      <c r="N149" s="198"/>
      <c r="O149" s="199">
        <f t="shared" si="188"/>
        <v>0</v>
      </c>
      <c r="P149" s="201"/>
    </row>
    <row r="150" spans="1:16" x14ac:dyDescent="0.25">
      <c r="A150" s="188">
        <v>2390</v>
      </c>
      <c r="B150" s="143" t="s">
        <v>168</v>
      </c>
      <c r="C150" s="542">
        <f t="shared" si="189"/>
        <v>2093</v>
      </c>
      <c r="D150" s="206">
        <v>200</v>
      </c>
      <c r="E150" s="216">
        <f>1893</f>
        <v>1893</v>
      </c>
      <c r="F150" s="189">
        <f t="shared" si="185"/>
        <v>2093</v>
      </c>
      <c r="G150" s="206"/>
      <c r="H150" s="207"/>
      <c r="I150" s="189">
        <f t="shared" si="186"/>
        <v>0</v>
      </c>
      <c r="J150" s="208"/>
      <c r="K150" s="207"/>
      <c r="L150" s="189">
        <f t="shared" si="187"/>
        <v>0</v>
      </c>
      <c r="M150" s="206"/>
      <c r="N150" s="207"/>
      <c r="O150" s="189">
        <f t="shared" si="188"/>
        <v>0</v>
      </c>
      <c r="P150" s="191"/>
    </row>
    <row r="151" spans="1:16" hidden="1" x14ac:dyDescent="0.25">
      <c r="A151" s="70">
        <v>2400</v>
      </c>
      <c r="B151" s="182" t="s">
        <v>169</v>
      </c>
      <c r="C151" s="534">
        <f t="shared" si="189"/>
        <v>0</v>
      </c>
      <c r="D151" s="224"/>
      <c r="E151" s="225"/>
      <c r="F151" s="185">
        <f t="shared" si="185"/>
        <v>0</v>
      </c>
      <c r="G151" s="224"/>
      <c r="H151" s="225"/>
      <c r="I151" s="185">
        <f t="shared" si="186"/>
        <v>0</v>
      </c>
      <c r="J151" s="226"/>
      <c r="K151" s="225"/>
      <c r="L151" s="185">
        <f t="shared" si="187"/>
        <v>0</v>
      </c>
      <c r="M151" s="224"/>
      <c r="N151" s="225"/>
      <c r="O151" s="185">
        <f t="shared" si="188"/>
        <v>0</v>
      </c>
      <c r="P151" s="209"/>
    </row>
    <row r="152" spans="1:16" ht="24" hidden="1" x14ac:dyDescent="0.25">
      <c r="A152" s="70">
        <v>2500</v>
      </c>
      <c r="B152" s="182" t="s">
        <v>170</v>
      </c>
      <c r="C152" s="534">
        <f t="shared" si="189"/>
        <v>0</v>
      </c>
      <c r="D152" s="183">
        <f t="shared" ref="D152:E152" si="190">SUM(D153,D159)</f>
        <v>0</v>
      </c>
      <c r="E152" s="184">
        <f t="shared" si="190"/>
        <v>0</v>
      </c>
      <c r="F152" s="185">
        <f>SUM(F153,F159)</f>
        <v>0</v>
      </c>
      <c r="G152" s="183">
        <f t="shared" ref="G152:O152" si="191">SUM(G153,G159)</f>
        <v>0</v>
      </c>
      <c r="H152" s="184">
        <f t="shared" si="191"/>
        <v>0</v>
      </c>
      <c r="I152" s="185">
        <f t="shared" si="191"/>
        <v>0</v>
      </c>
      <c r="J152" s="186">
        <f t="shared" si="191"/>
        <v>0</v>
      </c>
      <c r="K152" s="184">
        <f t="shared" si="191"/>
        <v>0</v>
      </c>
      <c r="L152" s="185">
        <f t="shared" si="191"/>
        <v>0</v>
      </c>
      <c r="M152" s="183">
        <f t="shared" si="191"/>
        <v>0</v>
      </c>
      <c r="N152" s="184">
        <f t="shared" si="191"/>
        <v>0</v>
      </c>
      <c r="O152" s="185">
        <f t="shared" si="191"/>
        <v>0</v>
      </c>
      <c r="P152" s="187"/>
    </row>
    <row r="153" spans="1:16" ht="24" hidden="1" x14ac:dyDescent="0.25">
      <c r="A153" s="352">
        <v>2510</v>
      </c>
      <c r="B153" s="82" t="s">
        <v>171</v>
      </c>
      <c r="C153" s="535">
        <f t="shared" si="189"/>
        <v>0</v>
      </c>
      <c r="D153" s="212">
        <f t="shared" ref="D153:E153" si="192">SUM(D154:D158)</f>
        <v>0</v>
      </c>
      <c r="E153" s="213">
        <f t="shared" si="192"/>
        <v>0</v>
      </c>
      <c r="F153" s="194">
        <f>SUM(F154:F158)</f>
        <v>0</v>
      </c>
      <c r="G153" s="212">
        <f t="shared" ref="G153:O153" si="193">SUM(G154:G158)</f>
        <v>0</v>
      </c>
      <c r="H153" s="213">
        <f t="shared" si="193"/>
        <v>0</v>
      </c>
      <c r="I153" s="194">
        <f t="shared" si="193"/>
        <v>0</v>
      </c>
      <c r="J153" s="214">
        <f t="shared" si="193"/>
        <v>0</v>
      </c>
      <c r="K153" s="213">
        <f t="shared" si="193"/>
        <v>0</v>
      </c>
      <c r="L153" s="194">
        <f t="shared" si="193"/>
        <v>0</v>
      </c>
      <c r="M153" s="212">
        <f t="shared" si="193"/>
        <v>0</v>
      </c>
      <c r="N153" s="213">
        <f t="shared" si="193"/>
        <v>0</v>
      </c>
      <c r="O153" s="194">
        <f t="shared" si="193"/>
        <v>0</v>
      </c>
      <c r="P153" s="227"/>
    </row>
    <row r="154" spans="1:16" ht="24" hidden="1" x14ac:dyDescent="0.25">
      <c r="A154" s="52">
        <v>2512</v>
      </c>
      <c r="B154" s="90" t="s">
        <v>172</v>
      </c>
      <c r="C154" s="536">
        <f t="shared" si="189"/>
        <v>0</v>
      </c>
      <c r="D154" s="197"/>
      <c r="E154" s="198"/>
      <c r="F154" s="199">
        <f t="shared" ref="F154:F159" si="194">D154+E154</f>
        <v>0</v>
      </c>
      <c r="G154" s="197"/>
      <c r="H154" s="198"/>
      <c r="I154" s="199">
        <f t="shared" ref="I154:I159" si="195">G154+H154</f>
        <v>0</v>
      </c>
      <c r="J154" s="200"/>
      <c r="K154" s="198"/>
      <c r="L154" s="199">
        <f t="shared" ref="L154:L159" si="196">J154+K154</f>
        <v>0</v>
      </c>
      <c r="M154" s="197"/>
      <c r="N154" s="198"/>
      <c r="O154" s="199">
        <f t="shared" ref="O154:O159" si="197">M154+N154</f>
        <v>0</v>
      </c>
      <c r="P154" s="201"/>
    </row>
    <row r="155" spans="1:16" ht="24" hidden="1" x14ac:dyDescent="0.25">
      <c r="A155" s="52">
        <v>2513</v>
      </c>
      <c r="B155" s="90" t="s">
        <v>173</v>
      </c>
      <c r="C155" s="536">
        <f t="shared" si="189"/>
        <v>0</v>
      </c>
      <c r="D155" s="197"/>
      <c r="E155" s="198"/>
      <c r="F155" s="199">
        <f t="shared" si="194"/>
        <v>0</v>
      </c>
      <c r="G155" s="197"/>
      <c r="H155" s="198"/>
      <c r="I155" s="199">
        <f t="shared" si="195"/>
        <v>0</v>
      </c>
      <c r="J155" s="200"/>
      <c r="K155" s="198"/>
      <c r="L155" s="199">
        <f t="shared" si="196"/>
        <v>0</v>
      </c>
      <c r="M155" s="197"/>
      <c r="N155" s="198"/>
      <c r="O155" s="199">
        <f t="shared" si="197"/>
        <v>0</v>
      </c>
      <c r="P155" s="201"/>
    </row>
    <row r="156" spans="1:16" ht="36" hidden="1" x14ac:dyDescent="0.25">
      <c r="A156" s="52">
        <v>2514</v>
      </c>
      <c r="B156" s="90" t="s">
        <v>174</v>
      </c>
      <c r="C156" s="536">
        <f t="shared" si="189"/>
        <v>0</v>
      </c>
      <c r="D156" s="197"/>
      <c r="E156" s="198"/>
      <c r="F156" s="199">
        <f t="shared" si="194"/>
        <v>0</v>
      </c>
      <c r="G156" s="197"/>
      <c r="H156" s="198"/>
      <c r="I156" s="199">
        <f t="shared" si="195"/>
        <v>0</v>
      </c>
      <c r="J156" s="200"/>
      <c r="K156" s="198"/>
      <c r="L156" s="199">
        <f t="shared" si="196"/>
        <v>0</v>
      </c>
      <c r="M156" s="197"/>
      <c r="N156" s="198"/>
      <c r="O156" s="199">
        <f t="shared" si="197"/>
        <v>0</v>
      </c>
      <c r="P156" s="201"/>
    </row>
    <row r="157" spans="1:16" ht="24" hidden="1" x14ac:dyDescent="0.25">
      <c r="A157" s="52">
        <v>2515</v>
      </c>
      <c r="B157" s="90" t="s">
        <v>175</v>
      </c>
      <c r="C157" s="536">
        <f t="shared" si="189"/>
        <v>0</v>
      </c>
      <c r="D157" s="197"/>
      <c r="E157" s="198"/>
      <c r="F157" s="199">
        <f t="shared" si="194"/>
        <v>0</v>
      </c>
      <c r="G157" s="197"/>
      <c r="H157" s="198"/>
      <c r="I157" s="199">
        <f t="shared" si="195"/>
        <v>0</v>
      </c>
      <c r="J157" s="200"/>
      <c r="K157" s="198"/>
      <c r="L157" s="199">
        <f t="shared" si="196"/>
        <v>0</v>
      </c>
      <c r="M157" s="197"/>
      <c r="N157" s="198"/>
      <c r="O157" s="199">
        <f t="shared" si="197"/>
        <v>0</v>
      </c>
      <c r="P157" s="201"/>
    </row>
    <row r="158" spans="1:16" ht="24" hidden="1" x14ac:dyDescent="0.25">
      <c r="A158" s="52">
        <v>2519</v>
      </c>
      <c r="B158" s="90" t="s">
        <v>176</v>
      </c>
      <c r="C158" s="536">
        <f t="shared" si="189"/>
        <v>0</v>
      </c>
      <c r="D158" s="197"/>
      <c r="E158" s="198"/>
      <c r="F158" s="199">
        <f t="shared" si="194"/>
        <v>0</v>
      </c>
      <c r="G158" s="197"/>
      <c r="H158" s="198"/>
      <c r="I158" s="199">
        <f t="shared" si="195"/>
        <v>0</v>
      </c>
      <c r="J158" s="200"/>
      <c r="K158" s="198"/>
      <c r="L158" s="199">
        <f t="shared" si="196"/>
        <v>0</v>
      </c>
      <c r="M158" s="197"/>
      <c r="N158" s="198"/>
      <c r="O158" s="199">
        <f t="shared" si="197"/>
        <v>0</v>
      </c>
      <c r="P158" s="201"/>
    </row>
    <row r="159" spans="1:16" ht="24" hidden="1" x14ac:dyDescent="0.25">
      <c r="A159" s="202">
        <v>2520</v>
      </c>
      <c r="B159" s="90" t="s">
        <v>177</v>
      </c>
      <c r="C159" s="536">
        <f t="shared" si="189"/>
        <v>0</v>
      </c>
      <c r="D159" s="197"/>
      <c r="E159" s="198"/>
      <c r="F159" s="199">
        <f t="shared" si="194"/>
        <v>0</v>
      </c>
      <c r="G159" s="197"/>
      <c r="H159" s="198"/>
      <c r="I159" s="199">
        <f t="shared" si="195"/>
        <v>0</v>
      </c>
      <c r="J159" s="200"/>
      <c r="K159" s="198"/>
      <c r="L159" s="199">
        <f t="shared" si="196"/>
        <v>0</v>
      </c>
      <c r="M159" s="197"/>
      <c r="N159" s="198"/>
      <c r="O159" s="199">
        <f t="shared" si="197"/>
        <v>0</v>
      </c>
      <c r="P159" s="201"/>
    </row>
    <row r="160" spans="1:16" hidden="1" x14ac:dyDescent="0.25">
      <c r="A160" s="176">
        <v>3000</v>
      </c>
      <c r="B160" s="176" t="s">
        <v>178</v>
      </c>
      <c r="C160" s="547">
        <f t="shared" si="189"/>
        <v>0</v>
      </c>
      <c r="D160" s="177">
        <f t="shared" ref="D160:E160" si="198">SUM(D161,D171)</f>
        <v>0</v>
      </c>
      <c r="E160" s="178">
        <f t="shared" si="198"/>
        <v>0</v>
      </c>
      <c r="F160" s="179">
        <f>SUM(F161,F171)</f>
        <v>0</v>
      </c>
      <c r="G160" s="177">
        <f t="shared" ref="G160:H160" si="199">SUM(G161,G171)</f>
        <v>0</v>
      </c>
      <c r="H160" s="178">
        <f t="shared" si="199"/>
        <v>0</v>
      </c>
      <c r="I160" s="179">
        <f>SUM(I161,I171)</f>
        <v>0</v>
      </c>
      <c r="J160" s="180">
        <f t="shared" ref="J160:K160" si="200">SUM(J161,J171)</f>
        <v>0</v>
      </c>
      <c r="K160" s="178">
        <f t="shared" si="200"/>
        <v>0</v>
      </c>
      <c r="L160" s="179">
        <f>SUM(L161,L171)</f>
        <v>0</v>
      </c>
      <c r="M160" s="177">
        <f t="shared" ref="M160:O160" si="201">SUM(M161,M171)</f>
        <v>0</v>
      </c>
      <c r="N160" s="178">
        <f t="shared" si="201"/>
        <v>0</v>
      </c>
      <c r="O160" s="179">
        <f t="shared" si="201"/>
        <v>0</v>
      </c>
      <c r="P160" s="181"/>
    </row>
    <row r="161" spans="1:16" ht="24" hidden="1" x14ac:dyDescent="0.25">
      <c r="A161" s="70">
        <v>3200</v>
      </c>
      <c r="B161" s="228" t="s">
        <v>179</v>
      </c>
      <c r="C161" s="534">
        <f t="shared" si="189"/>
        <v>0</v>
      </c>
      <c r="D161" s="183">
        <f t="shared" ref="D161:E161" si="202">SUM(D162,D166)</f>
        <v>0</v>
      </c>
      <c r="E161" s="184">
        <f t="shared" si="202"/>
        <v>0</v>
      </c>
      <c r="F161" s="185">
        <f>SUM(F162,F166)</f>
        <v>0</v>
      </c>
      <c r="G161" s="183">
        <f t="shared" ref="G161:O161" si="203">SUM(G162,G166)</f>
        <v>0</v>
      </c>
      <c r="H161" s="184">
        <f t="shared" si="203"/>
        <v>0</v>
      </c>
      <c r="I161" s="185">
        <f t="shared" si="203"/>
        <v>0</v>
      </c>
      <c r="J161" s="186">
        <f t="shared" si="203"/>
        <v>0</v>
      </c>
      <c r="K161" s="184">
        <f t="shared" si="203"/>
        <v>0</v>
      </c>
      <c r="L161" s="185">
        <f t="shared" si="203"/>
        <v>0</v>
      </c>
      <c r="M161" s="183">
        <f t="shared" si="203"/>
        <v>0</v>
      </c>
      <c r="N161" s="184">
        <f t="shared" si="203"/>
        <v>0</v>
      </c>
      <c r="O161" s="185">
        <f t="shared" si="203"/>
        <v>0</v>
      </c>
      <c r="P161" s="187"/>
    </row>
    <row r="162" spans="1:16" ht="36" hidden="1" x14ac:dyDescent="0.25">
      <c r="A162" s="352">
        <v>3260</v>
      </c>
      <c r="B162" s="82" t="s">
        <v>180</v>
      </c>
      <c r="C162" s="535">
        <f t="shared" si="189"/>
        <v>0</v>
      </c>
      <c r="D162" s="212">
        <f t="shared" ref="D162:E162" si="204">SUM(D163:D165)</f>
        <v>0</v>
      </c>
      <c r="E162" s="213">
        <f t="shared" si="204"/>
        <v>0</v>
      </c>
      <c r="F162" s="194">
        <f>SUM(F163:F165)</f>
        <v>0</v>
      </c>
      <c r="G162" s="212">
        <f t="shared" ref="G162:H162" si="205">SUM(G163:G165)</f>
        <v>0</v>
      </c>
      <c r="H162" s="213">
        <f t="shared" si="205"/>
        <v>0</v>
      </c>
      <c r="I162" s="194">
        <f>SUM(I163:I165)</f>
        <v>0</v>
      </c>
      <c r="J162" s="214">
        <f t="shared" ref="J162:K162" si="206">SUM(J163:J165)</f>
        <v>0</v>
      </c>
      <c r="K162" s="213">
        <f t="shared" si="206"/>
        <v>0</v>
      </c>
      <c r="L162" s="194">
        <f>SUM(L163:L165)</f>
        <v>0</v>
      </c>
      <c r="M162" s="212">
        <f t="shared" ref="M162:O162" si="207">SUM(M163:M165)</f>
        <v>0</v>
      </c>
      <c r="N162" s="213">
        <f t="shared" si="207"/>
        <v>0</v>
      </c>
      <c r="O162" s="194">
        <f t="shared" si="207"/>
        <v>0</v>
      </c>
      <c r="P162" s="196"/>
    </row>
    <row r="163" spans="1:16" ht="24" hidden="1" x14ac:dyDescent="0.25">
      <c r="A163" s="52">
        <v>3261</v>
      </c>
      <c r="B163" s="90" t="s">
        <v>181</v>
      </c>
      <c r="C163" s="536">
        <f t="shared" si="189"/>
        <v>0</v>
      </c>
      <c r="D163" s="197"/>
      <c r="E163" s="198"/>
      <c r="F163" s="199">
        <f t="shared" ref="F163:F165" si="208">D163+E163</f>
        <v>0</v>
      </c>
      <c r="G163" s="197"/>
      <c r="H163" s="198"/>
      <c r="I163" s="199">
        <f t="shared" ref="I163:I165" si="209">G163+H163</f>
        <v>0</v>
      </c>
      <c r="J163" s="200"/>
      <c r="K163" s="198"/>
      <c r="L163" s="199">
        <f t="shared" ref="L163:L165" si="210">J163+K163</f>
        <v>0</v>
      </c>
      <c r="M163" s="197"/>
      <c r="N163" s="198"/>
      <c r="O163" s="199">
        <f t="shared" ref="O163:O165" si="211">M163+N163</f>
        <v>0</v>
      </c>
      <c r="P163" s="201"/>
    </row>
    <row r="164" spans="1:16" ht="36" hidden="1" x14ac:dyDescent="0.25">
      <c r="A164" s="52">
        <v>3262</v>
      </c>
      <c r="B164" s="90" t="s">
        <v>182</v>
      </c>
      <c r="C164" s="536">
        <f t="shared" si="189"/>
        <v>0</v>
      </c>
      <c r="D164" s="197"/>
      <c r="E164" s="198"/>
      <c r="F164" s="199">
        <f t="shared" si="208"/>
        <v>0</v>
      </c>
      <c r="G164" s="197"/>
      <c r="H164" s="198"/>
      <c r="I164" s="199">
        <f t="shared" si="209"/>
        <v>0</v>
      </c>
      <c r="J164" s="200"/>
      <c r="K164" s="198"/>
      <c r="L164" s="199">
        <f t="shared" si="210"/>
        <v>0</v>
      </c>
      <c r="M164" s="197"/>
      <c r="N164" s="198"/>
      <c r="O164" s="199">
        <f t="shared" si="211"/>
        <v>0</v>
      </c>
      <c r="P164" s="201"/>
    </row>
    <row r="165" spans="1:16" ht="24" hidden="1" x14ac:dyDescent="0.25">
      <c r="A165" s="52">
        <v>3263</v>
      </c>
      <c r="B165" s="90" t="s">
        <v>183</v>
      </c>
      <c r="C165" s="536">
        <f t="shared" si="189"/>
        <v>0</v>
      </c>
      <c r="D165" s="197"/>
      <c r="E165" s="198"/>
      <c r="F165" s="199">
        <f t="shared" si="208"/>
        <v>0</v>
      </c>
      <c r="G165" s="197"/>
      <c r="H165" s="198"/>
      <c r="I165" s="199">
        <f t="shared" si="209"/>
        <v>0</v>
      </c>
      <c r="J165" s="200"/>
      <c r="K165" s="198"/>
      <c r="L165" s="199">
        <f t="shared" si="210"/>
        <v>0</v>
      </c>
      <c r="M165" s="197"/>
      <c r="N165" s="198"/>
      <c r="O165" s="199">
        <f t="shared" si="211"/>
        <v>0</v>
      </c>
      <c r="P165" s="201"/>
    </row>
    <row r="166" spans="1:16" ht="84" hidden="1" x14ac:dyDescent="0.25">
      <c r="A166" s="352">
        <v>3290</v>
      </c>
      <c r="B166" s="82" t="s">
        <v>184</v>
      </c>
      <c r="C166" s="548">
        <f t="shared" si="189"/>
        <v>0</v>
      </c>
      <c r="D166" s="212">
        <f t="shared" ref="D166:E166" si="212">SUM(D167:D170)</f>
        <v>0</v>
      </c>
      <c r="E166" s="213">
        <f t="shared" si="212"/>
        <v>0</v>
      </c>
      <c r="F166" s="194">
        <f>SUM(F167:F170)</f>
        <v>0</v>
      </c>
      <c r="G166" s="212">
        <f t="shared" ref="G166:O166" si="213">SUM(G167:G170)</f>
        <v>0</v>
      </c>
      <c r="H166" s="213">
        <f t="shared" si="213"/>
        <v>0</v>
      </c>
      <c r="I166" s="194">
        <f t="shared" si="213"/>
        <v>0</v>
      </c>
      <c r="J166" s="214">
        <f t="shared" si="213"/>
        <v>0</v>
      </c>
      <c r="K166" s="213">
        <f t="shared" si="213"/>
        <v>0</v>
      </c>
      <c r="L166" s="194">
        <f t="shared" si="213"/>
        <v>0</v>
      </c>
      <c r="M166" s="212">
        <f t="shared" si="213"/>
        <v>0</v>
      </c>
      <c r="N166" s="213">
        <f t="shared" si="213"/>
        <v>0</v>
      </c>
      <c r="O166" s="194">
        <f t="shared" si="213"/>
        <v>0</v>
      </c>
      <c r="P166" s="229"/>
    </row>
    <row r="167" spans="1:16" ht="72" hidden="1" x14ac:dyDescent="0.25">
      <c r="A167" s="52">
        <v>3291</v>
      </c>
      <c r="B167" s="90" t="s">
        <v>185</v>
      </c>
      <c r="C167" s="536">
        <f t="shared" si="189"/>
        <v>0</v>
      </c>
      <c r="D167" s="197"/>
      <c r="E167" s="198"/>
      <c r="F167" s="199">
        <f t="shared" ref="F167:F170" si="214">D167+E167</f>
        <v>0</v>
      </c>
      <c r="G167" s="197"/>
      <c r="H167" s="198"/>
      <c r="I167" s="199">
        <f t="shared" ref="I167:I170" si="215">G167+H167</f>
        <v>0</v>
      </c>
      <c r="J167" s="200"/>
      <c r="K167" s="198"/>
      <c r="L167" s="199">
        <f t="shared" ref="L167:L170" si="216">J167+K167</f>
        <v>0</v>
      </c>
      <c r="M167" s="197"/>
      <c r="N167" s="198"/>
      <c r="O167" s="199">
        <f t="shared" ref="O167:O170" si="217">M167+N167</f>
        <v>0</v>
      </c>
      <c r="P167" s="201"/>
    </row>
    <row r="168" spans="1:16" ht="72" hidden="1" x14ac:dyDescent="0.25">
      <c r="A168" s="52">
        <v>3292</v>
      </c>
      <c r="B168" s="90" t="s">
        <v>186</v>
      </c>
      <c r="C168" s="536">
        <f t="shared" si="189"/>
        <v>0</v>
      </c>
      <c r="D168" s="197"/>
      <c r="E168" s="198"/>
      <c r="F168" s="199">
        <f t="shared" si="214"/>
        <v>0</v>
      </c>
      <c r="G168" s="197"/>
      <c r="H168" s="198"/>
      <c r="I168" s="199">
        <f t="shared" si="215"/>
        <v>0</v>
      </c>
      <c r="J168" s="200"/>
      <c r="K168" s="198"/>
      <c r="L168" s="199">
        <f t="shared" si="216"/>
        <v>0</v>
      </c>
      <c r="M168" s="197"/>
      <c r="N168" s="198"/>
      <c r="O168" s="199">
        <f t="shared" si="217"/>
        <v>0</v>
      </c>
      <c r="P168" s="201"/>
    </row>
    <row r="169" spans="1:16" ht="72" hidden="1" x14ac:dyDescent="0.25">
      <c r="A169" s="52">
        <v>3293</v>
      </c>
      <c r="B169" s="90" t="s">
        <v>187</v>
      </c>
      <c r="C169" s="536">
        <f t="shared" si="189"/>
        <v>0</v>
      </c>
      <c r="D169" s="197"/>
      <c r="E169" s="198"/>
      <c r="F169" s="199">
        <f t="shared" si="214"/>
        <v>0</v>
      </c>
      <c r="G169" s="197"/>
      <c r="H169" s="198"/>
      <c r="I169" s="199">
        <f t="shared" si="215"/>
        <v>0</v>
      </c>
      <c r="J169" s="200"/>
      <c r="K169" s="198"/>
      <c r="L169" s="199">
        <f t="shared" si="216"/>
        <v>0</v>
      </c>
      <c r="M169" s="197"/>
      <c r="N169" s="198"/>
      <c r="O169" s="199">
        <f t="shared" si="217"/>
        <v>0</v>
      </c>
      <c r="P169" s="201"/>
    </row>
    <row r="170" spans="1:16" ht="60" hidden="1" x14ac:dyDescent="0.25">
      <c r="A170" s="230">
        <v>3294</v>
      </c>
      <c r="B170" s="90" t="s">
        <v>188</v>
      </c>
      <c r="C170" s="548">
        <f t="shared" si="189"/>
        <v>0</v>
      </c>
      <c r="D170" s="231"/>
      <c r="E170" s="232"/>
      <c r="F170" s="233">
        <f t="shared" si="214"/>
        <v>0</v>
      </c>
      <c r="G170" s="231"/>
      <c r="H170" s="232"/>
      <c r="I170" s="233">
        <f t="shared" si="215"/>
        <v>0</v>
      </c>
      <c r="J170" s="234"/>
      <c r="K170" s="232"/>
      <c r="L170" s="233">
        <f t="shared" si="216"/>
        <v>0</v>
      </c>
      <c r="M170" s="231"/>
      <c r="N170" s="232"/>
      <c r="O170" s="233">
        <f t="shared" si="217"/>
        <v>0</v>
      </c>
      <c r="P170" s="229"/>
    </row>
    <row r="171" spans="1:16" ht="48" hidden="1" x14ac:dyDescent="0.25">
      <c r="A171" s="235">
        <v>3300</v>
      </c>
      <c r="B171" s="228" t="s">
        <v>189</v>
      </c>
      <c r="C171" s="549">
        <f t="shared" si="189"/>
        <v>0</v>
      </c>
      <c r="D171" s="236">
        <f t="shared" ref="D171:E171" si="218">SUM(D172:D173)</f>
        <v>0</v>
      </c>
      <c r="E171" s="237">
        <f t="shared" si="218"/>
        <v>0</v>
      </c>
      <c r="F171" s="238">
        <f>SUM(F172:F173)</f>
        <v>0</v>
      </c>
      <c r="G171" s="236">
        <f t="shared" ref="G171:O171" si="219">SUM(G172:G173)</f>
        <v>0</v>
      </c>
      <c r="H171" s="237">
        <f t="shared" si="219"/>
        <v>0</v>
      </c>
      <c r="I171" s="238">
        <f t="shared" si="219"/>
        <v>0</v>
      </c>
      <c r="J171" s="239">
        <f t="shared" si="219"/>
        <v>0</v>
      </c>
      <c r="K171" s="237">
        <f t="shared" si="219"/>
        <v>0</v>
      </c>
      <c r="L171" s="238">
        <f t="shared" si="219"/>
        <v>0</v>
      </c>
      <c r="M171" s="236">
        <f t="shared" si="219"/>
        <v>0</v>
      </c>
      <c r="N171" s="237">
        <f t="shared" si="219"/>
        <v>0</v>
      </c>
      <c r="O171" s="238">
        <f t="shared" si="219"/>
        <v>0</v>
      </c>
      <c r="P171" s="187"/>
    </row>
    <row r="172" spans="1:16" ht="48" hidden="1" x14ac:dyDescent="0.25">
      <c r="A172" s="142">
        <v>3310</v>
      </c>
      <c r="B172" s="143" t="s">
        <v>190</v>
      </c>
      <c r="C172" s="542">
        <f t="shared" si="189"/>
        <v>0</v>
      </c>
      <c r="D172" s="206"/>
      <c r="E172" s="207"/>
      <c r="F172" s="189">
        <f t="shared" ref="F172:F173" si="220">D172+E172</f>
        <v>0</v>
      </c>
      <c r="G172" s="206"/>
      <c r="H172" s="207"/>
      <c r="I172" s="189">
        <f t="shared" ref="I172:I173" si="221">G172+H172</f>
        <v>0</v>
      </c>
      <c r="J172" s="208"/>
      <c r="K172" s="207"/>
      <c r="L172" s="189">
        <f t="shared" ref="L172:L173" si="222">J172+K172</f>
        <v>0</v>
      </c>
      <c r="M172" s="206"/>
      <c r="N172" s="207"/>
      <c r="O172" s="189">
        <f t="shared" ref="O172:O173" si="223">M172+N172</f>
        <v>0</v>
      </c>
      <c r="P172" s="191"/>
    </row>
    <row r="173" spans="1:16" ht="48.75" hidden="1" customHeight="1" x14ac:dyDescent="0.25">
      <c r="A173" s="45">
        <v>3320</v>
      </c>
      <c r="B173" s="82" t="s">
        <v>191</v>
      </c>
      <c r="C173" s="535">
        <f t="shared" si="189"/>
        <v>0</v>
      </c>
      <c r="D173" s="192"/>
      <c r="E173" s="193"/>
      <c r="F173" s="194">
        <f t="shared" si="220"/>
        <v>0</v>
      </c>
      <c r="G173" s="192"/>
      <c r="H173" s="193"/>
      <c r="I173" s="194">
        <f t="shared" si="221"/>
        <v>0</v>
      </c>
      <c r="J173" s="195"/>
      <c r="K173" s="193"/>
      <c r="L173" s="194">
        <f t="shared" si="222"/>
        <v>0</v>
      </c>
      <c r="M173" s="192"/>
      <c r="N173" s="193"/>
      <c r="O173" s="194">
        <f t="shared" si="223"/>
        <v>0</v>
      </c>
      <c r="P173" s="196"/>
    </row>
    <row r="174" spans="1:16" hidden="1" x14ac:dyDescent="0.25">
      <c r="A174" s="240">
        <v>4000</v>
      </c>
      <c r="B174" s="176" t="s">
        <v>192</v>
      </c>
      <c r="C174" s="547">
        <f t="shared" si="189"/>
        <v>0</v>
      </c>
      <c r="D174" s="177">
        <f t="shared" ref="D174:E174" si="224">SUM(D175,D178)</f>
        <v>0</v>
      </c>
      <c r="E174" s="178">
        <f t="shared" si="224"/>
        <v>0</v>
      </c>
      <c r="F174" s="179">
        <f>SUM(F175,F178)</f>
        <v>0</v>
      </c>
      <c r="G174" s="177">
        <f t="shared" ref="G174:H174" si="225">SUM(G175,G178)</f>
        <v>0</v>
      </c>
      <c r="H174" s="178">
        <f t="shared" si="225"/>
        <v>0</v>
      </c>
      <c r="I174" s="179">
        <f>SUM(I175,I178)</f>
        <v>0</v>
      </c>
      <c r="J174" s="180">
        <f t="shared" ref="J174:K174" si="226">SUM(J175,J178)</f>
        <v>0</v>
      </c>
      <c r="K174" s="178">
        <f t="shared" si="226"/>
        <v>0</v>
      </c>
      <c r="L174" s="179">
        <f>SUM(L175,L178)</f>
        <v>0</v>
      </c>
      <c r="M174" s="177">
        <f t="shared" ref="M174:O174" si="227">SUM(M175,M178)</f>
        <v>0</v>
      </c>
      <c r="N174" s="178">
        <f t="shared" si="227"/>
        <v>0</v>
      </c>
      <c r="O174" s="179">
        <f t="shared" si="227"/>
        <v>0</v>
      </c>
      <c r="P174" s="181"/>
    </row>
    <row r="175" spans="1:16" ht="24" hidden="1" x14ac:dyDescent="0.25">
      <c r="A175" s="241">
        <v>4200</v>
      </c>
      <c r="B175" s="182" t="s">
        <v>193</v>
      </c>
      <c r="C175" s="534">
        <f t="shared" si="189"/>
        <v>0</v>
      </c>
      <c r="D175" s="183">
        <f t="shared" ref="D175:E175" si="228">SUM(D176,D177)</f>
        <v>0</v>
      </c>
      <c r="E175" s="184">
        <f t="shared" si="228"/>
        <v>0</v>
      </c>
      <c r="F175" s="185">
        <f>SUM(F176,F177)</f>
        <v>0</v>
      </c>
      <c r="G175" s="183">
        <f t="shared" ref="G175:H175" si="229">SUM(G176,G177)</f>
        <v>0</v>
      </c>
      <c r="H175" s="184">
        <f t="shared" si="229"/>
        <v>0</v>
      </c>
      <c r="I175" s="185">
        <f>SUM(I176,I177)</f>
        <v>0</v>
      </c>
      <c r="J175" s="186">
        <f t="shared" ref="J175:K175" si="230">SUM(J176,J177)</f>
        <v>0</v>
      </c>
      <c r="K175" s="184">
        <f t="shared" si="230"/>
        <v>0</v>
      </c>
      <c r="L175" s="185">
        <f>SUM(L176,L177)</f>
        <v>0</v>
      </c>
      <c r="M175" s="183">
        <f t="shared" ref="M175:O175" si="231">SUM(M176,M177)</f>
        <v>0</v>
      </c>
      <c r="N175" s="184">
        <f t="shared" si="231"/>
        <v>0</v>
      </c>
      <c r="O175" s="185">
        <f t="shared" si="231"/>
        <v>0</v>
      </c>
      <c r="P175" s="209"/>
    </row>
    <row r="176" spans="1:16" ht="36" hidden="1" x14ac:dyDescent="0.25">
      <c r="A176" s="352">
        <v>4240</v>
      </c>
      <c r="B176" s="82" t="s">
        <v>194</v>
      </c>
      <c r="C176" s="535">
        <f t="shared" si="189"/>
        <v>0</v>
      </c>
      <c r="D176" s="192"/>
      <c r="E176" s="193"/>
      <c r="F176" s="194">
        <f t="shared" ref="F176:F177" si="232">D176+E176</f>
        <v>0</v>
      </c>
      <c r="G176" s="192"/>
      <c r="H176" s="193"/>
      <c r="I176" s="194">
        <f t="shared" ref="I176:I177" si="233">G176+H176</f>
        <v>0</v>
      </c>
      <c r="J176" s="195"/>
      <c r="K176" s="193"/>
      <c r="L176" s="194">
        <f t="shared" ref="L176:L177" si="234">J176+K176</f>
        <v>0</v>
      </c>
      <c r="M176" s="192"/>
      <c r="N176" s="193"/>
      <c r="O176" s="194">
        <f t="shared" ref="O176:O177" si="235">M176+N176</f>
        <v>0</v>
      </c>
      <c r="P176" s="196"/>
    </row>
    <row r="177" spans="1:16" ht="24" hidden="1" x14ac:dyDescent="0.25">
      <c r="A177" s="202">
        <v>4250</v>
      </c>
      <c r="B177" s="90" t="s">
        <v>195</v>
      </c>
      <c r="C177" s="536">
        <f t="shared" si="189"/>
        <v>0</v>
      </c>
      <c r="D177" s="197"/>
      <c r="E177" s="198"/>
      <c r="F177" s="199">
        <f t="shared" si="232"/>
        <v>0</v>
      </c>
      <c r="G177" s="197"/>
      <c r="H177" s="198"/>
      <c r="I177" s="199">
        <f t="shared" si="233"/>
        <v>0</v>
      </c>
      <c r="J177" s="200"/>
      <c r="K177" s="198"/>
      <c r="L177" s="199">
        <f t="shared" si="234"/>
        <v>0</v>
      </c>
      <c r="M177" s="197"/>
      <c r="N177" s="198"/>
      <c r="O177" s="199">
        <f t="shared" si="235"/>
        <v>0</v>
      </c>
      <c r="P177" s="201"/>
    </row>
    <row r="178" spans="1:16" hidden="1" x14ac:dyDescent="0.25">
      <c r="A178" s="70">
        <v>4300</v>
      </c>
      <c r="B178" s="182" t="s">
        <v>196</v>
      </c>
      <c r="C178" s="534">
        <f t="shared" si="189"/>
        <v>0</v>
      </c>
      <c r="D178" s="183">
        <f t="shared" ref="D178:E178" si="236">SUM(D179)</f>
        <v>0</v>
      </c>
      <c r="E178" s="184">
        <f t="shared" si="236"/>
        <v>0</v>
      </c>
      <c r="F178" s="185">
        <f>SUM(F179)</f>
        <v>0</v>
      </c>
      <c r="G178" s="183">
        <f t="shared" ref="G178:H178" si="237">SUM(G179)</f>
        <v>0</v>
      </c>
      <c r="H178" s="184">
        <f t="shared" si="237"/>
        <v>0</v>
      </c>
      <c r="I178" s="185">
        <f>SUM(I179)</f>
        <v>0</v>
      </c>
      <c r="J178" s="186">
        <f t="shared" ref="J178:K178" si="238">SUM(J179)</f>
        <v>0</v>
      </c>
      <c r="K178" s="184">
        <f t="shared" si="238"/>
        <v>0</v>
      </c>
      <c r="L178" s="185">
        <f>SUM(L179)</f>
        <v>0</v>
      </c>
      <c r="M178" s="183">
        <f t="shared" ref="M178:O178" si="239">SUM(M179)</f>
        <v>0</v>
      </c>
      <c r="N178" s="184">
        <f t="shared" si="239"/>
        <v>0</v>
      </c>
      <c r="O178" s="185">
        <f t="shared" si="239"/>
        <v>0</v>
      </c>
      <c r="P178" s="209"/>
    </row>
    <row r="179" spans="1:16" ht="24" hidden="1" x14ac:dyDescent="0.25">
      <c r="A179" s="352">
        <v>4310</v>
      </c>
      <c r="B179" s="82" t="s">
        <v>197</v>
      </c>
      <c r="C179" s="535">
        <f t="shared" si="189"/>
        <v>0</v>
      </c>
      <c r="D179" s="212">
        <f t="shared" ref="D179:E179" si="240">SUM(D180:D180)</f>
        <v>0</v>
      </c>
      <c r="E179" s="213">
        <f t="shared" si="240"/>
        <v>0</v>
      </c>
      <c r="F179" s="194">
        <f>SUM(F180:F180)</f>
        <v>0</v>
      </c>
      <c r="G179" s="212">
        <f t="shared" ref="G179:H179" si="241">SUM(G180:G180)</f>
        <v>0</v>
      </c>
      <c r="H179" s="213">
        <f t="shared" si="241"/>
        <v>0</v>
      </c>
      <c r="I179" s="194">
        <f>SUM(I180:I180)</f>
        <v>0</v>
      </c>
      <c r="J179" s="214">
        <f t="shared" ref="J179:K179" si="242">SUM(J180:J180)</f>
        <v>0</v>
      </c>
      <c r="K179" s="213">
        <f t="shared" si="242"/>
        <v>0</v>
      </c>
      <c r="L179" s="194">
        <f>SUM(L180:L180)</f>
        <v>0</v>
      </c>
      <c r="M179" s="212">
        <f t="shared" ref="M179:O179" si="243">SUM(M180:M180)</f>
        <v>0</v>
      </c>
      <c r="N179" s="213">
        <f t="shared" si="243"/>
        <v>0</v>
      </c>
      <c r="O179" s="194">
        <f t="shared" si="243"/>
        <v>0</v>
      </c>
      <c r="P179" s="196"/>
    </row>
    <row r="180" spans="1:16" ht="36" hidden="1" x14ac:dyDescent="0.25">
      <c r="A180" s="52">
        <v>4311</v>
      </c>
      <c r="B180" s="90" t="s">
        <v>198</v>
      </c>
      <c r="C180" s="536">
        <f t="shared" si="189"/>
        <v>0</v>
      </c>
      <c r="D180" s="197"/>
      <c r="E180" s="198"/>
      <c r="F180" s="199">
        <f>D180+E180</f>
        <v>0</v>
      </c>
      <c r="G180" s="197"/>
      <c r="H180" s="198"/>
      <c r="I180" s="199">
        <f>G180+H180</f>
        <v>0</v>
      </c>
      <c r="J180" s="200"/>
      <c r="K180" s="198"/>
      <c r="L180" s="199">
        <f>J180+K180</f>
        <v>0</v>
      </c>
      <c r="M180" s="197"/>
      <c r="N180" s="198"/>
      <c r="O180" s="199">
        <f t="shared" ref="O180" si="244">M180+N180</f>
        <v>0</v>
      </c>
      <c r="P180" s="201"/>
    </row>
    <row r="181" spans="1:16" s="29" customFormat="1" ht="24" x14ac:dyDescent="0.25">
      <c r="A181" s="242"/>
      <c r="B181" s="21" t="s">
        <v>199</v>
      </c>
      <c r="C181" s="546">
        <f t="shared" si="189"/>
        <v>532743</v>
      </c>
      <c r="D181" s="171">
        <f t="shared" ref="D181:O181" si="245">SUM(D182,D211,D252,D265)</f>
        <v>532172</v>
      </c>
      <c r="E181" s="172">
        <f t="shared" si="245"/>
        <v>571</v>
      </c>
      <c r="F181" s="173">
        <f t="shared" si="245"/>
        <v>532743</v>
      </c>
      <c r="G181" s="171">
        <f t="shared" si="245"/>
        <v>0</v>
      </c>
      <c r="H181" s="172">
        <f t="shared" si="245"/>
        <v>0</v>
      </c>
      <c r="I181" s="173">
        <f t="shared" si="245"/>
        <v>0</v>
      </c>
      <c r="J181" s="174">
        <f t="shared" si="245"/>
        <v>0</v>
      </c>
      <c r="K181" s="172">
        <f t="shared" si="245"/>
        <v>0</v>
      </c>
      <c r="L181" s="173">
        <f t="shared" si="245"/>
        <v>0</v>
      </c>
      <c r="M181" s="171">
        <f t="shared" si="245"/>
        <v>0</v>
      </c>
      <c r="N181" s="172">
        <f t="shared" si="245"/>
        <v>0</v>
      </c>
      <c r="O181" s="173">
        <f t="shared" si="245"/>
        <v>0</v>
      </c>
      <c r="P181" s="243"/>
    </row>
    <row r="182" spans="1:16" x14ac:dyDescent="0.25">
      <c r="A182" s="176">
        <v>5000</v>
      </c>
      <c r="B182" s="176" t="s">
        <v>200</v>
      </c>
      <c r="C182" s="547">
        <f t="shared" si="189"/>
        <v>532743</v>
      </c>
      <c r="D182" s="177">
        <f t="shared" ref="D182:E182" si="246">D183+D187</f>
        <v>532172</v>
      </c>
      <c r="E182" s="178">
        <f t="shared" si="246"/>
        <v>571</v>
      </c>
      <c r="F182" s="179">
        <f>F183+F187</f>
        <v>532743</v>
      </c>
      <c r="G182" s="177">
        <f t="shared" ref="G182:H182" si="247">G183+G187</f>
        <v>0</v>
      </c>
      <c r="H182" s="178">
        <f t="shared" si="247"/>
        <v>0</v>
      </c>
      <c r="I182" s="179">
        <f>I183+I187</f>
        <v>0</v>
      </c>
      <c r="J182" s="180">
        <f t="shared" ref="J182:K182" si="248">J183+J187</f>
        <v>0</v>
      </c>
      <c r="K182" s="178">
        <f t="shared" si="248"/>
        <v>0</v>
      </c>
      <c r="L182" s="179">
        <f>L183+L187</f>
        <v>0</v>
      </c>
      <c r="M182" s="177">
        <f t="shared" ref="M182:O182" si="249">M183+M187</f>
        <v>0</v>
      </c>
      <c r="N182" s="178">
        <f t="shared" si="249"/>
        <v>0</v>
      </c>
      <c r="O182" s="179">
        <f t="shared" si="249"/>
        <v>0</v>
      </c>
      <c r="P182" s="181"/>
    </row>
    <row r="183" spans="1:16" hidden="1" x14ac:dyDescent="0.25">
      <c r="A183" s="70">
        <v>5100</v>
      </c>
      <c r="B183" s="182" t="s">
        <v>201</v>
      </c>
      <c r="C183" s="534">
        <f t="shared" si="189"/>
        <v>0</v>
      </c>
      <c r="D183" s="183">
        <f t="shared" ref="D183:E183" si="250">SUM(D184:D186)</f>
        <v>0</v>
      </c>
      <c r="E183" s="184">
        <f t="shared" si="250"/>
        <v>0</v>
      </c>
      <c r="F183" s="185">
        <f>SUM(F184:F186)</f>
        <v>0</v>
      </c>
      <c r="G183" s="183">
        <f t="shared" ref="G183:H183" si="251">SUM(G184:G186)</f>
        <v>0</v>
      </c>
      <c r="H183" s="184">
        <f t="shared" si="251"/>
        <v>0</v>
      </c>
      <c r="I183" s="185">
        <f>SUM(I184:I186)</f>
        <v>0</v>
      </c>
      <c r="J183" s="186">
        <f t="shared" ref="J183:K183" si="252">SUM(J184:J186)</f>
        <v>0</v>
      </c>
      <c r="K183" s="184">
        <f t="shared" si="252"/>
        <v>0</v>
      </c>
      <c r="L183" s="185">
        <f>SUM(L184:L186)</f>
        <v>0</v>
      </c>
      <c r="M183" s="183">
        <f t="shared" ref="M183:O183" si="253">SUM(M184:M186)</f>
        <v>0</v>
      </c>
      <c r="N183" s="184">
        <f t="shared" si="253"/>
        <v>0</v>
      </c>
      <c r="O183" s="185">
        <f t="shared" si="253"/>
        <v>0</v>
      </c>
      <c r="P183" s="209"/>
    </row>
    <row r="184" spans="1:16" hidden="1" x14ac:dyDescent="0.25">
      <c r="A184" s="352">
        <v>5110</v>
      </c>
      <c r="B184" s="82" t="s">
        <v>202</v>
      </c>
      <c r="C184" s="535">
        <f t="shared" si="189"/>
        <v>0</v>
      </c>
      <c r="D184" s="192"/>
      <c r="E184" s="193"/>
      <c r="F184" s="194">
        <f t="shared" ref="F184:F186" si="254">D184+E184</f>
        <v>0</v>
      </c>
      <c r="G184" s="192"/>
      <c r="H184" s="193"/>
      <c r="I184" s="194">
        <f t="shared" ref="I184:I186" si="255">G184+H184</f>
        <v>0</v>
      </c>
      <c r="J184" s="195"/>
      <c r="K184" s="193"/>
      <c r="L184" s="194">
        <f t="shared" ref="L184:L186" si="256">J184+K184</f>
        <v>0</v>
      </c>
      <c r="M184" s="192"/>
      <c r="N184" s="193"/>
      <c r="O184" s="194">
        <f t="shared" ref="O184:O186" si="257">M184+N184</f>
        <v>0</v>
      </c>
      <c r="P184" s="196"/>
    </row>
    <row r="185" spans="1:16" ht="24" hidden="1" x14ac:dyDescent="0.25">
      <c r="A185" s="202">
        <v>5120</v>
      </c>
      <c r="B185" s="90" t="s">
        <v>203</v>
      </c>
      <c r="C185" s="536">
        <f t="shared" si="189"/>
        <v>0</v>
      </c>
      <c r="D185" s="197"/>
      <c r="E185" s="198"/>
      <c r="F185" s="199">
        <f t="shared" si="254"/>
        <v>0</v>
      </c>
      <c r="G185" s="197"/>
      <c r="H185" s="198"/>
      <c r="I185" s="199">
        <f t="shared" si="255"/>
        <v>0</v>
      </c>
      <c r="J185" s="200"/>
      <c r="K185" s="198"/>
      <c r="L185" s="199">
        <f t="shared" si="256"/>
        <v>0</v>
      </c>
      <c r="M185" s="197"/>
      <c r="N185" s="198"/>
      <c r="O185" s="199">
        <f t="shared" si="257"/>
        <v>0</v>
      </c>
      <c r="P185" s="201"/>
    </row>
    <row r="186" spans="1:16" hidden="1" x14ac:dyDescent="0.25">
      <c r="A186" s="202">
        <v>5140</v>
      </c>
      <c r="B186" s="90" t="s">
        <v>204</v>
      </c>
      <c r="C186" s="536">
        <f t="shared" si="189"/>
        <v>0</v>
      </c>
      <c r="D186" s="197"/>
      <c r="E186" s="198"/>
      <c r="F186" s="199">
        <f t="shared" si="254"/>
        <v>0</v>
      </c>
      <c r="G186" s="197"/>
      <c r="H186" s="198"/>
      <c r="I186" s="199">
        <f t="shared" si="255"/>
        <v>0</v>
      </c>
      <c r="J186" s="200"/>
      <c r="K186" s="198"/>
      <c r="L186" s="199">
        <f t="shared" si="256"/>
        <v>0</v>
      </c>
      <c r="M186" s="197"/>
      <c r="N186" s="198"/>
      <c r="O186" s="199">
        <f t="shared" si="257"/>
        <v>0</v>
      </c>
      <c r="P186" s="201"/>
    </row>
    <row r="187" spans="1:16" ht="24" x14ac:dyDescent="0.25">
      <c r="A187" s="70">
        <v>5200</v>
      </c>
      <c r="B187" s="182" t="s">
        <v>205</v>
      </c>
      <c r="C187" s="534">
        <f t="shared" si="189"/>
        <v>532743</v>
      </c>
      <c r="D187" s="183">
        <f t="shared" ref="D187:E187" si="258">D188+D198+D199+D206+D207+D208+D210</f>
        <v>532172</v>
      </c>
      <c r="E187" s="184">
        <f t="shared" si="258"/>
        <v>571</v>
      </c>
      <c r="F187" s="185">
        <f>F188+F198+F199+F206+F207+F208+F210</f>
        <v>532743</v>
      </c>
      <c r="G187" s="183">
        <f t="shared" ref="G187:H187" si="259">G188+G198+G199+G206+G207+G208+G210</f>
        <v>0</v>
      </c>
      <c r="H187" s="184">
        <f t="shared" si="259"/>
        <v>0</v>
      </c>
      <c r="I187" s="185">
        <f>I188+I198+I199+I206+I207+I208+I210</f>
        <v>0</v>
      </c>
      <c r="J187" s="186">
        <f t="shared" ref="J187:K187" si="260">J188+J198+J199+J206+J207+J208+J210</f>
        <v>0</v>
      </c>
      <c r="K187" s="184">
        <f t="shared" si="260"/>
        <v>0</v>
      </c>
      <c r="L187" s="185">
        <f>L188+L198+L199+L206+L207+L208+L210</f>
        <v>0</v>
      </c>
      <c r="M187" s="183">
        <f t="shared" ref="M187:O187" si="261">M188+M198+M199+M206+M207+M208+M210</f>
        <v>0</v>
      </c>
      <c r="N187" s="184">
        <f t="shared" si="261"/>
        <v>0</v>
      </c>
      <c r="O187" s="185">
        <f t="shared" si="261"/>
        <v>0</v>
      </c>
      <c r="P187" s="209"/>
    </row>
    <row r="188" spans="1:16" hidden="1" x14ac:dyDescent="0.25">
      <c r="A188" s="188">
        <v>5210</v>
      </c>
      <c r="B188" s="143" t="s">
        <v>206</v>
      </c>
      <c r="C188" s="542">
        <f t="shared" si="189"/>
        <v>0</v>
      </c>
      <c r="D188" s="148">
        <f t="shared" ref="D188:E188" si="262">SUM(D189:D197)</f>
        <v>0</v>
      </c>
      <c r="E188" s="149">
        <f t="shared" si="262"/>
        <v>0</v>
      </c>
      <c r="F188" s="189">
        <f>SUM(F189:F197)</f>
        <v>0</v>
      </c>
      <c r="G188" s="148">
        <f t="shared" ref="G188:H188" si="263">SUM(G189:G197)</f>
        <v>0</v>
      </c>
      <c r="H188" s="149">
        <f t="shared" si="263"/>
        <v>0</v>
      </c>
      <c r="I188" s="189">
        <f>SUM(I189:I197)</f>
        <v>0</v>
      </c>
      <c r="J188" s="190">
        <f t="shared" ref="J188:K188" si="264">SUM(J189:J197)</f>
        <v>0</v>
      </c>
      <c r="K188" s="149">
        <f t="shared" si="264"/>
        <v>0</v>
      </c>
      <c r="L188" s="189">
        <f>SUM(L189:L197)</f>
        <v>0</v>
      </c>
      <c r="M188" s="148">
        <f t="shared" ref="M188:O188" si="265">SUM(M189:M197)</f>
        <v>0</v>
      </c>
      <c r="N188" s="149">
        <f t="shared" si="265"/>
        <v>0</v>
      </c>
      <c r="O188" s="189">
        <f t="shared" si="265"/>
        <v>0</v>
      </c>
      <c r="P188" s="191"/>
    </row>
    <row r="189" spans="1:16" hidden="1" x14ac:dyDescent="0.25">
      <c r="A189" s="45">
        <v>5211</v>
      </c>
      <c r="B189" s="82" t="s">
        <v>207</v>
      </c>
      <c r="C189" s="535">
        <f t="shared" si="189"/>
        <v>0</v>
      </c>
      <c r="D189" s="192"/>
      <c r="E189" s="193"/>
      <c r="F189" s="194">
        <f t="shared" ref="F189:F198" si="266">D189+E189</f>
        <v>0</v>
      </c>
      <c r="G189" s="192"/>
      <c r="H189" s="193"/>
      <c r="I189" s="194">
        <f t="shared" ref="I189:I198" si="267">G189+H189</f>
        <v>0</v>
      </c>
      <c r="J189" s="195"/>
      <c r="K189" s="193"/>
      <c r="L189" s="194">
        <f t="shared" ref="L189:L198" si="268">J189+K189</f>
        <v>0</v>
      </c>
      <c r="M189" s="192"/>
      <c r="N189" s="193"/>
      <c r="O189" s="194">
        <f t="shared" ref="O189:O198" si="269">M189+N189</f>
        <v>0</v>
      </c>
      <c r="P189" s="196"/>
    </row>
    <row r="190" spans="1:16" hidden="1" x14ac:dyDescent="0.25">
      <c r="A190" s="52">
        <v>5212</v>
      </c>
      <c r="B190" s="90" t="s">
        <v>208</v>
      </c>
      <c r="C190" s="536">
        <f t="shared" si="189"/>
        <v>0</v>
      </c>
      <c r="D190" s="197"/>
      <c r="E190" s="198"/>
      <c r="F190" s="199">
        <f t="shared" si="266"/>
        <v>0</v>
      </c>
      <c r="G190" s="197"/>
      <c r="H190" s="198"/>
      <c r="I190" s="199">
        <f t="shared" si="267"/>
        <v>0</v>
      </c>
      <c r="J190" s="200"/>
      <c r="K190" s="198"/>
      <c r="L190" s="199">
        <f t="shared" si="268"/>
        <v>0</v>
      </c>
      <c r="M190" s="197"/>
      <c r="N190" s="198"/>
      <c r="O190" s="199">
        <f t="shared" si="269"/>
        <v>0</v>
      </c>
      <c r="P190" s="201"/>
    </row>
    <row r="191" spans="1:16" hidden="1" x14ac:dyDescent="0.25">
      <c r="A191" s="52">
        <v>5213</v>
      </c>
      <c r="B191" s="90" t="s">
        <v>209</v>
      </c>
      <c r="C191" s="536">
        <f t="shared" si="189"/>
        <v>0</v>
      </c>
      <c r="D191" s="197"/>
      <c r="E191" s="198"/>
      <c r="F191" s="199">
        <f t="shared" si="266"/>
        <v>0</v>
      </c>
      <c r="G191" s="197"/>
      <c r="H191" s="198"/>
      <c r="I191" s="199">
        <f t="shared" si="267"/>
        <v>0</v>
      </c>
      <c r="J191" s="200"/>
      <c r="K191" s="198"/>
      <c r="L191" s="199">
        <f t="shared" si="268"/>
        <v>0</v>
      </c>
      <c r="M191" s="197"/>
      <c r="N191" s="198"/>
      <c r="O191" s="199">
        <f t="shared" si="269"/>
        <v>0</v>
      </c>
      <c r="P191" s="201"/>
    </row>
    <row r="192" spans="1:16" hidden="1" x14ac:dyDescent="0.25">
      <c r="A192" s="52">
        <v>5214</v>
      </c>
      <c r="B192" s="90" t="s">
        <v>210</v>
      </c>
      <c r="C192" s="536">
        <f t="shared" si="189"/>
        <v>0</v>
      </c>
      <c r="D192" s="197"/>
      <c r="E192" s="198"/>
      <c r="F192" s="199">
        <f t="shared" si="266"/>
        <v>0</v>
      </c>
      <c r="G192" s="197"/>
      <c r="H192" s="198"/>
      <c r="I192" s="199">
        <f t="shared" si="267"/>
        <v>0</v>
      </c>
      <c r="J192" s="200"/>
      <c r="K192" s="198"/>
      <c r="L192" s="199">
        <f t="shared" si="268"/>
        <v>0</v>
      </c>
      <c r="M192" s="197"/>
      <c r="N192" s="198"/>
      <c r="O192" s="199">
        <f t="shared" si="269"/>
        <v>0</v>
      </c>
      <c r="P192" s="201"/>
    </row>
    <row r="193" spans="1:16" hidden="1" x14ac:dyDescent="0.25">
      <c r="A193" s="52">
        <v>5215</v>
      </c>
      <c r="B193" s="90" t="s">
        <v>211</v>
      </c>
      <c r="C193" s="536">
        <f t="shared" si="189"/>
        <v>0</v>
      </c>
      <c r="D193" s="197"/>
      <c r="E193" s="198"/>
      <c r="F193" s="199">
        <f t="shared" si="266"/>
        <v>0</v>
      </c>
      <c r="G193" s="197"/>
      <c r="H193" s="198"/>
      <c r="I193" s="199">
        <f t="shared" si="267"/>
        <v>0</v>
      </c>
      <c r="J193" s="200"/>
      <c r="K193" s="198"/>
      <c r="L193" s="199">
        <f t="shared" si="268"/>
        <v>0</v>
      </c>
      <c r="M193" s="197"/>
      <c r="N193" s="198"/>
      <c r="O193" s="199">
        <f t="shared" si="269"/>
        <v>0</v>
      </c>
      <c r="P193" s="201"/>
    </row>
    <row r="194" spans="1:16" ht="14.25" hidden="1" customHeight="1" x14ac:dyDescent="0.25">
      <c r="A194" s="52">
        <v>5216</v>
      </c>
      <c r="B194" s="90" t="s">
        <v>212</v>
      </c>
      <c r="C194" s="536">
        <f t="shared" si="189"/>
        <v>0</v>
      </c>
      <c r="D194" s="197"/>
      <c r="E194" s="198"/>
      <c r="F194" s="199">
        <f t="shared" si="266"/>
        <v>0</v>
      </c>
      <c r="G194" s="197"/>
      <c r="H194" s="198"/>
      <c r="I194" s="199">
        <f t="shared" si="267"/>
        <v>0</v>
      </c>
      <c r="J194" s="200"/>
      <c r="K194" s="198"/>
      <c r="L194" s="199">
        <f t="shared" si="268"/>
        <v>0</v>
      </c>
      <c r="M194" s="197"/>
      <c r="N194" s="198"/>
      <c r="O194" s="199">
        <f t="shared" si="269"/>
        <v>0</v>
      </c>
      <c r="P194" s="201"/>
    </row>
    <row r="195" spans="1:16" hidden="1" x14ac:dyDescent="0.25">
      <c r="A195" s="52">
        <v>5217</v>
      </c>
      <c r="B195" s="90" t="s">
        <v>213</v>
      </c>
      <c r="C195" s="536">
        <f t="shared" si="189"/>
        <v>0</v>
      </c>
      <c r="D195" s="197"/>
      <c r="E195" s="198"/>
      <c r="F195" s="199">
        <f t="shared" si="266"/>
        <v>0</v>
      </c>
      <c r="G195" s="197"/>
      <c r="H195" s="198"/>
      <c r="I195" s="199">
        <f t="shared" si="267"/>
        <v>0</v>
      </c>
      <c r="J195" s="200"/>
      <c r="K195" s="198"/>
      <c r="L195" s="199">
        <f t="shared" si="268"/>
        <v>0</v>
      </c>
      <c r="M195" s="197"/>
      <c r="N195" s="198"/>
      <c r="O195" s="199">
        <f t="shared" si="269"/>
        <v>0</v>
      </c>
      <c r="P195" s="201"/>
    </row>
    <row r="196" spans="1:16" hidden="1" x14ac:dyDescent="0.25">
      <c r="A196" s="52">
        <v>5218</v>
      </c>
      <c r="B196" s="90" t="s">
        <v>214</v>
      </c>
      <c r="C196" s="536">
        <f t="shared" si="189"/>
        <v>0</v>
      </c>
      <c r="D196" s="197"/>
      <c r="E196" s="198"/>
      <c r="F196" s="199">
        <f t="shared" si="266"/>
        <v>0</v>
      </c>
      <c r="G196" s="197"/>
      <c r="H196" s="198"/>
      <c r="I196" s="199">
        <f t="shared" si="267"/>
        <v>0</v>
      </c>
      <c r="J196" s="200"/>
      <c r="K196" s="198"/>
      <c r="L196" s="199">
        <f t="shared" si="268"/>
        <v>0</v>
      </c>
      <c r="M196" s="197"/>
      <c r="N196" s="198"/>
      <c r="O196" s="199">
        <f t="shared" si="269"/>
        <v>0</v>
      </c>
      <c r="P196" s="201"/>
    </row>
    <row r="197" spans="1:16" hidden="1" x14ac:dyDescent="0.25">
      <c r="A197" s="52">
        <v>5219</v>
      </c>
      <c r="B197" s="90" t="s">
        <v>215</v>
      </c>
      <c r="C197" s="536">
        <f t="shared" si="189"/>
        <v>0</v>
      </c>
      <c r="D197" s="197"/>
      <c r="E197" s="198"/>
      <c r="F197" s="199">
        <f t="shared" si="266"/>
        <v>0</v>
      </c>
      <c r="G197" s="197"/>
      <c r="H197" s="198"/>
      <c r="I197" s="199">
        <f t="shared" si="267"/>
        <v>0</v>
      </c>
      <c r="J197" s="200"/>
      <c r="K197" s="198"/>
      <c r="L197" s="199">
        <f t="shared" si="268"/>
        <v>0</v>
      </c>
      <c r="M197" s="197"/>
      <c r="N197" s="198"/>
      <c r="O197" s="199">
        <f t="shared" si="269"/>
        <v>0</v>
      </c>
      <c r="P197" s="201"/>
    </row>
    <row r="198" spans="1:16" ht="13.5" hidden="1" customHeight="1" x14ac:dyDescent="0.25">
      <c r="A198" s="202">
        <v>5220</v>
      </c>
      <c r="B198" s="90" t="s">
        <v>216</v>
      </c>
      <c r="C198" s="536">
        <f t="shared" si="189"/>
        <v>0</v>
      </c>
      <c r="D198" s="197"/>
      <c r="E198" s="198"/>
      <c r="F198" s="199">
        <f t="shared" si="266"/>
        <v>0</v>
      </c>
      <c r="G198" s="197"/>
      <c r="H198" s="198"/>
      <c r="I198" s="199">
        <f t="shared" si="267"/>
        <v>0</v>
      </c>
      <c r="J198" s="200"/>
      <c r="K198" s="198"/>
      <c r="L198" s="199">
        <f t="shared" si="268"/>
        <v>0</v>
      </c>
      <c r="M198" s="197"/>
      <c r="N198" s="198"/>
      <c r="O198" s="199">
        <f t="shared" si="269"/>
        <v>0</v>
      </c>
      <c r="P198" s="201"/>
    </row>
    <row r="199" spans="1:16" x14ac:dyDescent="0.25">
      <c r="A199" s="202">
        <v>5230</v>
      </c>
      <c r="B199" s="90" t="s">
        <v>217</v>
      </c>
      <c r="C199" s="536">
        <f t="shared" si="189"/>
        <v>19584</v>
      </c>
      <c r="D199" s="203">
        <f t="shared" ref="D199:E199" si="270">SUM(D200:D205)</f>
        <v>19584</v>
      </c>
      <c r="E199" s="204">
        <f t="shared" si="270"/>
        <v>0</v>
      </c>
      <c r="F199" s="199">
        <f>SUM(F200:F205)</f>
        <v>19584</v>
      </c>
      <c r="G199" s="203">
        <f t="shared" ref="G199:H199" si="271">SUM(G200:G205)</f>
        <v>0</v>
      </c>
      <c r="H199" s="204">
        <f t="shared" si="271"/>
        <v>0</v>
      </c>
      <c r="I199" s="199">
        <f>SUM(I200:I205)</f>
        <v>0</v>
      </c>
      <c r="J199" s="205">
        <f t="shared" ref="J199:K199" si="272">SUM(J200:J205)</f>
        <v>0</v>
      </c>
      <c r="K199" s="204">
        <f t="shared" si="272"/>
        <v>0</v>
      </c>
      <c r="L199" s="199">
        <f>SUM(L200:L205)</f>
        <v>0</v>
      </c>
      <c r="M199" s="203">
        <f t="shared" ref="M199:O199" si="273">SUM(M200:M205)</f>
        <v>0</v>
      </c>
      <c r="N199" s="204">
        <f t="shared" si="273"/>
        <v>0</v>
      </c>
      <c r="O199" s="199">
        <f t="shared" si="273"/>
        <v>0</v>
      </c>
      <c r="P199" s="201"/>
    </row>
    <row r="200" spans="1:16" hidden="1" x14ac:dyDescent="0.25">
      <c r="A200" s="52">
        <v>5231</v>
      </c>
      <c r="B200" s="90" t="s">
        <v>218</v>
      </c>
      <c r="C200" s="536">
        <f t="shared" si="189"/>
        <v>0</v>
      </c>
      <c r="D200" s="197"/>
      <c r="E200" s="198"/>
      <c r="F200" s="199">
        <f t="shared" ref="F200:F207" si="274">D200+E200</f>
        <v>0</v>
      </c>
      <c r="G200" s="197"/>
      <c r="H200" s="198"/>
      <c r="I200" s="199">
        <f t="shared" ref="I200:I207" si="275">G200+H200</f>
        <v>0</v>
      </c>
      <c r="J200" s="200"/>
      <c r="K200" s="198"/>
      <c r="L200" s="199">
        <f t="shared" ref="L200:L207" si="276">J200+K200</f>
        <v>0</v>
      </c>
      <c r="M200" s="197"/>
      <c r="N200" s="198"/>
      <c r="O200" s="199">
        <f t="shared" ref="O200:O207" si="277">M200+N200</f>
        <v>0</v>
      </c>
      <c r="P200" s="201"/>
    </row>
    <row r="201" spans="1:16" hidden="1" x14ac:dyDescent="0.25">
      <c r="A201" s="52">
        <v>5233</v>
      </c>
      <c r="B201" s="90" t="s">
        <v>219</v>
      </c>
      <c r="C201" s="536">
        <f t="shared" si="189"/>
        <v>0</v>
      </c>
      <c r="D201" s="197"/>
      <c r="E201" s="198"/>
      <c r="F201" s="199">
        <f t="shared" si="274"/>
        <v>0</v>
      </c>
      <c r="G201" s="197"/>
      <c r="H201" s="198"/>
      <c r="I201" s="199">
        <f t="shared" si="275"/>
        <v>0</v>
      </c>
      <c r="J201" s="200"/>
      <c r="K201" s="198"/>
      <c r="L201" s="199">
        <f t="shared" si="276"/>
        <v>0</v>
      </c>
      <c r="M201" s="197"/>
      <c r="N201" s="198"/>
      <c r="O201" s="199">
        <f t="shared" si="277"/>
        <v>0</v>
      </c>
      <c r="P201" s="201"/>
    </row>
    <row r="202" spans="1:16" ht="24" hidden="1" x14ac:dyDescent="0.25">
      <c r="A202" s="52">
        <v>5234</v>
      </c>
      <c r="B202" s="90" t="s">
        <v>220</v>
      </c>
      <c r="C202" s="536">
        <f t="shared" si="189"/>
        <v>0</v>
      </c>
      <c r="D202" s="197"/>
      <c r="E202" s="198"/>
      <c r="F202" s="199">
        <f t="shared" si="274"/>
        <v>0</v>
      </c>
      <c r="G202" s="197"/>
      <c r="H202" s="198"/>
      <c r="I202" s="199">
        <f t="shared" si="275"/>
        <v>0</v>
      </c>
      <c r="J202" s="200"/>
      <c r="K202" s="198"/>
      <c r="L202" s="199">
        <f t="shared" si="276"/>
        <v>0</v>
      </c>
      <c r="M202" s="197"/>
      <c r="N202" s="198"/>
      <c r="O202" s="199">
        <f t="shared" si="277"/>
        <v>0</v>
      </c>
      <c r="P202" s="201"/>
    </row>
    <row r="203" spans="1:16" ht="14.25" hidden="1" customHeight="1" x14ac:dyDescent="0.25">
      <c r="A203" s="52">
        <v>5236</v>
      </c>
      <c r="B203" s="90" t="s">
        <v>221</v>
      </c>
      <c r="C203" s="536">
        <f t="shared" si="189"/>
        <v>0</v>
      </c>
      <c r="D203" s="197"/>
      <c r="E203" s="198"/>
      <c r="F203" s="199">
        <f t="shared" si="274"/>
        <v>0</v>
      </c>
      <c r="G203" s="197"/>
      <c r="H203" s="198"/>
      <c r="I203" s="199">
        <f t="shared" si="275"/>
        <v>0</v>
      </c>
      <c r="J203" s="200"/>
      <c r="K203" s="198"/>
      <c r="L203" s="199">
        <f t="shared" si="276"/>
        <v>0</v>
      </c>
      <c r="M203" s="197"/>
      <c r="N203" s="198"/>
      <c r="O203" s="199">
        <f t="shared" si="277"/>
        <v>0</v>
      </c>
      <c r="P203" s="201"/>
    </row>
    <row r="204" spans="1:16" ht="24" hidden="1" x14ac:dyDescent="0.25">
      <c r="A204" s="52">
        <v>5238</v>
      </c>
      <c r="B204" s="90" t="s">
        <v>222</v>
      </c>
      <c r="C204" s="536">
        <f t="shared" si="189"/>
        <v>0</v>
      </c>
      <c r="D204" s="197"/>
      <c r="E204" s="198"/>
      <c r="F204" s="199">
        <f t="shared" si="274"/>
        <v>0</v>
      </c>
      <c r="G204" s="197"/>
      <c r="H204" s="198"/>
      <c r="I204" s="199">
        <f t="shared" si="275"/>
        <v>0</v>
      </c>
      <c r="J204" s="200"/>
      <c r="K204" s="198"/>
      <c r="L204" s="199">
        <f t="shared" si="276"/>
        <v>0</v>
      </c>
      <c r="M204" s="197"/>
      <c r="N204" s="198"/>
      <c r="O204" s="199">
        <f t="shared" si="277"/>
        <v>0</v>
      </c>
      <c r="P204" s="201"/>
    </row>
    <row r="205" spans="1:16" ht="24" x14ac:dyDescent="0.25">
      <c r="A205" s="52">
        <v>5239</v>
      </c>
      <c r="B205" s="90" t="s">
        <v>223</v>
      </c>
      <c r="C205" s="536">
        <f t="shared" si="189"/>
        <v>19584</v>
      </c>
      <c r="D205" s="197">
        <v>19584</v>
      </c>
      <c r="E205" s="198"/>
      <c r="F205" s="199">
        <f t="shared" si="274"/>
        <v>19584</v>
      </c>
      <c r="G205" s="197"/>
      <c r="H205" s="198"/>
      <c r="I205" s="199">
        <f t="shared" si="275"/>
        <v>0</v>
      </c>
      <c r="J205" s="200"/>
      <c r="K205" s="198"/>
      <c r="L205" s="199">
        <f t="shared" si="276"/>
        <v>0</v>
      </c>
      <c r="M205" s="197"/>
      <c r="N205" s="198"/>
      <c r="O205" s="199">
        <f t="shared" si="277"/>
        <v>0</v>
      </c>
      <c r="P205" s="201"/>
    </row>
    <row r="206" spans="1:16" ht="24" x14ac:dyDescent="0.25">
      <c r="A206" s="202">
        <v>5240</v>
      </c>
      <c r="B206" s="90" t="s">
        <v>224</v>
      </c>
      <c r="C206" s="536">
        <f t="shared" si="189"/>
        <v>248956</v>
      </c>
      <c r="D206" s="197">
        <v>248956</v>
      </c>
      <c r="E206" s="198"/>
      <c r="F206" s="199">
        <f t="shared" si="274"/>
        <v>248956</v>
      </c>
      <c r="G206" s="197"/>
      <c r="H206" s="198"/>
      <c r="I206" s="199">
        <f t="shared" si="275"/>
        <v>0</v>
      </c>
      <c r="J206" s="200"/>
      <c r="K206" s="198"/>
      <c r="L206" s="199">
        <f t="shared" si="276"/>
        <v>0</v>
      </c>
      <c r="M206" s="197"/>
      <c r="N206" s="198"/>
      <c r="O206" s="199">
        <f t="shared" si="277"/>
        <v>0</v>
      </c>
      <c r="P206" s="201"/>
    </row>
    <row r="207" spans="1:16" x14ac:dyDescent="0.25">
      <c r="A207" s="202">
        <v>5250</v>
      </c>
      <c r="B207" s="90" t="s">
        <v>225</v>
      </c>
      <c r="C207" s="536">
        <f t="shared" si="189"/>
        <v>264203</v>
      </c>
      <c r="D207" s="197">
        <v>263632</v>
      </c>
      <c r="E207" s="302">
        <f>571</f>
        <v>571</v>
      </c>
      <c r="F207" s="199">
        <f t="shared" si="274"/>
        <v>264203</v>
      </c>
      <c r="G207" s="197"/>
      <c r="H207" s="198"/>
      <c r="I207" s="199">
        <f t="shared" si="275"/>
        <v>0</v>
      </c>
      <c r="J207" s="200"/>
      <c r="K207" s="198"/>
      <c r="L207" s="199">
        <f t="shared" si="276"/>
        <v>0</v>
      </c>
      <c r="M207" s="197"/>
      <c r="N207" s="198"/>
      <c r="O207" s="199">
        <f t="shared" si="277"/>
        <v>0</v>
      </c>
      <c r="P207" s="201"/>
    </row>
    <row r="208" spans="1:16" hidden="1" x14ac:dyDescent="0.25">
      <c r="A208" s="202">
        <v>5260</v>
      </c>
      <c r="B208" s="90" t="s">
        <v>226</v>
      </c>
      <c r="C208" s="536">
        <f t="shared" si="189"/>
        <v>0</v>
      </c>
      <c r="D208" s="203">
        <f t="shared" ref="D208:E208" si="278">SUM(D209)</f>
        <v>0</v>
      </c>
      <c r="E208" s="204">
        <f t="shared" si="278"/>
        <v>0</v>
      </c>
      <c r="F208" s="199">
        <f>SUM(F209)</f>
        <v>0</v>
      </c>
      <c r="G208" s="203">
        <f t="shared" ref="G208:H208" si="279">SUM(G209)</f>
        <v>0</v>
      </c>
      <c r="H208" s="204">
        <f t="shared" si="279"/>
        <v>0</v>
      </c>
      <c r="I208" s="199">
        <f>SUM(I209)</f>
        <v>0</v>
      </c>
      <c r="J208" s="205">
        <f t="shared" ref="J208:K208" si="280">SUM(J209)</f>
        <v>0</v>
      </c>
      <c r="K208" s="204">
        <f t="shared" si="280"/>
        <v>0</v>
      </c>
      <c r="L208" s="199">
        <f>SUM(L209)</f>
        <v>0</v>
      </c>
      <c r="M208" s="203">
        <f t="shared" ref="M208:O208" si="281">SUM(M209)</f>
        <v>0</v>
      </c>
      <c r="N208" s="204">
        <f t="shared" si="281"/>
        <v>0</v>
      </c>
      <c r="O208" s="199">
        <f t="shared" si="281"/>
        <v>0</v>
      </c>
      <c r="P208" s="201"/>
    </row>
    <row r="209" spans="1:16" ht="24" hidden="1" x14ac:dyDescent="0.25">
      <c r="A209" s="52">
        <v>5269</v>
      </c>
      <c r="B209" s="90" t="s">
        <v>227</v>
      </c>
      <c r="C209" s="536">
        <f t="shared" si="189"/>
        <v>0</v>
      </c>
      <c r="D209" s="197"/>
      <c r="E209" s="198"/>
      <c r="F209" s="199">
        <f t="shared" ref="F209:F210" si="282">D209+E209</f>
        <v>0</v>
      </c>
      <c r="G209" s="197"/>
      <c r="H209" s="198"/>
      <c r="I209" s="199">
        <f t="shared" ref="I209:I210" si="283">G209+H209</f>
        <v>0</v>
      </c>
      <c r="J209" s="200"/>
      <c r="K209" s="198"/>
      <c r="L209" s="199">
        <f t="shared" ref="L209:L210" si="284">J209+K209</f>
        <v>0</v>
      </c>
      <c r="M209" s="197"/>
      <c r="N209" s="198"/>
      <c r="O209" s="199">
        <f t="shared" ref="O209:O210" si="285">M209+N209</f>
        <v>0</v>
      </c>
      <c r="P209" s="201"/>
    </row>
    <row r="210" spans="1:16" ht="24" hidden="1" x14ac:dyDescent="0.25">
      <c r="A210" s="188">
        <v>5270</v>
      </c>
      <c r="B210" s="143" t="s">
        <v>228</v>
      </c>
      <c r="C210" s="542">
        <f t="shared" si="189"/>
        <v>0</v>
      </c>
      <c r="D210" s="206"/>
      <c r="E210" s="207"/>
      <c r="F210" s="189">
        <f t="shared" si="282"/>
        <v>0</v>
      </c>
      <c r="G210" s="206"/>
      <c r="H210" s="207"/>
      <c r="I210" s="189">
        <f t="shared" si="283"/>
        <v>0</v>
      </c>
      <c r="J210" s="208"/>
      <c r="K210" s="207"/>
      <c r="L210" s="189">
        <f t="shared" si="284"/>
        <v>0</v>
      </c>
      <c r="M210" s="206"/>
      <c r="N210" s="207"/>
      <c r="O210" s="189">
        <f t="shared" si="285"/>
        <v>0</v>
      </c>
      <c r="P210" s="191"/>
    </row>
    <row r="211" spans="1:16" ht="24" hidden="1" x14ac:dyDescent="0.25">
      <c r="A211" s="176">
        <v>6000</v>
      </c>
      <c r="B211" s="176" t="s">
        <v>229</v>
      </c>
      <c r="C211" s="547">
        <f t="shared" si="189"/>
        <v>0</v>
      </c>
      <c r="D211" s="177">
        <f t="shared" ref="D211:O211" si="286">D212+D232+D240+D250</f>
        <v>0</v>
      </c>
      <c r="E211" s="178">
        <f t="shared" si="286"/>
        <v>0</v>
      </c>
      <c r="F211" s="179">
        <f t="shared" si="286"/>
        <v>0</v>
      </c>
      <c r="G211" s="177">
        <f t="shared" si="286"/>
        <v>0</v>
      </c>
      <c r="H211" s="178">
        <f t="shared" si="286"/>
        <v>0</v>
      </c>
      <c r="I211" s="179">
        <f t="shared" si="286"/>
        <v>0</v>
      </c>
      <c r="J211" s="180">
        <f t="shared" si="286"/>
        <v>0</v>
      </c>
      <c r="K211" s="178">
        <f t="shared" si="286"/>
        <v>0</v>
      </c>
      <c r="L211" s="179">
        <f t="shared" si="286"/>
        <v>0</v>
      </c>
      <c r="M211" s="177">
        <f t="shared" si="286"/>
        <v>0</v>
      </c>
      <c r="N211" s="178">
        <f t="shared" si="286"/>
        <v>0</v>
      </c>
      <c r="O211" s="179">
        <f t="shared" si="286"/>
        <v>0</v>
      </c>
      <c r="P211" s="181"/>
    </row>
    <row r="212" spans="1:16" ht="14.25" hidden="1" customHeight="1" x14ac:dyDescent="0.25">
      <c r="A212" s="235">
        <v>6200</v>
      </c>
      <c r="B212" s="228" t="s">
        <v>230</v>
      </c>
      <c r="C212" s="549">
        <f t="shared" si="189"/>
        <v>0</v>
      </c>
      <c r="D212" s="236">
        <f t="shared" ref="D212:E212" si="287">SUM(D213,D214,D216,D219,D225,D226,D227)</f>
        <v>0</v>
      </c>
      <c r="E212" s="237">
        <f t="shared" si="287"/>
        <v>0</v>
      </c>
      <c r="F212" s="238">
        <f>SUM(F213,F214,F216,F219,F225,F226,F227)</f>
        <v>0</v>
      </c>
      <c r="G212" s="236">
        <f t="shared" ref="G212:H212" si="288">SUM(G213,G214,G216,G219,G225,G226,G227)</f>
        <v>0</v>
      </c>
      <c r="H212" s="237">
        <f t="shared" si="288"/>
        <v>0</v>
      </c>
      <c r="I212" s="238">
        <f>SUM(I213,I214,I216,I219,I225,I226,I227)</f>
        <v>0</v>
      </c>
      <c r="J212" s="239">
        <f t="shared" ref="J212:K212" si="289">SUM(J213,J214,J216,J219,J225,J226,J227)</f>
        <v>0</v>
      </c>
      <c r="K212" s="237">
        <f t="shared" si="289"/>
        <v>0</v>
      </c>
      <c r="L212" s="238">
        <f>SUM(L213,L214,L216,L219,L225,L226,L227)</f>
        <v>0</v>
      </c>
      <c r="M212" s="236">
        <f t="shared" ref="M212:O212" si="290">SUM(M213,M214,M216,M219,M225,M226,M227)</f>
        <v>0</v>
      </c>
      <c r="N212" s="237">
        <f t="shared" si="290"/>
        <v>0</v>
      </c>
      <c r="O212" s="238">
        <f t="shared" si="290"/>
        <v>0</v>
      </c>
      <c r="P212" s="187"/>
    </row>
    <row r="213" spans="1:16" ht="24" hidden="1" x14ac:dyDescent="0.25">
      <c r="A213" s="352">
        <v>6220</v>
      </c>
      <c r="B213" s="82" t="s">
        <v>231</v>
      </c>
      <c r="C213" s="535">
        <f t="shared" ref="C213:C276" si="291">F213+I213+L213+O213</f>
        <v>0</v>
      </c>
      <c r="D213" s="192"/>
      <c r="E213" s="193"/>
      <c r="F213" s="194">
        <f>D213+E213</f>
        <v>0</v>
      </c>
      <c r="G213" s="192"/>
      <c r="H213" s="193"/>
      <c r="I213" s="194">
        <f>G213+H213</f>
        <v>0</v>
      </c>
      <c r="J213" s="195"/>
      <c r="K213" s="193"/>
      <c r="L213" s="194">
        <f>J213+K213</f>
        <v>0</v>
      </c>
      <c r="M213" s="192"/>
      <c r="N213" s="193"/>
      <c r="O213" s="194">
        <f t="shared" ref="O213" si="292">M213+N213</f>
        <v>0</v>
      </c>
      <c r="P213" s="196"/>
    </row>
    <row r="214" spans="1:16" hidden="1" x14ac:dyDescent="0.25">
      <c r="A214" s="202">
        <v>6230</v>
      </c>
      <c r="B214" s="90" t="s">
        <v>232</v>
      </c>
      <c r="C214" s="536">
        <f t="shared" si="291"/>
        <v>0</v>
      </c>
      <c r="D214" s="203">
        <f t="shared" ref="D214:O214" si="293">SUM(D215)</f>
        <v>0</v>
      </c>
      <c r="E214" s="204">
        <f t="shared" si="293"/>
        <v>0</v>
      </c>
      <c r="F214" s="199">
        <f t="shared" si="293"/>
        <v>0</v>
      </c>
      <c r="G214" s="203">
        <f t="shared" si="293"/>
        <v>0</v>
      </c>
      <c r="H214" s="204">
        <f t="shared" si="293"/>
        <v>0</v>
      </c>
      <c r="I214" s="199">
        <f t="shared" si="293"/>
        <v>0</v>
      </c>
      <c r="J214" s="205">
        <f t="shared" si="293"/>
        <v>0</v>
      </c>
      <c r="K214" s="204">
        <f t="shared" si="293"/>
        <v>0</v>
      </c>
      <c r="L214" s="199">
        <f t="shared" si="293"/>
        <v>0</v>
      </c>
      <c r="M214" s="203">
        <f t="shared" si="293"/>
        <v>0</v>
      </c>
      <c r="N214" s="204">
        <f t="shared" si="293"/>
        <v>0</v>
      </c>
      <c r="O214" s="199">
        <f t="shared" si="293"/>
        <v>0</v>
      </c>
      <c r="P214" s="201"/>
    </row>
    <row r="215" spans="1:16" ht="24" hidden="1" x14ac:dyDescent="0.25">
      <c r="A215" s="52">
        <v>6239</v>
      </c>
      <c r="B215" s="82" t="s">
        <v>233</v>
      </c>
      <c r="C215" s="536">
        <f t="shared" si="291"/>
        <v>0</v>
      </c>
      <c r="D215" s="192"/>
      <c r="E215" s="193"/>
      <c r="F215" s="194">
        <f>D215+E215</f>
        <v>0</v>
      </c>
      <c r="G215" s="192"/>
      <c r="H215" s="193"/>
      <c r="I215" s="194">
        <f>G215+H215</f>
        <v>0</v>
      </c>
      <c r="J215" s="195"/>
      <c r="K215" s="193"/>
      <c r="L215" s="194">
        <f>J215+K215</f>
        <v>0</v>
      </c>
      <c r="M215" s="192"/>
      <c r="N215" s="193"/>
      <c r="O215" s="194">
        <f t="shared" ref="O215" si="294">M215+N215</f>
        <v>0</v>
      </c>
      <c r="P215" s="196"/>
    </row>
    <row r="216" spans="1:16" ht="24" hidden="1" x14ac:dyDescent="0.25">
      <c r="A216" s="202">
        <v>6240</v>
      </c>
      <c r="B216" s="90" t="s">
        <v>234</v>
      </c>
      <c r="C216" s="536">
        <f t="shared" si="291"/>
        <v>0</v>
      </c>
      <c r="D216" s="203">
        <f t="shared" ref="D216:E216" si="295">SUM(D217:D218)</f>
        <v>0</v>
      </c>
      <c r="E216" s="204">
        <f t="shared" si="295"/>
        <v>0</v>
      </c>
      <c r="F216" s="199">
        <f>SUM(F217:F218)</f>
        <v>0</v>
      </c>
      <c r="G216" s="203">
        <f t="shared" ref="G216:H216" si="296">SUM(G217:G218)</f>
        <v>0</v>
      </c>
      <c r="H216" s="204">
        <f t="shared" si="296"/>
        <v>0</v>
      </c>
      <c r="I216" s="199">
        <f>SUM(I217:I218)</f>
        <v>0</v>
      </c>
      <c r="J216" s="205">
        <f t="shared" ref="J216:K216" si="297">SUM(J217:J218)</f>
        <v>0</v>
      </c>
      <c r="K216" s="204">
        <f t="shared" si="297"/>
        <v>0</v>
      </c>
      <c r="L216" s="199">
        <f>SUM(L217:L218)</f>
        <v>0</v>
      </c>
      <c r="M216" s="203">
        <f t="shared" ref="M216:O216" si="298">SUM(M217:M218)</f>
        <v>0</v>
      </c>
      <c r="N216" s="204">
        <f t="shared" si="298"/>
        <v>0</v>
      </c>
      <c r="O216" s="199">
        <f t="shared" si="298"/>
        <v>0</v>
      </c>
      <c r="P216" s="201"/>
    </row>
    <row r="217" spans="1:16" hidden="1" x14ac:dyDescent="0.25">
      <c r="A217" s="52">
        <v>6241</v>
      </c>
      <c r="B217" s="90" t="s">
        <v>235</v>
      </c>
      <c r="C217" s="536">
        <f t="shared" si="291"/>
        <v>0</v>
      </c>
      <c r="D217" s="197"/>
      <c r="E217" s="198"/>
      <c r="F217" s="199">
        <f t="shared" ref="F217:F218" si="299">D217+E217</f>
        <v>0</v>
      </c>
      <c r="G217" s="197"/>
      <c r="H217" s="198"/>
      <c r="I217" s="199">
        <f t="shared" ref="I217:I218" si="300">G217+H217</f>
        <v>0</v>
      </c>
      <c r="J217" s="200"/>
      <c r="K217" s="198"/>
      <c r="L217" s="199">
        <f t="shared" ref="L217:L218" si="301">J217+K217</f>
        <v>0</v>
      </c>
      <c r="M217" s="197"/>
      <c r="N217" s="198"/>
      <c r="O217" s="199">
        <f t="shared" ref="O217:O218" si="302">M217+N217</f>
        <v>0</v>
      </c>
      <c r="P217" s="201"/>
    </row>
    <row r="218" spans="1:16" hidden="1" x14ac:dyDescent="0.25">
      <c r="A218" s="52">
        <v>6242</v>
      </c>
      <c r="B218" s="90" t="s">
        <v>236</v>
      </c>
      <c r="C218" s="536">
        <f t="shared" si="291"/>
        <v>0</v>
      </c>
      <c r="D218" s="197"/>
      <c r="E218" s="198"/>
      <c r="F218" s="199">
        <f t="shared" si="299"/>
        <v>0</v>
      </c>
      <c r="G218" s="197"/>
      <c r="H218" s="198"/>
      <c r="I218" s="199">
        <f t="shared" si="300"/>
        <v>0</v>
      </c>
      <c r="J218" s="200"/>
      <c r="K218" s="198"/>
      <c r="L218" s="199">
        <f t="shared" si="301"/>
        <v>0</v>
      </c>
      <c r="M218" s="197"/>
      <c r="N218" s="198"/>
      <c r="O218" s="199">
        <f t="shared" si="302"/>
        <v>0</v>
      </c>
      <c r="P218" s="201"/>
    </row>
    <row r="219" spans="1:16" ht="25.5" hidden="1" customHeight="1" x14ac:dyDescent="0.25">
      <c r="A219" s="202">
        <v>6250</v>
      </c>
      <c r="B219" s="90" t="s">
        <v>237</v>
      </c>
      <c r="C219" s="536">
        <f t="shared" si="291"/>
        <v>0</v>
      </c>
      <c r="D219" s="203">
        <f t="shared" ref="D219:E219" si="303">SUM(D220:D224)</f>
        <v>0</v>
      </c>
      <c r="E219" s="204">
        <f t="shared" si="303"/>
        <v>0</v>
      </c>
      <c r="F219" s="199">
        <f>SUM(F220:F224)</f>
        <v>0</v>
      </c>
      <c r="G219" s="203">
        <f t="shared" ref="G219:H219" si="304">SUM(G220:G224)</f>
        <v>0</v>
      </c>
      <c r="H219" s="204">
        <f t="shared" si="304"/>
        <v>0</v>
      </c>
      <c r="I219" s="199">
        <f>SUM(I220:I224)</f>
        <v>0</v>
      </c>
      <c r="J219" s="205">
        <f t="shared" ref="J219:K219" si="305">SUM(J220:J224)</f>
        <v>0</v>
      </c>
      <c r="K219" s="204">
        <f t="shared" si="305"/>
        <v>0</v>
      </c>
      <c r="L219" s="199">
        <f>SUM(L220:L224)</f>
        <v>0</v>
      </c>
      <c r="M219" s="203">
        <f t="shared" ref="M219:O219" si="306">SUM(M220:M224)</f>
        <v>0</v>
      </c>
      <c r="N219" s="204">
        <f t="shared" si="306"/>
        <v>0</v>
      </c>
      <c r="O219" s="199">
        <f t="shared" si="306"/>
        <v>0</v>
      </c>
      <c r="P219" s="201"/>
    </row>
    <row r="220" spans="1:16" ht="14.25" hidden="1" customHeight="1" x14ac:dyDescent="0.25">
      <c r="A220" s="52">
        <v>6252</v>
      </c>
      <c r="B220" s="90" t="s">
        <v>238</v>
      </c>
      <c r="C220" s="536">
        <f t="shared" si="291"/>
        <v>0</v>
      </c>
      <c r="D220" s="197"/>
      <c r="E220" s="198"/>
      <c r="F220" s="199">
        <f t="shared" ref="F220:F226" si="307">D220+E220</f>
        <v>0</v>
      </c>
      <c r="G220" s="197"/>
      <c r="H220" s="198"/>
      <c r="I220" s="199">
        <f t="shared" ref="I220:I226" si="308">G220+H220</f>
        <v>0</v>
      </c>
      <c r="J220" s="200"/>
      <c r="K220" s="198"/>
      <c r="L220" s="199">
        <f t="shared" ref="L220:L226" si="309">J220+K220</f>
        <v>0</v>
      </c>
      <c r="M220" s="197"/>
      <c r="N220" s="198"/>
      <c r="O220" s="199">
        <f t="shared" ref="O220:O226" si="310">M220+N220</f>
        <v>0</v>
      </c>
      <c r="P220" s="201"/>
    </row>
    <row r="221" spans="1:16" ht="14.25" hidden="1" customHeight="1" x14ac:dyDescent="0.25">
      <c r="A221" s="52">
        <v>6253</v>
      </c>
      <c r="B221" s="90" t="s">
        <v>239</v>
      </c>
      <c r="C221" s="536">
        <f t="shared" si="291"/>
        <v>0</v>
      </c>
      <c r="D221" s="197"/>
      <c r="E221" s="198"/>
      <c r="F221" s="199">
        <f t="shared" si="307"/>
        <v>0</v>
      </c>
      <c r="G221" s="197"/>
      <c r="H221" s="198"/>
      <c r="I221" s="199">
        <f t="shared" si="308"/>
        <v>0</v>
      </c>
      <c r="J221" s="200"/>
      <c r="K221" s="198"/>
      <c r="L221" s="199">
        <f t="shared" si="309"/>
        <v>0</v>
      </c>
      <c r="M221" s="197"/>
      <c r="N221" s="198"/>
      <c r="O221" s="199">
        <f t="shared" si="310"/>
        <v>0</v>
      </c>
      <c r="P221" s="201"/>
    </row>
    <row r="222" spans="1:16" ht="24" hidden="1" x14ac:dyDescent="0.25">
      <c r="A222" s="52">
        <v>6254</v>
      </c>
      <c r="B222" s="90" t="s">
        <v>240</v>
      </c>
      <c r="C222" s="536">
        <f t="shared" si="291"/>
        <v>0</v>
      </c>
      <c r="D222" s="197"/>
      <c r="E222" s="198"/>
      <c r="F222" s="199">
        <f t="shared" si="307"/>
        <v>0</v>
      </c>
      <c r="G222" s="197"/>
      <c r="H222" s="198"/>
      <c r="I222" s="199">
        <f t="shared" si="308"/>
        <v>0</v>
      </c>
      <c r="J222" s="200"/>
      <c r="K222" s="198"/>
      <c r="L222" s="199">
        <f t="shared" si="309"/>
        <v>0</v>
      </c>
      <c r="M222" s="197"/>
      <c r="N222" s="198"/>
      <c r="O222" s="199">
        <f t="shared" si="310"/>
        <v>0</v>
      </c>
      <c r="P222" s="201"/>
    </row>
    <row r="223" spans="1:16" ht="24" hidden="1" x14ac:dyDescent="0.25">
      <c r="A223" s="52">
        <v>6255</v>
      </c>
      <c r="B223" s="90" t="s">
        <v>241</v>
      </c>
      <c r="C223" s="536">
        <f t="shared" si="291"/>
        <v>0</v>
      </c>
      <c r="D223" s="197"/>
      <c r="E223" s="198"/>
      <c r="F223" s="199">
        <f t="shared" si="307"/>
        <v>0</v>
      </c>
      <c r="G223" s="197"/>
      <c r="H223" s="198"/>
      <c r="I223" s="199">
        <f t="shared" si="308"/>
        <v>0</v>
      </c>
      <c r="J223" s="200"/>
      <c r="K223" s="198"/>
      <c r="L223" s="199">
        <f t="shared" si="309"/>
        <v>0</v>
      </c>
      <c r="M223" s="197"/>
      <c r="N223" s="198"/>
      <c r="O223" s="199">
        <f t="shared" si="310"/>
        <v>0</v>
      </c>
      <c r="P223" s="201"/>
    </row>
    <row r="224" spans="1:16" hidden="1" x14ac:dyDescent="0.25">
      <c r="A224" s="52">
        <v>6259</v>
      </c>
      <c r="B224" s="90" t="s">
        <v>242</v>
      </c>
      <c r="C224" s="536">
        <f t="shared" si="291"/>
        <v>0</v>
      </c>
      <c r="D224" s="197"/>
      <c r="E224" s="198"/>
      <c r="F224" s="199">
        <f t="shared" si="307"/>
        <v>0</v>
      </c>
      <c r="G224" s="197"/>
      <c r="H224" s="198"/>
      <c r="I224" s="199">
        <f t="shared" si="308"/>
        <v>0</v>
      </c>
      <c r="J224" s="200"/>
      <c r="K224" s="198"/>
      <c r="L224" s="199">
        <f t="shared" si="309"/>
        <v>0</v>
      </c>
      <c r="M224" s="197"/>
      <c r="N224" s="198"/>
      <c r="O224" s="199">
        <f t="shared" si="310"/>
        <v>0</v>
      </c>
      <c r="P224" s="201"/>
    </row>
    <row r="225" spans="1:16" ht="24" hidden="1" x14ac:dyDescent="0.25">
      <c r="A225" s="202">
        <v>6260</v>
      </c>
      <c r="B225" s="90" t="s">
        <v>243</v>
      </c>
      <c r="C225" s="536">
        <f t="shared" si="291"/>
        <v>0</v>
      </c>
      <c r="D225" s="197"/>
      <c r="E225" s="198"/>
      <c r="F225" s="199">
        <f t="shared" si="307"/>
        <v>0</v>
      </c>
      <c r="G225" s="197"/>
      <c r="H225" s="198"/>
      <c r="I225" s="199">
        <f t="shared" si="308"/>
        <v>0</v>
      </c>
      <c r="J225" s="200"/>
      <c r="K225" s="198"/>
      <c r="L225" s="199">
        <f t="shared" si="309"/>
        <v>0</v>
      </c>
      <c r="M225" s="197"/>
      <c r="N225" s="198"/>
      <c r="O225" s="199">
        <f t="shared" si="310"/>
        <v>0</v>
      </c>
      <c r="P225" s="201"/>
    </row>
    <row r="226" spans="1:16" hidden="1" x14ac:dyDescent="0.25">
      <c r="A226" s="202">
        <v>6270</v>
      </c>
      <c r="B226" s="90" t="s">
        <v>244</v>
      </c>
      <c r="C226" s="536">
        <f t="shared" si="291"/>
        <v>0</v>
      </c>
      <c r="D226" s="197"/>
      <c r="E226" s="198"/>
      <c r="F226" s="199">
        <f t="shared" si="307"/>
        <v>0</v>
      </c>
      <c r="G226" s="197"/>
      <c r="H226" s="198"/>
      <c r="I226" s="199">
        <f t="shared" si="308"/>
        <v>0</v>
      </c>
      <c r="J226" s="200"/>
      <c r="K226" s="198"/>
      <c r="L226" s="199">
        <f t="shared" si="309"/>
        <v>0</v>
      </c>
      <c r="M226" s="197"/>
      <c r="N226" s="198"/>
      <c r="O226" s="199">
        <f t="shared" si="310"/>
        <v>0</v>
      </c>
      <c r="P226" s="201"/>
    </row>
    <row r="227" spans="1:16" ht="24" hidden="1" x14ac:dyDescent="0.25">
      <c r="A227" s="352">
        <v>6290</v>
      </c>
      <c r="B227" s="82" t="s">
        <v>245</v>
      </c>
      <c r="C227" s="548">
        <f t="shared" si="291"/>
        <v>0</v>
      </c>
      <c r="D227" s="212">
        <f t="shared" ref="D227:E227" si="311">SUM(D228:D231)</f>
        <v>0</v>
      </c>
      <c r="E227" s="213">
        <f t="shared" si="311"/>
        <v>0</v>
      </c>
      <c r="F227" s="194">
        <f>SUM(F228:F231)</f>
        <v>0</v>
      </c>
      <c r="G227" s="212">
        <f t="shared" ref="G227:O227" si="312">SUM(G228:G231)</f>
        <v>0</v>
      </c>
      <c r="H227" s="213">
        <f t="shared" si="312"/>
        <v>0</v>
      </c>
      <c r="I227" s="194">
        <f t="shared" si="312"/>
        <v>0</v>
      </c>
      <c r="J227" s="214">
        <f t="shared" si="312"/>
        <v>0</v>
      </c>
      <c r="K227" s="213">
        <f t="shared" si="312"/>
        <v>0</v>
      </c>
      <c r="L227" s="194">
        <f t="shared" si="312"/>
        <v>0</v>
      </c>
      <c r="M227" s="212">
        <f t="shared" si="312"/>
        <v>0</v>
      </c>
      <c r="N227" s="213">
        <f t="shared" si="312"/>
        <v>0</v>
      </c>
      <c r="O227" s="194">
        <f t="shared" si="312"/>
        <v>0</v>
      </c>
      <c r="P227" s="229"/>
    </row>
    <row r="228" spans="1:16" hidden="1" x14ac:dyDescent="0.25">
      <c r="A228" s="52">
        <v>6291</v>
      </c>
      <c r="B228" s="90" t="s">
        <v>246</v>
      </c>
      <c r="C228" s="536">
        <f t="shared" si="291"/>
        <v>0</v>
      </c>
      <c r="D228" s="197"/>
      <c r="E228" s="198"/>
      <c r="F228" s="199">
        <f t="shared" ref="F228:F231" si="313">D228+E228</f>
        <v>0</v>
      </c>
      <c r="G228" s="197"/>
      <c r="H228" s="198"/>
      <c r="I228" s="199">
        <f t="shared" ref="I228:I231" si="314">G228+H228</f>
        <v>0</v>
      </c>
      <c r="J228" s="200"/>
      <c r="K228" s="198"/>
      <c r="L228" s="199">
        <f t="shared" ref="L228:L231" si="315">J228+K228</f>
        <v>0</v>
      </c>
      <c r="M228" s="197"/>
      <c r="N228" s="198"/>
      <c r="O228" s="199">
        <f t="shared" ref="O228:O231" si="316">M228+N228</f>
        <v>0</v>
      </c>
      <c r="P228" s="201"/>
    </row>
    <row r="229" spans="1:16" hidden="1" x14ac:dyDescent="0.25">
      <c r="A229" s="52">
        <v>6292</v>
      </c>
      <c r="B229" s="90" t="s">
        <v>247</v>
      </c>
      <c r="C229" s="536">
        <f t="shared" si="291"/>
        <v>0</v>
      </c>
      <c r="D229" s="197"/>
      <c r="E229" s="198"/>
      <c r="F229" s="199">
        <f t="shared" si="313"/>
        <v>0</v>
      </c>
      <c r="G229" s="197"/>
      <c r="H229" s="198"/>
      <c r="I229" s="199">
        <f t="shared" si="314"/>
        <v>0</v>
      </c>
      <c r="J229" s="200"/>
      <c r="K229" s="198"/>
      <c r="L229" s="199">
        <f t="shared" si="315"/>
        <v>0</v>
      </c>
      <c r="M229" s="197"/>
      <c r="N229" s="198"/>
      <c r="O229" s="199">
        <f t="shared" si="316"/>
        <v>0</v>
      </c>
      <c r="P229" s="201"/>
    </row>
    <row r="230" spans="1:16" ht="72" hidden="1" x14ac:dyDescent="0.25">
      <c r="A230" s="52">
        <v>6296</v>
      </c>
      <c r="B230" s="90" t="s">
        <v>248</v>
      </c>
      <c r="C230" s="536">
        <f t="shared" si="291"/>
        <v>0</v>
      </c>
      <c r="D230" s="197"/>
      <c r="E230" s="198"/>
      <c r="F230" s="199">
        <f t="shared" si="313"/>
        <v>0</v>
      </c>
      <c r="G230" s="197"/>
      <c r="H230" s="198"/>
      <c r="I230" s="199">
        <f t="shared" si="314"/>
        <v>0</v>
      </c>
      <c r="J230" s="200"/>
      <c r="K230" s="198"/>
      <c r="L230" s="199">
        <f t="shared" si="315"/>
        <v>0</v>
      </c>
      <c r="M230" s="197"/>
      <c r="N230" s="198"/>
      <c r="O230" s="199">
        <f t="shared" si="316"/>
        <v>0</v>
      </c>
      <c r="P230" s="201"/>
    </row>
    <row r="231" spans="1:16" ht="39.75" hidden="1" customHeight="1" x14ac:dyDescent="0.25">
      <c r="A231" s="52">
        <v>6299</v>
      </c>
      <c r="B231" s="90" t="s">
        <v>249</v>
      </c>
      <c r="C231" s="536">
        <f t="shared" si="291"/>
        <v>0</v>
      </c>
      <c r="D231" s="197"/>
      <c r="E231" s="198"/>
      <c r="F231" s="199">
        <f t="shared" si="313"/>
        <v>0</v>
      </c>
      <c r="G231" s="197"/>
      <c r="H231" s="198"/>
      <c r="I231" s="199">
        <f t="shared" si="314"/>
        <v>0</v>
      </c>
      <c r="J231" s="200"/>
      <c r="K231" s="198"/>
      <c r="L231" s="199">
        <f t="shared" si="315"/>
        <v>0</v>
      </c>
      <c r="M231" s="197"/>
      <c r="N231" s="198"/>
      <c r="O231" s="199">
        <f t="shared" si="316"/>
        <v>0</v>
      </c>
      <c r="P231" s="201"/>
    </row>
    <row r="232" spans="1:16" hidden="1" x14ac:dyDescent="0.25">
      <c r="A232" s="70">
        <v>6300</v>
      </c>
      <c r="B232" s="182" t="s">
        <v>250</v>
      </c>
      <c r="C232" s="534">
        <f t="shared" si="291"/>
        <v>0</v>
      </c>
      <c r="D232" s="183">
        <f t="shared" ref="D232:E232" si="317">SUM(D233,D238,D239)</f>
        <v>0</v>
      </c>
      <c r="E232" s="184">
        <f t="shared" si="317"/>
        <v>0</v>
      </c>
      <c r="F232" s="185">
        <f>SUM(F233,F238,F239)</f>
        <v>0</v>
      </c>
      <c r="G232" s="183">
        <f t="shared" ref="G232:O232" si="318">SUM(G233,G238,G239)</f>
        <v>0</v>
      </c>
      <c r="H232" s="184">
        <f t="shared" si="318"/>
        <v>0</v>
      </c>
      <c r="I232" s="185">
        <f t="shared" si="318"/>
        <v>0</v>
      </c>
      <c r="J232" s="186">
        <f t="shared" si="318"/>
        <v>0</v>
      </c>
      <c r="K232" s="184">
        <f t="shared" si="318"/>
        <v>0</v>
      </c>
      <c r="L232" s="185">
        <f t="shared" si="318"/>
        <v>0</v>
      </c>
      <c r="M232" s="183">
        <f t="shared" si="318"/>
        <v>0</v>
      </c>
      <c r="N232" s="184">
        <f t="shared" si="318"/>
        <v>0</v>
      </c>
      <c r="O232" s="185">
        <f t="shared" si="318"/>
        <v>0</v>
      </c>
      <c r="P232" s="215"/>
    </row>
    <row r="233" spans="1:16" ht="24" hidden="1" x14ac:dyDescent="0.25">
      <c r="A233" s="352">
        <v>6320</v>
      </c>
      <c r="B233" s="82" t="s">
        <v>251</v>
      </c>
      <c r="C233" s="548">
        <f t="shared" si="291"/>
        <v>0</v>
      </c>
      <c r="D233" s="212">
        <f t="shared" ref="D233:E233" si="319">SUM(D234:D237)</f>
        <v>0</v>
      </c>
      <c r="E233" s="213">
        <f t="shared" si="319"/>
        <v>0</v>
      </c>
      <c r="F233" s="194">
        <f>SUM(F234:F237)</f>
        <v>0</v>
      </c>
      <c r="G233" s="212">
        <f t="shared" ref="G233:O233" si="320">SUM(G234:G237)</f>
        <v>0</v>
      </c>
      <c r="H233" s="213">
        <f t="shared" si="320"/>
        <v>0</v>
      </c>
      <c r="I233" s="194">
        <f t="shared" si="320"/>
        <v>0</v>
      </c>
      <c r="J233" s="214">
        <f t="shared" si="320"/>
        <v>0</v>
      </c>
      <c r="K233" s="213">
        <f t="shared" si="320"/>
        <v>0</v>
      </c>
      <c r="L233" s="194">
        <f t="shared" si="320"/>
        <v>0</v>
      </c>
      <c r="M233" s="212">
        <f t="shared" si="320"/>
        <v>0</v>
      </c>
      <c r="N233" s="213">
        <f t="shared" si="320"/>
        <v>0</v>
      </c>
      <c r="O233" s="194">
        <f t="shared" si="320"/>
        <v>0</v>
      </c>
      <c r="P233" s="196"/>
    </row>
    <row r="234" spans="1:16" hidden="1" x14ac:dyDescent="0.25">
      <c r="A234" s="52">
        <v>6322</v>
      </c>
      <c r="B234" s="90" t="s">
        <v>252</v>
      </c>
      <c r="C234" s="536">
        <f t="shared" si="291"/>
        <v>0</v>
      </c>
      <c r="D234" s="197"/>
      <c r="E234" s="198"/>
      <c r="F234" s="199">
        <f t="shared" ref="F234:F239" si="321">D234+E234</f>
        <v>0</v>
      </c>
      <c r="G234" s="197"/>
      <c r="H234" s="198"/>
      <c r="I234" s="199">
        <f t="shared" ref="I234:I239" si="322">G234+H234</f>
        <v>0</v>
      </c>
      <c r="J234" s="200"/>
      <c r="K234" s="198"/>
      <c r="L234" s="199">
        <f t="shared" ref="L234:L239" si="323">J234+K234</f>
        <v>0</v>
      </c>
      <c r="M234" s="197"/>
      <c r="N234" s="198"/>
      <c r="O234" s="199">
        <f t="shared" ref="O234:O239" si="324">M234+N234</f>
        <v>0</v>
      </c>
      <c r="P234" s="201"/>
    </row>
    <row r="235" spans="1:16" ht="24" hidden="1" x14ac:dyDescent="0.25">
      <c r="A235" s="52">
        <v>6323</v>
      </c>
      <c r="B235" s="90" t="s">
        <v>253</v>
      </c>
      <c r="C235" s="536">
        <f t="shared" si="291"/>
        <v>0</v>
      </c>
      <c r="D235" s="197"/>
      <c r="E235" s="198"/>
      <c r="F235" s="199">
        <f t="shared" si="321"/>
        <v>0</v>
      </c>
      <c r="G235" s="197"/>
      <c r="H235" s="198"/>
      <c r="I235" s="199">
        <f t="shared" si="322"/>
        <v>0</v>
      </c>
      <c r="J235" s="200"/>
      <c r="K235" s="198"/>
      <c r="L235" s="199">
        <f t="shared" si="323"/>
        <v>0</v>
      </c>
      <c r="M235" s="197"/>
      <c r="N235" s="198"/>
      <c r="O235" s="199">
        <f t="shared" si="324"/>
        <v>0</v>
      </c>
      <c r="P235" s="201"/>
    </row>
    <row r="236" spans="1:16" ht="24" hidden="1" x14ac:dyDescent="0.25">
      <c r="A236" s="52">
        <v>6324</v>
      </c>
      <c r="B236" s="90" t="s">
        <v>254</v>
      </c>
      <c r="C236" s="536">
        <f t="shared" si="291"/>
        <v>0</v>
      </c>
      <c r="D236" s="197"/>
      <c r="E236" s="198"/>
      <c r="F236" s="199">
        <f t="shared" si="321"/>
        <v>0</v>
      </c>
      <c r="G236" s="197"/>
      <c r="H236" s="198"/>
      <c r="I236" s="199">
        <f t="shared" si="322"/>
        <v>0</v>
      </c>
      <c r="J236" s="200"/>
      <c r="K236" s="198"/>
      <c r="L236" s="199">
        <f t="shared" si="323"/>
        <v>0</v>
      </c>
      <c r="M236" s="197"/>
      <c r="N236" s="198"/>
      <c r="O236" s="199">
        <f t="shared" si="324"/>
        <v>0</v>
      </c>
      <c r="P236" s="201"/>
    </row>
    <row r="237" spans="1:16" hidden="1" x14ac:dyDescent="0.25">
      <c r="A237" s="45">
        <v>6329</v>
      </c>
      <c r="B237" s="82" t="s">
        <v>255</v>
      </c>
      <c r="C237" s="535">
        <f t="shared" si="291"/>
        <v>0</v>
      </c>
      <c r="D237" s="192"/>
      <c r="E237" s="193"/>
      <c r="F237" s="194">
        <f t="shared" si="321"/>
        <v>0</v>
      </c>
      <c r="G237" s="192"/>
      <c r="H237" s="193"/>
      <c r="I237" s="194">
        <f t="shared" si="322"/>
        <v>0</v>
      </c>
      <c r="J237" s="195"/>
      <c r="K237" s="193"/>
      <c r="L237" s="194">
        <f t="shared" si="323"/>
        <v>0</v>
      </c>
      <c r="M237" s="192"/>
      <c r="N237" s="193"/>
      <c r="O237" s="194">
        <f t="shared" si="324"/>
        <v>0</v>
      </c>
      <c r="P237" s="196"/>
    </row>
    <row r="238" spans="1:16" ht="24" hidden="1" x14ac:dyDescent="0.25">
      <c r="A238" s="351">
        <v>6330</v>
      </c>
      <c r="B238" s="245" t="s">
        <v>256</v>
      </c>
      <c r="C238" s="548">
        <f t="shared" si="291"/>
        <v>0</v>
      </c>
      <c r="D238" s="231"/>
      <c r="E238" s="232"/>
      <c r="F238" s="233">
        <f t="shared" si="321"/>
        <v>0</v>
      </c>
      <c r="G238" s="231"/>
      <c r="H238" s="232"/>
      <c r="I238" s="233">
        <f t="shared" si="322"/>
        <v>0</v>
      </c>
      <c r="J238" s="234"/>
      <c r="K238" s="232"/>
      <c r="L238" s="233">
        <f t="shared" si="323"/>
        <v>0</v>
      </c>
      <c r="M238" s="231"/>
      <c r="N238" s="232"/>
      <c r="O238" s="233">
        <f t="shared" si="324"/>
        <v>0</v>
      </c>
      <c r="P238" s="229"/>
    </row>
    <row r="239" spans="1:16" hidden="1" x14ac:dyDescent="0.25">
      <c r="A239" s="202">
        <v>6360</v>
      </c>
      <c r="B239" s="90" t="s">
        <v>257</v>
      </c>
      <c r="C239" s="536">
        <f t="shared" si="291"/>
        <v>0</v>
      </c>
      <c r="D239" s="197"/>
      <c r="E239" s="198"/>
      <c r="F239" s="199">
        <f t="shared" si="321"/>
        <v>0</v>
      </c>
      <c r="G239" s="197"/>
      <c r="H239" s="198"/>
      <c r="I239" s="199">
        <f t="shared" si="322"/>
        <v>0</v>
      </c>
      <c r="J239" s="200"/>
      <c r="K239" s="198"/>
      <c r="L239" s="199">
        <f t="shared" si="323"/>
        <v>0</v>
      </c>
      <c r="M239" s="197"/>
      <c r="N239" s="198"/>
      <c r="O239" s="199">
        <f t="shared" si="324"/>
        <v>0</v>
      </c>
      <c r="P239" s="201"/>
    </row>
    <row r="240" spans="1:16" ht="36" hidden="1" x14ac:dyDescent="0.25">
      <c r="A240" s="70">
        <v>6400</v>
      </c>
      <c r="B240" s="182" t="s">
        <v>258</v>
      </c>
      <c r="C240" s="534">
        <f t="shared" si="291"/>
        <v>0</v>
      </c>
      <c r="D240" s="183">
        <f t="shared" ref="D240:E240" si="325">SUM(D241,D245)</f>
        <v>0</v>
      </c>
      <c r="E240" s="184">
        <f t="shared" si="325"/>
        <v>0</v>
      </c>
      <c r="F240" s="185">
        <f>SUM(F241,F245)</f>
        <v>0</v>
      </c>
      <c r="G240" s="183">
        <f t="shared" ref="G240:O240" si="326">SUM(G241,G245)</f>
        <v>0</v>
      </c>
      <c r="H240" s="184">
        <f t="shared" si="326"/>
        <v>0</v>
      </c>
      <c r="I240" s="185">
        <f t="shared" si="326"/>
        <v>0</v>
      </c>
      <c r="J240" s="186">
        <f t="shared" si="326"/>
        <v>0</v>
      </c>
      <c r="K240" s="184">
        <f t="shared" si="326"/>
        <v>0</v>
      </c>
      <c r="L240" s="185">
        <f t="shared" si="326"/>
        <v>0</v>
      </c>
      <c r="M240" s="183">
        <f t="shared" si="326"/>
        <v>0</v>
      </c>
      <c r="N240" s="184">
        <f t="shared" si="326"/>
        <v>0</v>
      </c>
      <c r="O240" s="185">
        <f t="shared" si="326"/>
        <v>0</v>
      </c>
      <c r="P240" s="215"/>
    </row>
    <row r="241" spans="1:17" ht="24" hidden="1" x14ac:dyDescent="0.25">
      <c r="A241" s="352">
        <v>6410</v>
      </c>
      <c r="B241" s="82" t="s">
        <v>259</v>
      </c>
      <c r="C241" s="535">
        <f t="shared" si="291"/>
        <v>0</v>
      </c>
      <c r="D241" s="212">
        <f t="shared" ref="D241:E241" si="327">SUM(D242:D244)</f>
        <v>0</v>
      </c>
      <c r="E241" s="213">
        <f t="shared" si="327"/>
        <v>0</v>
      </c>
      <c r="F241" s="194">
        <f>SUM(F242:F244)</f>
        <v>0</v>
      </c>
      <c r="G241" s="212">
        <f t="shared" ref="G241:O241" si="328">SUM(G242:G244)</f>
        <v>0</v>
      </c>
      <c r="H241" s="213">
        <f t="shared" si="328"/>
        <v>0</v>
      </c>
      <c r="I241" s="194">
        <f t="shared" si="328"/>
        <v>0</v>
      </c>
      <c r="J241" s="214">
        <f t="shared" si="328"/>
        <v>0</v>
      </c>
      <c r="K241" s="213">
        <f t="shared" si="328"/>
        <v>0</v>
      </c>
      <c r="L241" s="194">
        <f t="shared" si="328"/>
        <v>0</v>
      </c>
      <c r="M241" s="212">
        <f t="shared" si="328"/>
        <v>0</v>
      </c>
      <c r="N241" s="213">
        <f t="shared" si="328"/>
        <v>0</v>
      </c>
      <c r="O241" s="194">
        <f t="shared" si="328"/>
        <v>0</v>
      </c>
      <c r="P241" s="227"/>
    </row>
    <row r="242" spans="1:17" hidden="1" x14ac:dyDescent="0.25">
      <c r="A242" s="52">
        <v>6411</v>
      </c>
      <c r="B242" s="218" t="s">
        <v>260</v>
      </c>
      <c r="C242" s="536">
        <f t="shared" si="291"/>
        <v>0</v>
      </c>
      <c r="D242" s="197"/>
      <c r="E242" s="198"/>
      <c r="F242" s="199">
        <f t="shared" ref="F242:F244" si="329">D242+E242</f>
        <v>0</v>
      </c>
      <c r="G242" s="197"/>
      <c r="H242" s="198"/>
      <c r="I242" s="199">
        <f t="shared" ref="I242:I244" si="330">G242+H242</f>
        <v>0</v>
      </c>
      <c r="J242" s="200"/>
      <c r="K242" s="198"/>
      <c r="L242" s="199">
        <f t="shared" ref="L242:L244" si="331">J242+K242</f>
        <v>0</v>
      </c>
      <c r="M242" s="197"/>
      <c r="N242" s="198"/>
      <c r="O242" s="199">
        <f t="shared" ref="O242:O244" si="332">M242+N242</f>
        <v>0</v>
      </c>
      <c r="P242" s="201"/>
    </row>
    <row r="243" spans="1:17" ht="36" hidden="1" x14ac:dyDescent="0.25">
      <c r="A243" s="52">
        <v>6412</v>
      </c>
      <c r="B243" s="90" t="s">
        <v>261</v>
      </c>
      <c r="C243" s="536">
        <f t="shared" si="291"/>
        <v>0</v>
      </c>
      <c r="D243" s="197"/>
      <c r="E243" s="198"/>
      <c r="F243" s="199">
        <f t="shared" si="329"/>
        <v>0</v>
      </c>
      <c r="G243" s="197"/>
      <c r="H243" s="198"/>
      <c r="I243" s="199">
        <f t="shared" si="330"/>
        <v>0</v>
      </c>
      <c r="J243" s="200"/>
      <c r="K243" s="198"/>
      <c r="L243" s="199">
        <f t="shared" si="331"/>
        <v>0</v>
      </c>
      <c r="M243" s="197"/>
      <c r="N243" s="198"/>
      <c r="O243" s="199">
        <f t="shared" si="332"/>
        <v>0</v>
      </c>
      <c r="P243" s="201"/>
    </row>
    <row r="244" spans="1:17" ht="36" hidden="1" x14ac:dyDescent="0.25">
      <c r="A244" s="52">
        <v>6419</v>
      </c>
      <c r="B244" s="90" t="s">
        <v>262</v>
      </c>
      <c r="C244" s="536">
        <f t="shared" si="291"/>
        <v>0</v>
      </c>
      <c r="D244" s="197"/>
      <c r="E244" s="198"/>
      <c r="F244" s="199">
        <f t="shared" si="329"/>
        <v>0</v>
      </c>
      <c r="G244" s="197"/>
      <c r="H244" s="198"/>
      <c r="I244" s="199">
        <f t="shared" si="330"/>
        <v>0</v>
      </c>
      <c r="J244" s="200"/>
      <c r="K244" s="198"/>
      <c r="L244" s="199">
        <f t="shared" si="331"/>
        <v>0</v>
      </c>
      <c r="M244" s="197"/>
      <c r="N244" s="198"/>
      <c r="O244" s="199">
        <f t="shared" si="332"/>
        <v>0</v>
      </c>
      <c r="P244" s="201"/>
    </row>
    <row r="245" spans="1:17" ht="48" hidden="1" x14ac:dyDescent="0.25">
      <c r="A245" s="202">
        <v>6420</v>
      </c>
      <c r="B245" s="90" t="s">
        <v>263</v>
      </c>
      <c r="C245" s="536">
        <f t="shared" si="291"/>
        <v>0</v>
      </c>
      <c r="D245" s="203">
        <f t="shared" ref="D245:E245" si="333">SUM(D246:D249)</f>
        <v>0</v>
      </c>
      <c r="E245" s="204">
        <f t="shared" si="333"/>
        <v>0</v>
      </c>
      <c r="F245" s="199">
        <f>SUM(F246:F249)</f>
        <v>0</v>
      </c>
      <c r="G245" s="203">
        <f t="shared" ref="G245:H245" si="334">SUM(G246:G249)</f>
        <v>0</v>
      </c>
      <c r="H245" s="204">
        <f t="shared" si="334"/>
        <v>0</v>
      </c>
      <c r="I245" s="199">
        <f>SUM(I246:I249)</f>
        <v>0</v>
      </c>
      <c r="J245" s="205">
        <f t="shared" ref="J245:K245" si="335">SUM(J246:J249)</f>
        <v>0</v>
      </c>
      <c r="K245" s="204">
        <f t="shared" si="335"/>
        <v>0</v>
      </c>
      <c r="L245" s="199">
        <f>SUM(L246:L249)</f>
        <v>0</v>
      </c>
      <c r="M245" s="203">
        <f t="shared" ref="M245:O245" si="336">SUM(M246:M249)</f>
        <v>0</v>
      </c>
      <c r="N245" s="204">
        <f t="shared" si="336"/>
        <v>0</v>
      </c>
      <c r="O245" s="199">
        <f t="shared" si="336"/>
        <v>0</v>
      </c>
      <c r="P245" s="201"/>
    </row>
    <row r="246" spans="1:17" ht="36" hidden="1" x14ac:dyDescent="0.25">
      <c r="A246" s="52">
        <v>6421</v>
      </c>
      <c r="B246" s="90" t="s">
        <v>264</v>
      </c>
      <c r="C246" s="536">
        <f t="shared" si="291"/>
        <v>0</v>
      </c>
      <c r="D246" s="197"/>
      <c r="E246" s="198"/>
      <c r="F246" s="199">
        <f t="shared" ref="F246:F249" si="337">D246+E246</f>
        <v>0</v>
      </c>
      <c r="G246" s="197"/>
      <c r="H246" s="198"/>
      <c r="I246" s="199">
        <f t="shared" ref="I246:I249" si="338">G246+H246</f>
        <v>0</v>
      </c>
      <c r="J246" s="200"/>
      <c r="K246" s="198"/>
      <c r="L246" s="199">
        <f t="shared" ref="L246:L249" si="339">J246+K246</f>
        <v>0</v>
      </c>
      <c r="M246" s="197"/>
      <c r="N246" s="198"/>
      <c r="O246" s="199">
        <f t="shared" ref="O246:O249" si="340">M246+N246</f>
        <v>0</v>
      </c>
      <c r="P246" s="201"/>
    </row>
    <row r="247" spans="1:17" hidden="1" x14ac:dyDescent="0.25">
      <c r="A247" s="52">
        <v>6422</v>
      </c>
      <c r="B247" s="90" t="s">
        <v>265</v>
      </c>
      <c r="C247" s="536">
        <f t="shared" si="291"/>
        <v>0</v>
      </c>
      <c r="D247" s="197"/>
      <c r="E247" s="198"/>
      <c r="F247" s="199">
        <f t="shared" si="337"/>
        <v>0</v>
      </c>
      <c r="G247" s="197"/>
      <c r="H247" s="198"/>
      <c r="I247" s="199">
        <f t="shared" si="338"/>
        <v>0</v>
      </c>
      <c r="J247" s="200"/>
      <c r="K247" s="198"/>
      <c r="L247" s="199">
        <f t="shared" si="339"/>
        <v>0</v>
      </c>
      <c r="M247" s="197"/>
      <c r="N247" s="198"/>
      <c r="O247" s="199">
        <f t="shared" si="340"/>
        <v>0</v>
      </c>
      <c r="P247" s="201"/>
    </row>
    <row r="248" spans="1:17" ht="13.5" hidden="1" customHeight="1" x14ac:dyDescent="0.25">
      <c r="A248" s="52">
        <v>6423</v>
      </c>
      <c r="B248" s="90" t="s">
        <v>266</v>
      </c>
      <c r="C248" s="536">
        <f t="shared" si="291"/>
        <v>0</v>
      </c>
      <c r="D248" s="197"/>
      <c r="E248" s="198"/>
      <c r="F248" s="199">
        <f t="shared" si="337"/>
        <v>0</v>
      </c>
      <c r="G248" s="197"/>
      <c r="H248" s="198"/>
      <c r="I248" s="199">
        <f t="shared" si="338"/>
        <v>0</v>
      </c>
      <c r="J248" s="200"/>
      <c r="K248" s="198"/>
      <c r="L248" s="199">
        <f t="shared" si="339"/>
        <v>0</v>
      </c>
      <c r="M248" s="197"/>
      <c r="N248" s="198"/>
      <c r="O248" s="199">
        <f t="shared" si="340"/>
        <v>0</v>
      </c>
      <c r="P248" s="201"/>
    </row>
    <row r="249" spans="1:17" ht="36" hidden="1" x14ac:dyDescent="0.25">
      <c r="A249" s="52">
        <v>6424</v>
      </c>
      <c r="B249" s="90" t="s">
        <v>267</v>
      </c>
      <c r="C249" s="536">
        <f t="shared" si="291"/>
        <v>0</v>
      </c>
      <c r="D249" s="197"/>
      <c r="E249" s="198"/>
      <c r="F249" s="199">
        <f t="shared" si="337"/>
        <v>0</v>
      </c>
      <c r="G249" s="197"/>
      <c r="H249" s="198"/>
      <c r="I249" s="199">
        <f t="shared" si="338"/>
        <v>0</v>
      </c>
      <c r="J249" s="200"/>
      <c r="K249" s="198"/>
      <c r="L249" s="199">
        <f t="shared" si="339"/>
        <v>0</v>
      </c>
      <c r="M249" s="197"/>
      <c r="N249" s="198"/>
      <c r="O249" s="199">
        <f t="shared" si="340"/>
        <v>0</v>
      </c>
      <c r="P249" s="201"/>
      <c r="Q249" s="246"/>
    </row>
    <row r="250" spans="1:17" ht="60" hidden="1" x14ac:dyDescent="0.25">
      <c r="A250" s="70">
        <v>6500</v>
      </c>
      <c r="B250" s="182" t="s">
        <v>268</v>
      </c>
      <c r="C250" s="538">
        <f t="shared" si="291"/>
        <v>0</v>
      </c>
      <c r="D250" s="220">
        <f t="shared" ref="D250:O250" si="341">SUM(D251)</f>
        <v>0</v>
      </c>
      <c r="E250" s="221">
        <f t="shared" si="341"/>
        <v>0</v>
      </c>
      <c r="F250" s="222">
        <f t="shared" si="341"/>
        <v>0</v>
      </c>
      <c r="G250" s="126">
        <f t="shared" si="341"/>
        <v>0</v>
      </c>
      <c r="H250" s="127">
        <f t="shared" si="341"/>
        <v>0</v>
      </c>
      <c r="I250" s="222">
        <f t="shared" si="341"/>
        <v>0</v>
      </c>
      <c r="J250" s="247">
        <f t="shared" si="341"/>
        <v>0</v>
      </c>
      <c r="K250" s="127">
        <f t="shared" si="341"/>
        <v>0</v>
      </c>
      <c r="L250" s="222">
        <f t="shared" si="341"/>
        <v>0</v>
      </c>
      <c r="M250" s="126">
        <f t="shared" si="341"/>
        <v>0</v>
      </c>
      <c r="N250" s="127">
        <f t="shared" si="341"/>
        <v>0</v>
      </c>
      <c r="O250" s="222">
        <f t="shared" si="341"/>
        <v>0</v>
      </c>
      <c r="P250" s="215"/>
      <c r="Q250" s="246"/>
    </row>
    <row r="251" spans="1:17" ht="48" hidden="1" x14ac:dyDescent="0.25">
      <c r="A251" s="52">
        <v>6510</v>
      </c>
      <c r="B251" s="90" t="s">
        <v>269</v>
      </c>
      <c r="C251" s="536">
        <f t="shared" si="291"/>
        <v>0</v>
      </c>
      <c r="D251" s="206"/>
      <c r="E251" s="207"/>
      <c r="F251" s="248">
        <f>D251+E251</f>
        <v>0</v>
      </c>
      <c r="G251" s="249"/>
      <c r="H251" s="250"/>
      <c r="I251" s="248">
        <f>G251+H251</f>
        <v>0</v>
      </c>
      <c r="J251" s="251"/>
      <c r="K251" s="250"/>
      <c r="L251" s="248">
        <f>J251+K251</f>
        <v>0</v>
      </c>
      <c r="M251" s="249"/>
      <c r="N251" s="250"/>
      <c r="O251" s="248">
        <f t="shared" ref="O251" si="342">M251+N251</f>
        <v>0</v>
      </c>
      <c r="P251" s="227"/>
      <c r="Q251" s="246"/>
    </row>
    <row r="252" spans="1:17" ht="48" hidden="1" x14ac:dyDescent="0.25">
      <c r="A252" s="252">
        <v>7000</v>
      </c>
      <c r="B252" s="252" t="s">
        <v>270</v>
      </c>
      <c r="C252" s="550">
        <f t="shared" si="291"/>
        <v>0</v>
      </c>
      <c r="D252" s="253">
        <f t="shared" ref="D252:E252" si="343">SUM(D253,D263)</f>
        <v>0</v>
      </c>
      <c r="E252" s="254">
        <f t="shared" si="343"/>
        <v>0</v>
      </c>
      <c r="F252" s="255">
        <f>SUM(F253,F263)</f>
        <v>0</v>
      </c>
      <c r="G252" s="253">
        <f t="shared" ref="G252:H252" si="344">SUM(G253,G263)</f>
        <v>0</v>
      </c>
      <c r="H252" s="254">
        <f t="shared" si="344"/>
        <v>0</v>
      </c>
      <c r="I252" s="255">
        <f>SUM(I253,I263)</f>
        <v>0</v>
      </c>
      <c r="J252" s="256">
        <f t="shared" ref="J252:K252" si="345">SUM(J253,J263)</f>
        <v>0</v>
      </c>
      <c r="K252" s="254">
        <f t="shared" si="345"/>
        <v>0</v>
      </c>
      <c r="L252" s="255">
        <f>SUM(L253,L263)</f>
        <v>0</v>
      </c>
      <c r="M252" s="253">
        <f t="shared" ref="M252:O252" si="346">SUM(M253,M263)</f>
        <v>0</v>
      </c>
      <c r="N252" s="254">
        <f t="shared" si="346"/>
        <v>0</v>
      </c>
      <c r="O252" s="255">
        <f t="shared" si="346"/>
        <v>0</v>
      </c>
      <c r="P252" s="257"/>
    </row>
    <row r="253" spans="1:17" ht="24" hidden="1" x14ac:dyDescent="0.25">
      <c r="A253" s="70">
        <v>7200</v>
      </c>
      <c r="B253" s="182" t="s">
        <v>271</v>
      </c>
      <c r="C253" s="534">
        <f t="shared" si="291"/>
        <v>0</v>
      </c>
      <c r="D253" s="183">
        <f t="shared" ref="D253:O253" si="347">SUM(D254,D255,D256,D257,D261,D262)</f>
        <v>0</v>
      </c>
      <c r="E253" s="184">
        <f t="shared" si="347"/>
        <v>0</v>
      </c>
      <c r="F253" s="185">
        <f t="shared" si="347"/>
        <v>0</v>
      </c>
      <c r="G253" s="183">
        <f t="shared" si="347"/>
        <v>0</v>
      </c>
      <c r="H253" s="184">
        <f t="shared" si="347"/>
        <v>0</v>
      </c>
      <c r="I253" s="185">
        <f t="shared" si="347"/>
        <v>0</v>
      </c>
      <c r="J253" s="186">
        <f t="shared" si="347"/>
        <v>0</v>
      </c>
      <c r="K253" s="184">
        <f t="shared" si="347"/>
        <v>0</v>
      </c>
      <c r="L253" s="185">
        <f t="shared" si="347"/>
        <v>0</v>
      </c>
      <c r="M253" s="183">
        <f t="shared" si="347"/>
        <v>0</v>
      </c>
      <c r="N253" s="184">
        <f t="shared" si="347"/>
        <v>0</v>
      </c>
      <c r="O253" s="185">
        <f t="shared" si="347"/>
        <v>0</v>
      </c>
      <c r="P253" s="187"/>
    </row>
    <row r="254" spans="1:17" ht="24" hidden="1" x14ac:dyDescent="0.25">
      <c r="A254" s="352">
        <v>7210</v>
      </c>
      <c r="B254" s="82" t="s">
        <v>272</v>
      </c>
      <c r="C254" s="535">
        <f t="shared" si="291"/>
        <v>0</v>
      </c>
      <c r="D254" s="192"/>
      <c r="E254" s="193"/>
      <c r="F254" s="194">
        <f t="shared" ref="F254:F256" si="348">D254+E254</f>
        <v>0</v>
      </c>
      <c r="G254" s="192"/>
      <c r="H254" s="193"/>
      <c r="I254" s="194">
        <f t="shared" ref="I254:I256" si="349">G254+H254</f>
        <v>0</v>
      </c>
      <c r="J254" s="195"/>
      <c r="K254" s="193"/>
      <c r="L254" s="194">
        <f t="shared" ref="L254:L256" si="350">J254+K254</f>
        <v>0</v>
      </c>
      <c r="M254" s="192"/>
      <c r="N254" s="193"/>
      <c r="O254" s="194">
        <f t="shared" ref="O254:O256" si="351">M254+N254</f>
        <v>0</v>
      </c>
      <c r="P254" s="196"/>
    </row>
    <row r="255" spans="1:17" s="246" customFormat="1" ht="36" hidden="1" x14ac:dyDescent="0.25">
      <c r="A255" s="202">
        <v>7220</v>
      </c>
      <c r="B255" s="90" t="s">
        <v>273</v>
      </c>
      <c r="C255" s="536">
        <f t="shared" si="291"/>
        <v>0</v>
      </c>
      <c r="D255" s="197"/>
      <c r="E255" s="198"/>
      <c r="F255" s="199">
        <f t="shared" si="348"/>
        <v>0</v>
      </c>
      <c r="G255" s="197"/>
      <c r="H255" s="198"/>
      <c r="I255" s="199">
        <f t="shared" si="349"/>
        <v>0</v>
      </c>
      <c r="J255" s="200"/>
      <c r="K255" s="198"/>
      <c r="L255" s="199">
        <f t="shared" si="350"/>
        <v>0</v>
      </c>
      <c r="M255" s="197"/>
      <c r="N255" s="198"/>
      <c r="O255" s="199">
        <f t="shared" si="351"/>
        <v>0</v>
      </c>
      <c r="P255" s="201"/>
    </row>
    <row r="256" spans="1:17" ht="24" hidden="1" x14ac:dyDescent="0.25">
      <c r="A256" s="202">
        <v>7230</v>
      </c>
      <c r="B256" s="90" t="s">
        <v>43</v>
      </c>
      <c r="C256" s="536">
        <f t="shared" si="291"/>
        <v>0</v>
      </c>
      <c r="D256" s="197"/>
      <c r="E256" s="198"/>
      <c r="F256" s="199">
        <f t="shared" si="348"/>
        <v>0</v>
      </c>
      <c r="G256" s="197"/>
      <c r="H256" s="198"/>
      <c r="I256" s="199">
        <f t="shared" si="349"/>
        <v>0</v>
      </c>
      <c r="J256" s="200"/>
      <c r="K256" s="198"/>
      <c r="L256" s="199">
        <f t="shared" si="350"/>
        <v>0</v>
      </c>
      <c r="M256" s="197"/>
      <c r="N256" s="198"/>
      <c r="O256" s="199">
        <f t="shared" si="351"/>
        <v>0</v>
      </c>
      <c r="P256" s="201"/>
    </row>
    <row r="257" spans="1:16" ht="24" hidden="1" x14ac:dyDescent="0.25">
      <c r="A257" s="202">
        <v>7240</v>
      </c>
      <c r="B257" s="90" t="s">
        <v>274</v>
      </c>
      <c r="C257" s="536">
        <f t="shared" si="291"/>
        <v>0</v>
      </c>
      <c r="D257" s="203">
        <f t="shared" ref="D257:K257" si="352">SUM(D258:D260)</f>
        <v>0</v>
      </c>
      <c r="E257" s="204">
        <f t="shared" si="352"/>
        <v>0</v>
      </c>
      <c r="F257" s="199">
        <f t="shared" si="352"/>
        <v>0</v>
      </c>
      <c r="G257" s="203">
        <f t="shared" si="352"/>
        <v>0</v>
      </c>
      <c r="H257" s="204">
        <f t="shared" si="352"/>
        <v>0</v>
      </c>
      <c r="I257" s="199">
        <f t="shared" si="352"/>
        <v>0</v>
      </c>
      <c r="J257" s="205">
        <f t="shared" si="352"/>
        <v>0</v>
      </c>
      <c r="K257" s="204">
        <f t="shared" si="352"/>
        <v>0</v>
      </c>
      <c r="L257" s="199">
        <f>SUM(L258:L260)</f>
        <v>0</v>
      </c>
      <c r="M257" s="203">
        <f t="shared" ref="M257:O257" si="353">SUM(M258:M260)</f>
        <v>0</v>
      </c>
      <c r="N257" s="204">
        <f t="shared" si="353"/>
        <v>0</v>
      </c>
      <c r="O257" s="199">
        <f t="shared" si="353"/>
        <v>0</v>
      </c>
      <c r="P257" s="201"/>
    </row>
    <row r="258" spans="1:16" ht="48" hidden="1" x14ac:dyDescent="0.25">
      <c r="A258" s="52">
        <v>7245</v>
      </c>
      <c r="B258" s="90" t="s">
        <v>275</v>
      </c>
      <c r="C258" s="536">
        <f t="shared" si="291"/>
        <v>0</v>
      </c>
      <c r="D258" s="197"/>
      <c r="E258" s="198"/>
      <c r="F258" s="199">
        <f t="shared" ref="F258:F262" si="354">D258+E258</f>
        <v>0</v>
      </c>
      <c r="G258" s="197"/>
      <c r="H258" s="198"/>
      <c r="I258" s="199">
        <f t="shared" ref="I258:I262" si="355">G258+H258</f>
        <v>0</v>
      </c>
      <c r="J258" s="200"/>
      <c r="K258" s="198"/>
      <c r="L258" s="199">
        <f t="shared" ref="L258:L262" si="356">J258+K258</f>
        <v>0</v>
      </c>
      <c r="M258" s="197"/>
      <c r="N258" s="198"/>
      <c r="O258" s="199">
        <f t="shared" ref="O258:O262" si="357">M258+N258</f>
        <v>0</v>
      </c>
      <c r="P258" s="201"/>
    </row>
    <row r="259" spans="1:16" ht="84.75" hidden="1" customHeight="1" x14ac:dyDescent="0.25">
      <c r="A259" s="52">
        <v>7246</v>
      </c>
      <c r="B259" s="90" t="s">
        <v>276</v>
      </c>
      <c r="C259" s="536">
        <f t="shared" si="291"/>
        <v>0</v>
      </c>
      <c r="D259" s="197"/>
      <c r="E259" s="198"/>
      <c r="F259" s="199">
        <f t="shared" si="354"/>
        <v>0</v>
      </c>
      <c r="G259" s="197"/>
      <c r="H259" s="198"/>
      <c r="I259" s="199">
        <f t="shared" si="355"/>
        <v>0</v>
      </c>
      <c r="J259" s="200"/>
      <c r="K259" s="198"/>
      <c r="L259" s="199">
        <f t="shared" si="356"/>
        <v>0</v>
      </c>
      <c r="M259" s="197"/>
      <c r="N259" s="198"/>
      <c r="O259" s="199">
        <f t="shared" si="357"/>
        <v>0</v>
      </c>
      <c r="P259" s="201"/>
    </row>
    <row r="260" spans="1:16" ht="36" hidden="1" x14ac:dyDescent="0.25">
      <c r="A260" s="52">
        <v>7247</v>
      </c>
      <c r="B260" s="90" t="s">
        <v>277</v>
      </c>
      <c r="C260" s="536">
        <f t="shared" si="291"/>
        <v>0</v>
      </c>
      <c r="D260" s="197"/>
      <c r="E260" s="198"/>
      <c r="F260" s="199">
        <f t="shared" si="354"/>
        <v>0</v>
      </c>
      <c r="G260" s="197"/>
      <c r="H260" s="198"/>
      <c r="I260" s="199">
        <f t="shared" si="355"/>
        <v>0</v>
      </c>
      <c r="J260" s="200"/>
      <c r="K260" s="198"/>
      <c r="L260" s="199">
        <f t="shared" si="356"/>
        <v>0</v>
      </c>
      <c r="M260" s="197"/>
      <c r="N260" s="198"/>
      <c r="O260" s="199">
        <f t="shared" si="357"/>
        <v>0</v>
      </c>
      <c r="P260" s="201"/>
    </row>
    <row r="261" spans="1:16" ht="24" hidden="1" x14ac:dyDescent="0.25">
      <c r="A261" s="202">
        <v>7260</v>
      </c>
      <c r="B261" s="90" t="s">
        <v>278</v>
      </c>
      <c r="C261" s="536">
        <f t="shared" si="291"/>
        <v>0</v>
      </c>
      <c r="D261" s="197"/>
      <c r="E261" s="198"/>
      <c r="F261" s="199">
        <f t="shared" si="354"/>
        <v>0</v>
      </c>
      <c r="G261" s="197"/>
      <c r="H261" s="198"/>
      <c r="I261" s="199">
        <f t="shared" si="355"/>
        <v>0</v>
      </c>
      <c r="J261" s="200"/>
      <c r="K261" s="198"/>
      <c r="L261" s="199">
        <f t="shared" si="356"/>
        <v>0</v>
      </c>
      <c r="M261" s="197"/>
      <c r="N261" s="198"/>
      <c r="O261" s="199">
        <f t="shared" si="357"/>
        <v>0</v>
      </c>
      <c r="P261" s="201"/>
    </row>
    <row r="262" spans="1:16" ht="60" hidden="1" x14ac:dyDescent="0.25">
      <c r="A262" s="202">
        <v>7270</v>
      </c>
      <c r="B262" s="90" t="s">
        <v>279</v>
      </c>
      <c r="C262" s="536">
        <f t="shared" si="291"/>
        <v>0</v>
      </c>
      <c r="D262" s="197"/>
      <c r="E262" s="198"/>
      <c r="F262" s="199">
        <f t="shared" si="354"/>
        <v>0</v>
      </c>
      <c r="G262" s="197"/>
      <c r="H262" s="198"/>
      <c r="I262" s="199">
        <f t="shared" si="355"/>
        <v>0</v>
      </c>
      <c r="J262" s="200"/>
      <c r="K262" s="198"/>
      <c r="L262" s="199">
        <f t="shared" si="356"/>
        <v>0</v>
      </c>
      <c r="M262" s="197"/>
      <c r="N262" s="198"/>
      <c r="O262" s="199">
        <f t="shared" si="357"/>
        <v>0</v>
      </c>
      <c r="P262" s="201"/>
    </row>
    <row r="263" spans="1:16" hidden="1" x14ac:dyDescent="0.25">
      <c r="A263" s="138">
        <v>7700</v>
      </c>
      <c r="B263" s="108" t="s">
        <v>280</v>
      </c>
      <c r="C263" s="538">
        <f t="shared" si="291"/>
        <v>0</v>
      </c>
      <c r="D263" s="220">
        <f t="shared" ref="D263:O263" si="358">D264</f>
        <v>0</v>
      </c>
      <c r="E263" s="221">
        <f t="shared" si="358"/>
        <v>0</v>
      </c>
      <c r="F263" s="222">
        <f t="shared" si="358"/>
        <v>0</v>
      </c>
      <c r="G263" s="220">
        <f t="shared" si="358"/>
        <v>0</v>
      </c>
      <c r="H263" s="221">
        <f t="shared" si="358"/>
        <v>0</v>
      </c>
      <c r="I263" s="222">
        <f t="shared" si="358"/>
        <v>0</v>
      </c>
      <c r="J263" s="223">
        <f t="shared" si="358"/>
        <v>0</v>
      </c>
      <c r="K263" s="221">
        <f t="shared" si="358"/>
        <v>0</v>
      </c>
      <c r="L263" s="222">
        <f t="shared" si="358"/>
        <v>0</v>
      </c>
      <c r="M263" s="220">
        <f t="shared" si="358"/>
        <v>0</v>
      </c>
      <c r="N263" s="221">
        <f t="shared" si="358"/>
        <v>0</v>
      </c>
      <c r="O263" s="222">
        <f t="shared" si="358"/>
        <v>0</v>
      </c>
      <c r="P263" s="215"/>
    </row>
    <row r="264" spans="1:16" hidden="1" x14ac:dyDescent="0.25">
      <c r="A264" s="188">
        <v>7720</v>
      </c>
      <c r="B264" s="82" t="s">
        <v>281</v>
      </c>
      <c r="C264" s="537">
        <f t="shared" si="291"/>
        <v>0</v>
      </c>
      <c r="D264" s="249"/>
      <c r="E264" s="250"/>
      <c r="F264" s="248">
        <f>D264+E264</f>
        <v>0</v>
      </c>
      <c r="G264" s="249"/>
      <c r="H264" s="250"/>
      <c r="I264" s="248">
        <f>G264+H264</f>
        <v>0</v>
      </c>
      <c r="J264" s="251"/>
      <c r="K264" s="250"/>
      <c r="L264" s="248">
        <f>J264+K264</f>
        <v>0</v>
      </c>
      <c r="M264" s="249"/>
      <c r="N264" s="250"/>
      <c r="O264" s="248">
        <f t="shared" ref="O264" si="359">M264+N264</f>
        <v>0</v>
      </c>
      <c r="P264" s="227"/>
    </row>
    <row r="265" spans="1:16" hidden="1" x14ac:dyDescent="0.25">
      <c r="A265" s="258">
        <v>9000</v>
      </c>
      <c r="B265" s="259" t="s">
        <v>282</v>
      </c>
      <c r="C265" s="551">
        <f t="shared" si="291"/>
        <v>0</v>
      </c>
      <c r="D265" s="260">
        <f t="shared" ref="D265:O266" si="360">D266</f>
        <v>0</v>
      </c>
      <c r="E265" s="261">
        <f t="shared" si="360"/>
        <v>0</v>
      </c>
      <c r="F265" s="262">
        <f t="shared" si="360"/>
        <v>0</v>
      </c>
      <c r="G265" s="260">
        <f t="shared" si="360"/>
        <v>0</v>
      </c>
      <c r="H265" s="261">
        <f t="shared" si="360"/>
        <v>0</v>
      </c>
      <c r="I265" s="262">
        <f>I266</f>
        <v>0</v>
      </c>
      <c r="J265" s="263">
        <f t="shared" si="360"/>
        <v>0</v>
      </c>
      <c r="K265" s="261">
        <f t="shared" si="360"/>
        <v>0</v>
      </c>
      <c r="L265" s="262">
        <f t="shared" si="360"/>
        <v>0</v>
      </c>
      <c r="M265" s="260">
        <f t="shared" si="360"/>
        <v>0</v>
      </c>
      <c r="N265" s="261">
        <f t="shared" si="360"/>
        <v>0</v>
      </c>
      <c r="O265" s="262">
        <f t="shared" si="360"/>
        <v>0</v>
      </c>
      <c r="P265" s="264"/>
    </row>
    <row r="266" spans="1:16" ht="24" hidden="1" x14ac:dyDescent="0.25">
      <c r="A266" s="265">
        <v>9200</v>
      </c>
      <c r="B266" s="90" t="s">
        <v>283</v>
      </c>
      <c r="C266" s="542">
        <f t="shared" si="291"/>
        <v>0</v>
      </c>
      <c r="D266" s="148">
        <f t="shared" si="360"/>
        <v>0</v>
      </c>
      <c r="E266" s="149">
        <f t="shared" si="360"/>
        <v>0</v>
      </c>
      <c r="F266" s="189">
        <f t="shared" si="360"/>
        <v>0</v>
      </c>
      <c r="G266" s="148">
        <f t="shared" si="360"/>
        <v>0</v>
      </c>
      <c r="H266" s="149">
        <f t="shared" si="360"/>
        <v>0</v>
      </c>
      <c r="I266" s="189">
        <f t="shared" si="360"/>
        <v>0</v>
      </c>
      <c r="J266" s="190">
        <f t="shared" si="360"/>
        <v>0</v>
      </c>
      <c r="K266" s="149">
        <f t="shared" si="360"/>
        <v>0</v>
      </c>
      <c r="L266" s="189">
        <f t="shared" si="360"/>
        <v>0</v>
      </c>
      <c r="M266" s="148">
        <f t="shared" si="360"/>
        <v>0</v>
      </c>
      <c r="N266" s="149">
        <f t="shared" si="360"/>
        <v>0</v>
      </c>
      <c r="O266" s="189">
        <f t="shared" si="360"/>
        <v>0</v>
      </c>
      <c r="P266" s="191"/>
    </row>
    <row r="267" spans="1:16" ht="24" hidden="1" x14ac:dyDescent="0.25">
      <c r="A267" s="266">
        <v>9260</v>
      </c>
      <c r="B267" s="90" t="s">
        <v>284</v>
      </c>
      <c r="C267" s="542">
        <f t="shared" si="291"/>
        <v>0</v>
      </c>
      <c r="D267" s="148">
        <f t="shared" ref="D267:O267" si="361">SUM(D268)</f>
        <v>0</v>
      </c>
      <c r="E267" s="149">
        <f t="shared" si="361"/>
        <v>0</v>
      </c>
      <c r="F267" s="189">
        <f t="shared" si="361"/>
        <v>0</v>
      </c>
      <c r="G267" s="148">
        <f t="shared" si="361"/>
        <v>0</v>
      </c>
      <c r="H267" s="149">
        <f t="shared" si="361"/>
        <v>0</v>
      </c>
      <c r="I267" s="189">
        <f t="shared" si="361"/>
        <v>0</v>
      </c>
      <c r="J267" s="190">
        <f t="shared" si="361"/>
        <v>0</v>
      </c>
      <c r="K267" s="149">
        <f t="shared" si="361"/>
        <v>0</v>
      </c>
      <c r="L267" s="189">
        <f t="shared" si="361"/>
        <v>0</v>
      </c>
      <c r="M267" s="148">
        <f t="shared" si="361"/>
        <v>0</v>
      </c>
      <c r="N267" s="149">
        <f t="shared" si="361"/>
        <v>0</v>
      </c>
      <c r="O267" s="189">
        <f t="shared" si="361"/>
        <v>0</v>
      </c>
      <c r="P267" s="191"/>
    </row>
    <row r="268" spans="1:16" ht="87" hidden="1" customHeight="1" x14ac:dyDescent="0.25">
      <c r="A268" s="267">
        <v>9263</v>
      </c>
      <c r="B268" s="90" t="s">
        <v>285</v>
      </c>
      <c r="C268" s="542">
        <f t="shared" si="291"/>
        <v>0</v>
      </c>
      <c r="D268" s="206"/>
      <c r="E268" s="207"/>
      <c r="F268" s="189">
        <f>D268+E268</f>
        <v>0</v>
      </c>
      <c r="G268" s="206"/>
      <c r="H268" s="207"/>
      <c r="I268" s="189">
        <f>G268+H268</f>
        <v>0</v>
      </c>
      <c r="J268" s="208"/>
      <c r="K268" s="207"/>
      <c r="L268" s="189">
        <f>J268+K268</f>
        <v>0</v>
      </c>
      <c r="M268" s="206"/>
      <c r="N268" s="207"/>
      <c r="O268" s="189">
        <f t="shared" ref="O268" si="362">M268+N268</f>
        <v>0</v>
      </c>
      <c r="P268" s="191"/>
    </row>
    <row r="269" spans="1:16" hidden="1" x14ac:dyDescent="0.25">
      <c r="A269" s="218"/>
      <c r="B269" s="90" t="s">
        <v>286</v>
      </c>
      <c r="C269" s="536">
        <f t="shared" si="291"/>
        <v>0</v>
      </c>
      <c r="D269" s="203">
        <f t="shared" ref="D269:E269" si="363">SUM(D270:D271)</f>
        <v>0</v>
      </c>
      <c r="E269" s="204">
        <f t="shared" si="363"/>
        <v>0</v>
      </c>
      <c r="F269" s="199">
        <f>SUM(F270:F271)</f>
        <v>0</v>
      </c>
      <c r="G269" s="203">
        <f t="shared" ref="G269:H269" si="364">SUM(G270:G271)</f>
        <v>0</v>
      </c>
      <c r="H269" s="204">
        <f t="shared" si="364"/>
        <v>0</v>
      </c>
      <c r="I269" s="199">
        <f>SUM(I270:I271)</f>
        <v>0</v>
      </c>
      <c r="J269" s="205">
        <f t="shared" ref="J269:K269" si="365">SUM(J270:J271)</f>
        <v>0</v>
      </c>
      <c r="K269" s="204">
        <f t="shared" si="365"/>
        <v>0</v>
      </c>
      <c r="L269" s="199">
        <f>SUM(L270:L271)</f>
        <v>0</v>
      </c>
      <c r="M269" s="203">
        <f t="shared" ref="M269:O269" si="366">SUM(M270:M271)</f>
        <v>0</v>
      </c>
      <c r="N269" s="204">
        <f t="shared" si="366"/>
        <v>0</v>
      </c>
      <c r="O269" s="199">
        <f t="shared" si="366"/>
        <v>0</v>
      </c>
      <c r="P269" s="201"/>
    </row>
    <row r="270" spans="1:16" hidden="1" x14ac:dyDescent="0.25">
      <c r="A270" s="218" t="s">
        <v>287</v>
      </c>
      <c r="B270" s="52" t="s">
        <v>288</v>
      </c>
      <c r="C270" s="536">
        <f t="shared" si="291"/>
        <v>0</v>
      </c>
      <c r="D270" s="197"/>
      <c r="E270" s="198"/>
      <c r="F270" s="199">
        <f t="shared" ref="F270:F271" si="367">D270+E270</f>
        <v>0</v>
      </c>
      <c r="G270" s="197"/>
      <c r="H270" s="198"/>
      <c r="I270" s="199">
        <f t="shared" ref="I270:I271" si="368">G270+H270</f>
        <v>0</v>
      </c>
      <c r="J270" s="200"/>
      <c r="K270" s="198"/>
      <c r="L270" s="199">
        <f t="shared" ref="L270:L271" si="369">J270+K270</f>
        <v>0</v>
      </c>
      <c r="M270" s="197"/>
      <c r="N270" s="198"/>
      <c r="O270" s="199">
        <f t="shared" ref="O270:O271" si="370">M270+N270</f>
        <v>0</v>
      </c>
      <c r="P270" s="201"/>
    </row>
    <row r="271" spans="1:16" ht="24" hidden="1" x14ac:dyDescent="0.25">
      <c r="A271" s="218" t="s">
        <v>289</v>
      </c>
      <c r="B271" s="268" t="s">
        <v>290</v>
      </c>
      <c r="C271" s="535">
        <f t="shared" si="291"/>
        <v>0</v>
      </c>
      <c r="D271" s="192"/>
      <c r="E271" s="193"/>
      <c r="F271" s="194">
        <f t="shared" si="367"/>
        <v>0</v>
      </c>
      <c r="G271" s="192"/>
      <c r="H271" s="193"/>
      <c r="I271" s="194">
        <f t="shared" si="368"/>
        <v>0</v>
      </c>
      <c r="J271" s="195"/>
      <c r="K271" s="193"/>
      <c r="L271" s="194">
        <f t="shared" si="369"/>
        <v>0</v>
      </c>
      <c r="M271" s="192"/>
      <c r="N271" s="193"/>
      <c r="O271" s="194">
        <f t="shared" si="370"/>
        <v>0</v>
      </c>
      <c r="P271" s="196"/>
    </row>
    <row r="272" spans="1:16" ht="12.75" thickBot="1" x14ac:dyDescent="0.3">
      <c r="A272" s="269"/>
      <c r="B272" s="269" t="s">
        <v>291</v>
      </c>
      <c r="C272" s="552">
        <f t="shared" si="291"/>
        <v>696958</v>
      </c>
      <c r="D272" s="270">
        <f>SUM(D269,D265,D252,D211,D182,D174,D160,D75,D53)</f>
        <v>695494</v>
      </c>
      <c r="E272" s="271">
        <f t="shared" ref="E272:O272" si="371">SUM(E269,E265,E252,E211,E182,E174,E160,E75,E53)</f>
        <v>1464</v>
      </c>
      <c r="F272" s="272">
        <f t="shared" si="371"/>
        <v>696958</v>
      </c>
      <c r="G272" s="270">
        <f t="shared" si="371"/>
        <v>0</v>
      </c>
      <c r="H272" s="271">
        <f t="shared" si="371"/>
        <v>0</v>
      </c>
      <c r="I272" s="272">
        <f t="shared" si="371"/>
        <v>0</v>
      </c>
      <c r="J272" s="273">
        <f t="shared" si="371"/>
        <v>0</v>
      </c>
      <c r="K272" s="271">
        <f t="shared" si="371"/>
        <v>0</v>
      </c>
      <c r="L272" s="272">
        <f t="shared" si="371"/>
        <v>0</v>
      </c>
      <c r="M272" s="270">
        <f t="shared" si="371"/>
        <v>0</v>
      </c>
      <c r="N272" s="271">
        <f t="shared" si="371"/>
        <v>0</v>
      </c>
      <c r="O272" s="272">
        <f t="shared" si="371"/>
        <v>0</v>
      </c>
      <c r="P272" s="274"/>
    </row>
    <row r="273" spans="1:16" s="29" customFormat="1" ht="13.5" hidden="1" thickTop="1" thickBot="1" x14ac:dyDescent="0.3">
      <c r="A273" s="1008" t="s">
        <v>292</v>
      </c>
      <c r="B273" s="1009"/>
      <c r="C273" s="553">
        <f t="shared" si="291"/>
        <v>0</v>
      </c>
      <c r="D273" s="275">
        <f>SUM(D24,D25,D41,D43)-D51</f>
        <v>0</v>
      </c>
      <c r="E273" s="276">
        <f t="shared" ref="E273:F273" si="372">SUM(E24,E25,E41,E43)-E51</f>
        <v>0</v>
      </c>
      <c r="F273" s="277">
        <f t="shared" si="372"/>
        <v>0</v>
      </c>
      <c r="G273" s="275">
        <f>SUM(G24,G25,G43)-G51</f>
        <v>0</v>
      </c>
      <c r="H273" s="276">
        <f t="shared" ref="H273:I273" si="373">SUM(H24,H25,H43)-H51</f>
        <v>0</v>
      </c>
      <c r="I273" s="277">
        <f t="shared" si="373"/>
        <v>0</v>
      </c>
      <c r="J273" s="278">
        <f t="shared" ref="J273:K273" si="374">(J26+J43)-J51</f>
        <v>0</v>
      </c>
      <c r="K273" s="276">
        <f t="shared" si="374"/>
        <v>0</v>
      </c>
      <c r="L273" s="277">
        <f>(L26+L43)-L51</f>
        <v>0</v>
      </c>
      <c r="M273" s="275">
        <f t="shared" ref="M273:O273" si="375">M45-M51</f>
        <v>0</v>
      </c>
      <c r="N273" s="276">
        <f t="shared" si="375"/>
        <v>0</v>
      </c>
      <c r="O273" s="277">
        <f t="shared" si="375"/>
        <v>0</v>
      </c>
      <c r="P273" s="279"/>
    </row>
    <row r="274" spans="1:16" s="29" customFormat="1" ht="12.75" hidden="1" thickTop="1" x14ac:dyDescent="0.25">
      <c r="A274" s="1010" t="s">
        <v>293</v>
      </c>
      <c r="B274" s="1011"/>
      <c r="C274" s="554">
        <f t="shared" si="291"/>
        <v>0</v>
      </c>
      <c r="D274" s="280">
        <f t="shared" ref="D274:O274" si="376">SUM(D275,D276)-D283+D284</f>
        <v>0</v>
      </c>
      <c r="E274" s="281">
        <f t="shared" si="376"/>
        <v>0</v>
      </c>
      <c r="F274" s="282">
        <f t="shared" si="376"/>
        <v>0</v>
      </c>
      <c r="G274" s="280">
        <f t="shared" si="376"/>
        <v>0</v>
      </c>
      <c r="H274" s="281">
        <f t="shared" si="376"/>
        <v>0</v>
      </c>
      <c r="I274" s="282">
        <f t="shared" si="376"/>
        <v>0</v>
      </c>
      <c r="J274" s="283">
        <f t="shared" si="376"/>
        <v>0</v>
      </c>
      <c r="K274" s="281">
        <f t="shared" si="376"/>
        <v>0</v>
      </c>
      <c r="L274" s="282">
        <f t="shared" si="376"/>
        <v>0</v>
      </c>
      <c r="M274" s="280">
        <f t="shared" si="376"/>
        <v>0</v>
      </c>
      <c r="N274" s="281">
        <f t="shared" si="376"/>
        <v>0</v>
      </c>
      <c r="O274" s="282">
        <f t="shared" si="376"/>
        <v>0</v>
      </c>
      <c r="P274" s="284"/>
    </row>
    <row r="275" spans="1:16" s="29" customFormat="1" ht="13.5" hidden="1" thickTop="1" thickBot="1" x14ac:dyDescent="0.3">
      <c r="A275" s="157" t="s">
        <v>294</v>
      </c>
      <c r="B275" s="157" t="s">
        <v>295</v>
      </c>
      <c r="C275" s="544">
        <f t="shared" si="291"/>
        <v>0</v>
      </c>
      <c r="D275" s="158">
        <f>D21-D269</f>
        <v>0</v>
      </c>
      <c r="E275" s="158">
        <f t="shared" ref="E275:O275" si="377">E21-E269</f>
        <v>0</v>
      </c>
      <c r="F275" s="158">
        <f t="shared" si="377"/>
        <v>0</v>
      </c>
      <c r="G275" s="158">
        <f t="shared" si="377"/>
        <v>0</v>
      </c>
      <c r="H275" s="158">
        <f t="shared" si="377"/>
        <v>0</v>
      </c>
      <c r="I275" s="158">
        <f t="shared" si="377"/>
        <v>0</v>
      </c>
      <c r="J275" s="158">
        <f t="shared" si="377"/>
        <v>0</v>
      </c>
      <c r="K275" s="158">
        <f t="shared" si="377"/>
        <v>0</v>
      </c>
      <c r="L275" s="544">
        <f t="shared" si="377"/>
        <v>0</v>
      </c>
      <c r="M275" s="158">
        <f t="shared" si="377"/>
        <v>0</v>
      </c>
      <c r="N275" s="158">
        <f t="shared" si="377"/>
        <v>0</v>
      </c>
      <c r="O275" s="544">
        <f t="shared" si="377"/>
        <v>0</v>
      </c>
      <c r="P275" s="563"/>
    </row>
    <row r="276" spans="1:16" s="29" customFormat="1" ht="12.75" hidden="1" thickTop="1" x14ac:dyDescent="0.25">
      <c r="A276" s="285" t="s">
        <v>296</v>
      </c>
      <c r="B276" s="285" t="s">
        <v>297</v>
      </c>
      <c r="C276" s="554">
        <f t="shared" si="291"/>
        <v>0</v>
      </c>
      <c r="D276" s="280">
        <f t="shared" ref="D276:O276" si="378">SUM(D277,D279,D281)-SUM(D278,D280,D282)</f>
        <v>0</v>
      </c>
      <c r="E276" s="281">
        <f t="shared" si="378"/>
        <v>0</v>
      </c>
      <c r="F276" s="282">
        <f t="shared" si="378"/>
        <v>0</v>
      </c>
      <c r="G276" s="280">
        <f t="shared" si="378"/>
        <v>0</v>
      </c>
      <c r="H276" s="281">
        <f t="shared" si="378"/>
        <v>0</v>
      </c>
      <c r="I276" s="282">
        <f t="shared" si="378"/>
        <v>0</v>
      </c>
      <c r="J276" s="283">
        <f t="shared" si="378"/>
        <v>0</v>
      </c>
      <c r="K276" s="281">
        <f t="shared" si="378"/>
        <v>0</v>
      </c>
      <c r="L276" s="282">
        <f t="shared" si="378"/>
        <v>0</v>
      </c>
      <c r="M276" s="280">
        <f t="shared" si="378"/>
        <v>0</v>
      </c>
      <c r="N276" s="281">
        <f t="shared" si="378"/>
        <v>0</v>
      </c>
      <c r="O276" s="282">
        <f t="shared" si="378"/>
        <v>0</v>
      </c>
      <c r="P276" s="284"/>
    </row>
    <row r="277" spans="1:16" ht="12.75" hidden="1" thickTop="1" x14ac:dyDescent="0.25">
      <c r="A277" s="286" t="s">
        <v>298</v>
      </c>
      <c r="B277" s="147" t="s">
        <v>299</v>
      </c>
      <c r="C277" s="537">
        <f t="shared" ref="C277:C284" si="379">F277+I277+L277+O277</f>
        <v>0</v>
      </c>
      <c r="D277" s="249"/>
      <c r="E277" s="250"/>
      <c r="F277" s="248">
        <f t="shared" ref="F277:F284" si="380">D277+E277</f>
        <v>0</v>
      </c>
      <c r="G277" s="249"/>
      <c r="H277" s="250"/>
      <c r="I277" s="248">
        <f t="shared" ref="I277:I284" si="381">G277+H277</f>
        <v>0</v>
      </c>
      <c r="J277" s="251"/>
      <c r="K277" s="250"/>
      <c r="L277" s="248">
        <f t="shared" ref="L277:L284" si="382">J277+K277</f>
        <v>0</v>
      </c>
      <c r="M277" s="249"/>
      <c r="N277" s="250"/>
      <c r="O277" s="248">
        <f t="shared" ref="O277:O284" si="383">M277+N277</f>
        <v>0</v>
      </c>
      <c r="P277" s="227"/>
    </row>
    <row r="278" spans="1:16" ht="24.75" hidden="1" thickTop="1" x14ac:dyDescent="0.25">
      <c r="A278" s="218" t="s">
        <v>300</v>
      </c>
      <c r="B278" s="51" t="s">
        <v>301</v>
      </c>
      <c r="C278" s="536">
        <f t="shared" si="379"/>
        <v>0</v>
      </c>
      <c r="D278" s="197"/>
      <c r="E278" s="198"/>
      <c r="F278" s="199">
        <f t="shared" si="380"/>
        <v>0</v>
      </c>
      <c r="G278" s="197"/>
      <c r="H278" s="198"/>
      <c r="I278" s="199">
        <f t="shared" si="381"/>
        <v>0</v>
      </c>
      <c r="J278" s="200"/>
      <c r="K278" s="198"/>
      <c r="L278" s="199">
        <f t="shared" si="382"/>
        <v>0</v>
      </c>
      <c r="M278" s="197"/>
      <c r="N278" s="198"/>
      <c r="O278" s="199">
        <f t="shared" si="383"/>
        <v>0</v>
      </c>
      <c r="P278" s="201"/>
    </row>
    <row r="279" spans="1:16" ht="12.75" hidden="1" thickTop="1" x14ac:dyDescent="0.25">
      <c r="A279" s="218" t="s">
        <v>302</v>
      </c>
      <c r="B279" s="51" t="s">
        <v>303</v>
      </c>
      <c r="C279" s="536">
        <f t="shared" si="379"/>
        <v>0</v>
      </c>
      <c r="D279" s="197"/>
      <c r="E279" s="198"/>
      <c r="F279" s="199">
        <f t="shared" si="380"/>
        <v>0</v>
      </c>
      <c r="G279" s="197"/>
      <c r="H279" s="198"/>
      <c r="I279" s="199">
        <f t="shared" si="381"/>
        <v>0</v>
      </c>
      <c r="J279" s="200"/>
      <c r="K279" s="198"/>
      <c r="L279" s="199">
        <f t="shared" si="382"/>
        <v>0</v>
      </c>
      <c r="M279" s="197"/>
      <c r="N279" s="198"/>
      <c r="O279" s="199">
        <f t="shared" si="383"/>
        <v>0</v>
      </c>
      <c r="P279" s="201"/>
    </row>
    <row r="280" spans="1:16" ht="24.75" hidden="1" thickTop="1" x14ac:dyDescent="0.25">
      <c r="A280" s="218" t="s">
        <v>304</v>
      </c>
      <c r="B280" s="51" t="s">
        <v>305</v>
      </c>
      <c r="C280" s="536">
        <f t="shared" si="379"/>
        <v>0</v>
      </c>
      <c r="D280" s="197"/>
      <c r="E280" s="198"/>
      <c r="F280" s="199">
        <f t="shared" si="380"/>
        <v>0</v>
      </c>
      <c r="G280" s="197"/>
      <c r="H280" s="198"/>
      <c r="I280" s="199">
        <f t="shared" si="381"/>
        <v>0</v>
      </c>
      <c r="J280" s="200"/>
      <c r="K280" s="198"/>
      <c r="L280" s="199">
        <f t="shared" si="382"/>
        <v>0</v>
      </c>
      <c r="M280" s="197"/>
      <c r="N280" s="198"/>
      <c r="O280" s="199">
        <f t="shared" si="383"/>
        <v>0</v>
      </c>
      <c r="P280" s="201"/>
    </row>
    <row r="281" spans="1:16" ht="12.75" hidden="1" thickTop="1" x14ac:dyDescent="0.25">
      <c r="A281" s="218" t="s">
        <v>306</v>
      </c>
      <c r="B281" s="51" t="s">
        <v>307</v>
      </c>
      <c r="C281" s="536">
        <f t="shared" si="379"/>
        <v>0</v>
      </c>
      <c r="D281" s="197"/>
      <c r="E281" s="198"/>
      <c r="F281" s="199">
        <f t="shared" si="380"/>
        <v>0</v>
      </c>
      <c r="G281" s="197"/>
      <c r="H281" s="198"/>
      <c r="I281" s="199">
        <f t="shared" si="381"/>
        <v>0</v>
      </c>
      <c r="J281" s="200"/>
      <c r="K281" s="198"/>
      <c r="L281" s="199">
        <f t="shared" si="382"/>
        <v>0</v>
      </c>
      <c r="M281" s="197"/>
      <c r="N281" s="198"/>
      <c r="O281" s="199">
        <f t="shared" si="383"/>
        <v>0</v>
      </c>
      <c r="P281" s="201"/>
    </row>
    <row r="282" spans="1:16" ht="24.75" hidden="1" thickTop="1" x14ac:dyDescent="0.25">
      <c r="A282" s="287" t="s">
        <v>308</v>
      </c>
      <c r="B282" s="288" t="s">
        <v>309</v>
      </c>
      <c r="C282" s="548">
        <f t="shared" si="379"/>
        <v>0</v>
      </c>
      <c r="D282" s="231"/>
      <c r="E282" s="232"/>
      <c r="F282" s="233">
        <f t="shared" si="380"/>
        <v>0</v>
      </c>
      <c r="G282" s="231"/>
      <c r="H282" s="232"/>
      <c r="I282" s="233">
        <f t="shared" si="381"/>
        <v>0</v>
      </c>
      <c r="J282" s="234"/>
      <c r="K282" s="232"/>
      <c r="L282" s="233">
        <f t="shared" si="382"/>
        <v>0</v>
      </c>
      <c r="M282" s="231"/>
      <c r="N282" s="232"/>
      <c r="O282" s="233">
        <f t="shared" si="383"/>
        <v>0</v>
      </c>
      <c r="P282" s="229"/>
    </row>
    <row r="283" spans="1:16" s="29" customFormat="1" ht="13.5" hidden="1" thickTop="1" thickBot="1" x14ac:dyDescent="0.3">
      <c r="A283" s="289" t="s">
        <v>310</v>
      </c>
      <c r="B283" s="289" t="s">
        <v>311</v>
      </c>
      <c r="C283" s="553">
        <f t="shared" si="379"/>
        <v>0</v>
      </c>
      <c r="D283" s="290"/>
      <c r="E283" s="291"/>
      <c r="F283" s="277">
        <f t="shared" si="380"/>
        <v>0</v>
      </c>
      <c r="G283" s="290"/>
      <c r="H283" s="291"/>
      <c r="I283" s="277">
        <f t="shared" si="381"/>
        <v>0</v>
      </c>
      <c r="J283" s="292"/>
      <c r="K283" s="291"/>
      <c r="L283" s="277">
        <f t="shared" si="382"/>
        <v>0</v>
      </c>
      <c r="M283" s="290"/>
      <c r="N283" s="291"/>
      <c r="O283" s="277">
        <f t="shared" si="383"/>
        <v>0</v>
      </c>
      <c r="P283" s="279"/>
    </row>
    <row r="284" spans="1:16" s="29" customFormat="1" ht="48.75" hidden="1" thickTop="1" x14ac:dyDescent="0.25">
      <c r="A284" s="285" t="s">
        <v>312</v>
      </c>
      <c r="B284" s="293" t="s">
        <v>313</v>
      </c>
      <c r="C284" s="554">
        <f t="shared" si="379"/>
        <v>0</v>
      </c>
      <c r="D284" s="294"/>
      <c r="E284" s="295"/>
      <c r="F284" s="185">
        <f t="shared" si="380"/>
        <v>0</v>
      </c>
      <c r="G284" s="224"/>
      <c r="H284" s="225"/>
      <c r="I284" s="185">
        <f t="shared" si="381"/>
        <v>0</v>
      </c>
      <c r="J284" s="226"/>
      <c r="K284" s="225"/>
      <c r="L284" s="185">
        <f t="shared" si="382"/>
        <v>0</v>
      </c>
      <c r="M284" s="224"/>
      <c r="N284" s="225"/>
      <c r="O284" s="185">
        <f t="shared" si="383"/>
        <v>0</v>
      </c>
      <c r="P284" s="209"/>
    </row>
    <row r="285" spans="1:16" ht="12.75" thickTop="1" x14ac:dyDescent="0.25">
      <c r="A285" s="2"/>
      <c r="B285" s="2"/>
      <c r="C285" s="2"/>
      <c r="D285" s="2"/>
      <c r="E285" s="2"/>
      <c r="F285" s="2"/>
      <c r="G285" s="2"/>
      <c r="H285" s="2"/>
      <c r="I285" s="2"/>
      <c r="J285" s="2"/>
      <c r="K285" s="2"/>
      <c r="L285" s="2"/>
      <c r="M285" s="2"/>
      <c r="N285" s="2"/>
      <c r="O285" s="2"/>
      <c r="P285" s="2"/>
    </row>
    <row r="286" spans="1:16" x14ac:dyDescent="0.25">
      <c r="A286" s="2"/>
      <c r="B286" s="2"/>
      <c r="C286" s="2"/>
      <c r="D286" s="2"/>
      <c r="E286" s="2"/>
      <c r="F286" s="2"/>
      <c r="G286" s="2"/>
      <c r="H286" s="2"/>
      <c r="I286" s="2"/>
      <c r="J286" s="2"/>
      <c r="K286" s="2"/>
      <c r="L286" s="2"/>
      <c r="M286" s="2"/>
      <c r="N286" s="2"/>
      <c r="O286" s="2"/>
      <c r="P286" s="2"/>
    </row>
    <row r="287" spans="1:16" x14ac:dyDescent="0.25">
      <c r="A287" s="2"/>
      <c r="B287" s="2"/>
      <c r="C287" s="2"/>
      <c r="D287" s="2"/>
      <c r="E287" s="2"/>
      <c r="F287" s="2"/>
      <c r="G287" s="2"/>
      <c r="H287" s="2"/>
      <c r="I287" s="2"/>
      <c r="J287" s="2"/>
      <c r="K287" s="2"/>
      <c r="L287" s="2"/>
      <c r="M287" s="2"/>
      <c r="N287" s="2"/>
      <c r="O287" s="2"/>
      <c r="P287" s="2"/>
    </row>
    <row r="288" spans="1:16" x14ac:dyDescent="0.25">
      <c r="A288" s="2"/>
      <c r="B288" s="2"/>
      <c r="C288" s="2"/>
      <c r="D288" s="2"/>
      <c r="E288" s="2"/>
      <c r="F288" s="2"/>
      <c r="G288" s="2"/>
      <c r="H288" s="2"/>
      <c r="I288" s="2"/>
      <c r="J288" s="2"/>
      <c r="K288" s="2"/>
      <c r="L288" s="2"/>
      <c r="M288" s="2"/>
      <c r="N288" s="2"/>
      <c r="O288" s="2"/>
      <c r="P288" s="2"/>
    </row>
    <row r="289" spans="1:16" x14ac:dyDescent="0.25">
      <c r="A289" s="2"/>
      <c r="B289" s="2"/>
      <c r="C289" s="2"/>
      <c r="D289" s="2"/>
      <c r="E289" s="2"/>
      <c r="F289" s="2"/>
      <c r="G289" s="2"/>
      <c r="H289" s="2"/>
      <c r="I289" s="2"/>
      <c r="J289" s="2"/>
      <c r="K289" s="2"/>
      <c r="L289" s="2"/>
      <c r="M289" s="2"/>
      <c r="N289" s="2"/>
      <c r="O289" s="2"/>
      <c r="P289" s="2"/>
    </row>
    <row r="290" spans="1:16" x14ac:dyDescent="0.25">
      <c r="A290" s="2"/>
      <c r="B290" s="2"/>
      <c r="C290" s="2"/>
      <c r="D290" s="2"/>
      <c r="E290" s="2"/>
      <c r="F290" s="2"/>
      <c r="G290" s="2"/>
      <c r="H290" s="2"/>
      <c r="I290" s="2"/>
      <c r="J290" s="2"/>
      <c r="K290" s="2"/>
      <c r="L290" s="2"/>
      <c r="M290" s="2"/>
      <c r="N290" s="2"/>
      <c r="O290" s="2"/>
      <c r="P290" s="2"/>
    </row>
    <row r="291" spans="1:16" x14ac:dyDescent="0.25">
      <c r="A291" s="2"/>
      <c r="B291" s="2"/>
      <c r="C291" s="2"/>
      <c r="D291" s="2"/>
      <c r="E291" s="2"/>
      <c r="F291" s="2"/>
      <c r="G291" s="2"/>
      <c r="H291" s="2"/>
      <c r="I291" s="2"/>
      <c r="J291" s="2"/>
      <c r="K291" s="2"/>
      <c r="L291" s="2"/>
      <c r="M291" s="2"/>
      <c r="N291" s="2"/>
      <c r="O291" s="2"/>
      <c r="P291" s="2"/>
    </row>
    <row r="292" spans="1:16" x14ac:dyDescent="0.25">
      <c r="A292" s="2"/>
      <c r="B292" s="2"/>
      <c r="C292" s="2"/>
      <c r="D292" s="2"/>
      <c r="E292" s="2"/>
      <c r="F292" s="2"/>
      <c r="G292" s="2"/>
      <c r="H292" s="2"/>
      <c r="I292" s="2"/>
      <c r="J292" s="2"/>
      <c r="K292" s="2"/>
      <c r="L292" s="2"/>
      <c r="M292" s="2"/>
      <c r="N292" s="2"/>
      <c r="O292" s="2"/>
      <c r="P292" s="2"/>
    </row>
    <row r="293" spans="1:16" x14ac:dyDescent="0.25">
      <c r="A293" s="2"/>
      <c r="B293" s="2"/>
      <c r="C293" s="2"/>
      <c r="D293" s="2"/>
      <c r="E293" s="2"/>
      <c r="F293" s="2"/>
      <c r="G293" s="2"/>
      <c r="H293" s="2"/>
      <c r="I293" s="2"/>
      <c r="J293" s="2"/>
      <c r="K293" s="2"/>
      <c r="L293" s="2"/>
      <c r="M293" s="2"/>
      <c r="N293" s="2"/>
      <c r="O293" s="2"/>
      <c r="P293" s="2"/>
    </row>
    <row r="294" spans="1:16" x14ac:dyDescent="0.25">
      <c r="A294" s="2"/>
      <c r="B294" s="2"/>
      <c r="C294" s="2"/>
      <c r="D294" s="2"/>
      <c r="E294" s="2"/>
      <c r="F294" s="2"/>
      <c r="G294" s="2"/>
      <c r="H294" s="2"/>
      <c r="I294" s="2"/>
      <c r="J294" s="2"/>
      <c r="K294" s="2"/>
      <c r="L294" s="2"/>
      <c r="M294" s="2"/>
      <c r="N294" s="2"/>
      <c r="O294" s="2"/>
      <c r="P294" s="2"/>
    </row>
    <row r="295" spans="1:16" x14ac:dyDescent="0.25">
      <c r="A295" s="2"/>
      <c r="B295" s="2"/>
      <c r="C295" s="2"/>
      <c r="D295" s="2"/>
      <c r="E295" s="2"/>
      <c r="F295" s="2"/>
      <c r="G295" s="2"/>
      <c r="H295" s="2"/>
      <c r="I295" s="2"/>
      <c r="J295" s="2"/>
      <c r="K295" s="2"/>
      <c r="L295" s="2"/>
      <c r="M295" s="2"/>
      <c r="N295" s="2"/>
      <c r="O295" s="2"/>
      <c r="P295" s="2"/>
    </row>
    <row r="296" spans="1:16" x14ac:dyDescent="0.25">
      <c r="A296" s="2"/>
      <c r="B296" s="2"/>
      <c r="C296" s="2"/>
      <c r="D296" s="2"/>
      <c r="E296" s="2"/>
      <c r="F296" s="2"/>
      <c r="G296" s="2"/>
      <c r="H296" s="2"/>
      <c r="I296" s="2"/>
      <c r="J296" s="2"/>
      <c r="K296" s="2"/>
      <c r="L296" s="2"/>
      <c r="M296" s="2"/>
      <c r="N296" s="2"/>
      <c r="O296" s="2"/>
      <c r="P296" s="2"/>
    </row>
    <row r="297" spans="1:16" x14ac:dyDescent="0.25">
      <c r="A297" s="2"/>
      <c r="B297" s="2"/>
      <c r="C297" s="2"/>
      <c r="D297" s="2"/>
      <c r="E297" s="2"/>
      <c r="F297" s="2"/>
      <c r="G297" s="2"/>
      <c r="H297" s="2"/>
      <c r="I297" s="2"/>
      <c r="J297" s="2"/>
      <c r="K297" s="2"/>
      <c r="L297" s="2"/>
      <c r="M297" s="2"/>
      <c r="N297" s="2"/>
      <c r="O297" s="2"/>
      <c r="P297" s="2"/>
    </row>
    <row r="298" spans="1:16" x14ac:dyDescent="0.25">
      <c r="A298" s="2"/>
      <c r="B298" s="2"/>
      <c r="C298" s="2"/>
      <c r="D298" s="2"/>
      <c r="E298" s="2"/>
      <c r="F298" s="2"/>
      <c r="G298" s="2"/>
      <c r="H298" s="2"/>
      <c r="I298" s="2"/>
      <c r="J298" s="2"/>
      <c r="K298" s="2"/>
      <c r="L298" s="2"/>
      <c r="M298" s="2"/>
      <c r="N298" s="2"/>
      <c r="O298" s="2"/>
      <c r="P298" s="2"/>
    </row>
    <row r="299" spans="1:16" x14ac:dyDescent="0.25">
      <c r="A299" s="2"/>
      <c r="B299" s="2"/>
      <c r="C299" s="2"/>
      <c r="D299" s="2"/>
      <c r="E299" s="2"/>
      <c r="F299" s="2"/>
      <c r="G299" s="2"/>
      <c r="H299" s="2"/>
      <c r="I299" s="2"/>
      <c r="J299" s="2"/>
      <c r="K299" s="2"/>
      <c r="L299" s="2"/>
      <c r="M299" s="2"/>
      <c r="N299" s="2"/>
      <c r="O299" s="2"/>
      <c r="P299" s="2"/>
    </row>
    <row r="300" spans="1:16" x14ac:dyDescent="0.25">
      <c r="A300" s="2"/>
      <c r="B300" s="2"/>
      <c r="C300" s="2"/>
      <c r="D300" s="2"/>
      <c r="E300" s="2"/>
      <c r="F300" s="2"/>
      <c r="G300" s="2"/>
      <c r="H300" s="2"/>
      <c r="I300" s="2"/>
      <c r="J300" s="2"/>
      <c r="K300" s="2"/>
      <c r="L300" s="2"/>
      <c r="M300" s="2"/>
      <c r="N300" s="2"/>
      <c r="O300" s="2"/>
      <c r="P300" s="2"/>
    </row>
  </sheetData>
  <sheetProtection algorithmName="SHA-512" hashValue="KLLeaQWS+bRFkjL0+Q8veFUAvWKAb0Yv/ettIAUmuP0E14uNc4u3kf+jvtA/KF3s8arAhCFKbpLEm7cMXw0hew==" saltValue="tR6zGfS11sJQ4XuefuO6fg==" spinCount="100000" sheet="1" objects="1" scenarios="1" formatCells="0" formatColumns="0" formatRows="0" sort="0"/>
  <autoFilter ref="A18:P284">
    <filterColumn colId="2">
      <filters>
        <filter val="10 000"/>
        <filter val="10 500"/>
        <filter val="12 791"/>
        <filter val="127 122"/>
        <filter val="164 215"/>
        <filter val="19 584"/>
        <filter val="2 093"/>
        <filter val="248 956"/>
        <filter val="264 203"/>
        <filter val="34 185"/>
        <filter val="35 000"/>
        <filter val="37 093"/>
        <filter val="5 924"/>
        <filter val="500"/>
        <filter val="52 976"/>
        <filter val="532 743"/>
        <filter val="57 722"/>
        <filter val="6 000"/>
        <filter val="696 958"/>
      </filters>
    </filterColumn>
  </autoFilter>
  <mergeCells count="31">
    <mergeCell ref="C7:P7"/>
    <mergeCell ref="A2:P2"/>
    <mergeCell ref="C3:P3"/>
    <mergeCell ref="C4:P4"/>
    <mergeCell ref="C5:P5"/>
    <mergeCell ref="C6:P6"/>
    <mergeCell ref="C13:P13"/>
    <mergeCell ref="P16:P17"/>
    <mergeCell ref="M16:M17"/>
    <mergeCell ref="N16:N17"/>
    <mergeCell ref="O16:O17"/>
    <mergeCell ref="C8:P8"/>
    <mergeCell ref="C9:P9"/>
    <mergeCell ref="C10:P10"/>
    <mergeCell ref="C11:P11"/>
    <mergeCell ref="C12:P12"/>
    <mergeCell ref="A273:B273"/>
    <mergeCell ref="A274:B274"/>
    <mergeCell ref="J16:J17"/>
    <mergeCell ref="K16:K17"/>
    <mergeCell ref="L16:L17"/>
    <mergeCell ref="A15:A17"/>
    <mergeCell ref="B15:B17"/>
    <mergeCell ref="C15:P15"/>
    <mergeCell ref="C16:C17"/>
    <mergeCell ref="D16:D17"/>
    <mergeCell ref="E16:E17"/>
    <mergeCell ref="F16:F17"/>
    <mergeCell ref="G16:G17"/>
    <mergeCell ref="H16:H17"/>
    <mergeCell ref="I16:I17"/>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6.pielikums Jūrmalas pilsētas domes
2020.gada 23.jūlija saistošajiem noteikumiem Nr.18
(protokols Nr.10, 20.punkts)
 </firstHeader>
    <firstFooter>&amp;L&amp;9&amp;D; &amp;T&amp;R&amp;9&amp;P (&amp;N)</first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301"/>
  <sheetViews>
    <sheetView showGridLines="0" view="pageLayout" zoomScaleNormal="100" workbookViewId="0">
      <selection activeCell="R4" sqref="R4"/>
    </sheetView>
  </sheetViews>
  <sheetFormatPr defaultRowHeight="12" outlineLevelCol="1" x14ac:dyDescent="0.25"/>
  <cols>
    <col min="1" max="1" width="10.85546875" style="296" customWidth="1"/>
    <col min="2" max="2" width="28" style="296" customWidth="1"/>
    <col min="3" max="3" width="8" style="296" customWidth="1"/>
    <col min="4" max="5" width="8.7109375" style="296" hidden="1" customWidth="1" outlineLevel="1"/>
    <col min="6" max="6" width="8.7109375" style="296" customWidth="1" collapsed="1"/>
    <col min="7" max="8" width="8.7109375" style="296" hidden="1" customWidth="1" outlineLevel="1"/>
    <col min="9" max="9" width="8.7109375" style="296" customWidth="1" collapsed="1"/>
    <col min="10" max="11" width="8.28515625" style="296" hidden="1" customWidth="1" outlineLevel="1"/>
    <col min="12" max="12" width="8.28515625" style="296" customWidth="1" collapsed="1"/>
    <col min="13" max="14" width="7.42578125" style="296" hidden="1" customWidth="1" outlineLevel="1"/>
    <col min="15" max="15" width="7.42578125" style="296" customWidth="1" collapsed="1"/>
    <col min="16" max="16" width="26.7109375" style="296" hidden="1" customWidth="1" outlineLevel="1"/>
    <col min="17" max="17" width="9.140625" style="2" collapsed="1"/>
    <col min="18" max="16384" width="9.140625" style="2"/>
  </cols>
  <sheetData>
    <row r="1" spans="1:17" x14ac:dyDescent="0.25">
      <c r="A1" s="1"/>
      <c r="B1" s="1"/>
      <c r="C1" s="1"/>
      <c r="D1" s="1"/>
      <c r="E1" s="1"/>
      <c r="F1" s="1"/>
      <c r="G1" s="1"/>
      <c r="H1" s="1"/>
      <c r="I1" s="1"/>
      <c r="J1" s="1"/>
      <c r="K1" s="1"/>
      <c r="L1" s="1"/>
      <c r="M1" s="1"/>
      <c r="N1" s="1"/>
      <c r="O1" s="528" t="s">
        <v>909</v>
      </c>
      <c r="P1" s="1"/>
    </row>
    <row r="2" spans="1:17" ht="35.25" customHeight="1" x14ac:dyDescent="0.25">
      <c r="A2" s="993" t="s">
        <v>1</v>
      </c>
      <c r="B2" s="994"/>
      <c r="C2" s="994"/>
      <c r="D2" s="994"/>
      <c r="E2" s="994"/>
      <c r="F2" s="994"/>
      <c r="G2" s="994"/>
      <c r="H2" s="994"/>
      <c r="I2" s="994"/>
      <c r="J2" s="994"/>
      <c r="K2" s="994"/>
      <c r="L2" s="994"/>
      <c r="M2" s="994"/>
      <c r="N2" s="994"/>
      <c r="O2" s="994"/>
      <c r="P2" s="995"/>
      <c r="Q2" s="565"/>
    </row>
    <row r="3" spans="1:17" ht="12.75" customHeight="1" x14ac:dyDescent="0.25">
      <c r="A3" s="3" t="s">
        <v>2</v>
      </c>
      <c r="B3" s="4"/>
      <c r="C3" s="991" t="s">
        <v>3</v>
      </c>
      <c r="D3" s="991"/>
      <c r="E3" s="991"/>
      <c r="F3" s="991"/>
      <c r="G3" s="991"/>
      <c r="H3" s="991"/>
      <c r="I3" s="991"/>
      <c r="J3" s="991"/>
      <c r="K3" s="991"/>
      <c r="L3" s="991"/>
      <c r="M3" s="991"/>
      <c r="N3" s="991"/>
      <c r="O3" s="991"/>
      <c r="P3" s="992"/>
      <c r="Q3" s="565"/>
    </row>
    <row r="4" spans="1:17" ht="12.75" customHeight="1" x14ac:dyDescent="0.25">
      <c r="A4" s="3" t="s">
        <v>4</v>
      </c>
      <c r="B4" s="4"/>
      <c r="C4" s="991" t="s">
        <v>5</v>
      </c>
      <c r="D4" s="991"/>
      <c r="E4" s="991"/>
      <c r="F4" s="991"/>
      <c r="G4" s="991"/>
      <c r="H4" s="991"/>
      <c r="I4" s="991"/>
      <c r="J4" s="991"/>
      <c r="K4" s="991"/>
      <c r="L4" s="991"/>
      <c r="M4" s="991"/>
      <c r="N4" s="991"/>
      <c r="O4" s="991"/>
      <c r="P4" s="992"/>
      <c r="Q4" s="565"/>
    </row>
    <row r="5" spans="1:17" ht="12.75" customHeight="1" x14ac:dyDescent="0.25">
      <c r="A5" s="5" t="s">
        <v>6</v>
      </c>
      <c r="B5" s="6"/>
      <c r="C5" s="996" t="s">
        <v>7</v>
      </c>
      <c r="D5" s="996"/>
      <c r="E5" s="996"/>
      <c r="F5" s="996"/>
      <c r="G5" s="996"/>
      <c r="H5" s="996"/>
      <c r="I5" s="996"/>
      <c r="J5" s="996"/>
      <c r="K5" s="996"/>
      <c r="L5" s="996"/>
      <c r="M5" s="996"/>
      <c r="N5" s="996"/>
      <c r="O5" s="996"/>
      <c r="P5" s="997"/>
      <c r="Q5" s="565"/>
    </row>
    <row r="6" spans="1:17" ht="12.75" customHeight="1" x14ac:dyDescent="0.25">
      <c r="A6" s="5" t="s">
        <v>8</v>
      </c>
      <c r="B6" s="6"/>
      <c r="C6" s="996" t="s">
        <v>910</v>
      </c>
      <c r="D6" s="996"/>
      <c r="E6" s="996"/>
      <c r="F6" s="996"/>
      <c r="G6" s="996"/>
      <c r="H6" s="996"/>
      <c r="I6" s="996"/>
      <c r="J6" s="996"/>
      <c r="K6" s="996"/>
      <c r="L6" s="996"/>
      <c r="M6" s="996"/>
      <c r="N6" s="996"/>
      <c r="O6" s="996"/>
      <c r="P6" s="997"/>
      <c r="Q6" s="565"/>
    </row>
    <row r="7" spans="1:17" x14ac:dyDescent="0.25">
      <c r="A7" s="5" t="s">
        <v>10</v>
      </c>
      <c r="B7" s="6"/>
      <c r="C7" s="991" t="s">
        <v>911</v>
      </c>
      <c r="D7" s="991"/>
      <c r="E7" s="991"/>
      <c r="F7" s="991"/>
      <c r="G7" s="991"/>
      <c r="H7" s="991"/>
      <c r="I7" s="991"/>
      <c r="J7" s="991"/>
      <c r="K7" s="991"/>
      <c r="L7" s="991"/>
      <c r="M7" s="991"/>
      <c r="N7" s="991"/>
      <c r="O7" s="991"/>
      <c r="P7" s="992"/>
      <c r="Q7" s="565"/>
    </row>
    <row r="8" spans="1:17" ht="12.75" customHeight="1" x14ac:dyDescent="0.25">
      <c r="A8" s="7" t="s">
        <v>12</v>
      </c>
      <c r="B8" s="6"/>
      <c r="C8" s="1006"/>
      <c r="D8" s="1006"/>
      <c r="E8" s="1006"/>
      <c r="F8" s="1006"/>
      <c r="G8" s="1006"/>
      <c r="H8" s="1006"/>
      <c r="I8" s="1006"/>
      <c r="J8" s="1006"/>
      <c r="K8" s="1006"/>
      <c r="L8" s="1006"/>
      <c r="M8" s="1006"/>
      <c r="N8" s="1006"/>
      <c r="O8" s="1006"/>
      <c r="P8" s="1007"/>
      <c r="Q8" s="565"/>
    </row>
    <row r="9" spans="1:17" ht="12.75" customHeight="1" x14ac:dyDescent="0.25">
      <c r="A9" s="5"/>
      <c r="B9" s="6" t="s">
        <v>13</v>
      </c>
      <c r="C9" s="996" t="s">
        <v>903</v>
      </c>
      <c r="D9" s="996"/>
      <c r="E9" s="996"/>
      <c r="F9" s="996"/>
      <c r="G9" s="996"/>
      <c r="H9" s="996"/>
      <c r="I9" s="996"/>
      <c r="J9" s="996"/>
      <c r="K9" s="996"/>
      <c r="L9" s="996"/>
      <c r="M9" s="996"/>
      <c r="N9" s="996"/>
      <c r="O9" s="996"/>
      <c r="P9" s="997"/>
      <c r="Q9" s="565"/>
    </row>
    <row r="10" spans="1:17" ht="12.75" customHeight="1" x14ac:dyDescent="0.25">
      <c r="A10" s="5"/>
      <c r="B10" s="6" t="s">
        <v>15</v>
      </c>
      <c r="C10" s="996"/>
      <c r="D10" s="996"/>
      <c r="E10" s="996"/>
      <c r="F10" s="996"/>
      <c r="G10" s="996"/>
      <c r="H10" s="996"/>
      <c r="I10" s="996"/>
      <c r="J10" s="996"/>
      <c r="K10" s="996"/>
      <c r="L10" s="996"/>
      <c r="M10" s="996"/>
      <c r="N10" s="996"/>
      <c r="O10" s="996"/>
      <c r="P10" s="997"/>
      <c r="Q10" s="565"/>
    </row>
    <row r="11" spans="1:17" ht="12.75" customHeight="1" x14ac:dyDescent="0.25">
      <c r="A11" s="5"/>
      <c r="B11" s="6" t="s">
        <v>16</v>
      </c>
      <c r="C11" s="1006"/>
      <c r="D11" s="1006"/>
      <c r="E11" s="1006"/>
      <c r="F11" s="1006"/>
      <c r="G11" s="1006"/>
      <c r="H11" s="1006"/>
      <c r="I11" s="1006"/>
      <c r="J11" s="1006"/>
      <c r="K11" s="1006"/>
      <c r="L11" s="1006"/>
      <c r="M11" s="1006"/>
      <c r="N11" s="1006"/>
      <c r="O11" s="1006"/>
      <c r="P11" s="1007"/>
      <c r="Q11" s="565"/>
    </row>
    <row r="12" spans="1:17" ht="12.75" customHeight="1" x14ac:dyDescent="0.25">
      <c r="A12" s="5"/>
      <c r="B12" s="6" t="s">
        <v>17</v>
      </c>
      <c r="C12" s="996"/>
      <c r="D12" s="996"/>
      <c r="E12" s="996"/>
      <c r="F12" s="996"/>
      <c r="G12" s="996"/>
      <c r="H12" s="996"/>
      <c r="I12" s="996"/>
      <c r="J12" s="996"/>
      <c r="K12" s="996"/>
      <c r="L12" s="996"/>
      <c r="M12" s="996"/>
      <c r="N12" s="996"/>
      <c r="O12" s="996"/>
      <c r="P12" s="997"/>
      <c r="Q12" s="565"/>
    </row>
    <row r="13" spans="1:17" ht="12.75" customHeight="1" x14ac:dyDescent="0.25">
      <c r="A13" s="5"/>
      <c r="B13" s="6" t="s">
        <v>19</v>
      </c>
      <c r="C13" s="996"/>
      <c r="D13" s="996"/>
      <c r="E13" s="996"/>
      <c r="F13" s="996"/>
      <c r="G13" s="996"/>
      <c r="H13" s="996"/>
      <c r="I13" s="996"/>
      <c r="J13" s="996"/>
      <c r="K13" s="996"/>
      <c r="L13" s="996"/>
      <c r="M13" s="996"/>
      <c r="N13" s="996"/>
      <c r="O13" s="996"/>
      <c r="P13" s="997"/>
      <c r="Q13" s="565"/>
    </row>
    <row r="14" spans="1:17" ht="12.75" customHeight="1" x14ac:dyDescent="0.25">
      <c r="A14" s="8"/>
      <c r="B14" s="9"/>
      <c r="C14" s="10"/>
      <c r="D14" s="10"/>
      <c r="E14" s="10"/>
      <c r="F14" s="10"/>
      <c r="G14" s="10"/>
      <c r="H14" s="10"/>
      <c r="I14" s="10"/>
      <c r="J14" s="10"/>
      <c r="K14" s="10"/>
      <c r="L14" s="10"/>
      <c r="M14" s="10"/>
      <c r="N14" s="10"/>
      <c r="O14" s="10"/>
      <c r="P14" s="11"/>
      <c r="Q14" s="565"/>
    </row>
    <row r="15" spans="1:17" s="12" customFormat="1" ht="12.75" customHeight="1" x14ac:dyDescent="0.25">
      <c r="A15" s="1014" t="s">
        <v>20</v>
      </c>
      <c r="B15" s="1016" t="s">
        <v>21</v>
      </c>
      <c r="C15" s="1019" t="s">
        <v>22</v>
      </c>
      <c r="D15" s="1020"/>
      <c r="E15" s="1020"/>
      <c r="F15" s="1020"/>
      <c r="G15" s="1020"/>
      <c r="H15" s="1020"/>
      <c r="I15" s="1020"/>
      <c r="J15" s="1020"/>
      <c r="K15" s="1020"/>
      <c r="L15" s="1020"/>
      <c r="M15" s="1020"/>
      <c r="N15" s="1020"/>
      <c r="O15" s="1020"/>
      <c r="P15" s="1021"/>
      <c r="Q15" s="566"/>
    </row>
    <row r="16" spans="1:17" s="12" customFormat="1" ht="12.75" customHeight="1" x14ac:dyDescent="0.25">
      <c r="A16" s="1015"/>
      <c r="B16" s="1017"/>
      <c r="C16" s="1022" t="s">
        <v>23</v>
      </c>
      <c r="D16" s="1024" t="s">
        <v>24</v>
      </c>
      <c r="E16" s="1026" t="s">
        <v>25</v>
      </c>
      <c r="F16" s="1028" t="s">
        <v>26</v>
      </c>
      <c r="G16" s="1000" t="s">
        <v>27</v>
      </c>
      <c r="H16" s="1002" t="s">
        <v>28</v>
      </c>
      <c r="I16" s="1030" t="s">
        <v>29</v>
      </c>
      <c r="J16" s="1000" t="s">
        <v>30</v>
      </c>
      <c r="K16" s="1002" t="s">
        <v>31</v>
      </c>
      <c r="L16" s="1012" t="s">
        <v>32</v>
      </c>
      <c r="M16" s="1000" t="s">
        <v>33</v>
      </c>
      <c r="N16" s="1002" t="s">
        <v>34</v>
      </c>
      <c r="O16" s="1004" t="s">
        <v>35</v>
      </c>
      <c r="P16" s="998" t="s">
        <v>36</v>
      </c>
      <c r="Q16" s="566"/>
    </row>
    <row r="17" spans="1:17" s="13" customFormat="1" ht="61.5" customHeight="1" thickBot="1" x14ac:dyDescent="0.3">
      <c r="A17" s="999"/>
      <c r="B17" s="1018"/>
      <c r="C17" s="1023"/>
      <c r="D17" s="1025"/>
      <c r="E17" s="1027"/>
      <c r="F17" s="1029"/>
      <c r="G17" s="1001"/>
      <c r="H17" s="1003"/>
      <c r="I17" s="1031"/>
      <c r="J17" s="1001"/>
      <c r="K17" s="1003"/>
      <c r="L17" s="1013"/>
      <c r="M17" s="1001"/>
      <c r="N17" s="1003"/>
      <c r="O17" s="1005"/>
      <c r="P17" s="999"/>
      <c r="Q17" s="353"/>
    </row>
    <row r="18" spans="1:17" s="13" customFormat="1" ht="9.75" customHeight="1" thickTop="1" x14ac:dyDescent="0.25">
      <c r="A18" s="14" t="s">
        <v>37</v>
      </c>
      <c r="B18" s="14">
        <v>2</v>
      </c>
      <c r="C18" s="14">
        <v>8</v>
      </c>
      <c r="D18" s="15"/>
      <c r="E18" s="16"/>
      <c r="F18" s="17">
        <v>9</v>
      </c>
      <c r="G18" s="15"/>
      <c r="H18" s="16"/>
      <c r="I18" s="17">
        <v>10</v>
      </c>
      <c r="J18" s="18"/>
      <c r="K18" s="16"/>
      <c r="L18" s="17">
        <v>11</v>
      </c>
      <c r="M18" s="15"/>
      <c r="N18" s="16"/>
      <c r="O18" s="17"/>
      <c r="P18" s="19">
        <v>12</v>
      </c>
    </row>
    <row r="19" spans="1:17" s="29" customFormat="1" hidden="1" x14ac:dyDescent="0.25">
      <c r="A19" s="20"/>
      <c r="B19" s="21" t="s">
        <v>38</v>
      </c>
      <c r="C19" s="170"/>
      <c r="D19" s="22"/>
      <c r="E19" s="23"/>
      <c r="F19" s="24"/>
      <c r="G19" s="25"/>
      <c r="H19" s="26"/>
      <c r="I19" s="24"/>
      <c r="J19" s="27"/>
      <c r="K19" s="26"/>
      <c r="L19" s="24"/>
      <c r="M19" s="25"/>
      <c r="N19" s="26"/>
      <c r="O19" s="24"/>
      <c r="P19" s="28"/>
    </row>
    <row r="20" spans="1:17" s="29" customFormat="1" ht="12.75" thickBot="1" x14ac:dyDescent="0.3">
      <c r="A20" s="30"/>
      <c r="B20" s="31" t="s">
        <v>39</v>
      </c>
      <c r="C20" s="529">
        <f>F20+I20+L20+O20</f>
        <v>140492</v>
      </c>
      <c r="D20" s="32">
        <f t="shared" ref="D20:E20" si="0">SUM(D21,D24,D25,D41,D43)</f>
        <v>130000</v>
      </c>
      <c r="E20" s="33">
        <f t="shared" si="0"/>
        <v>10492</v>
      </c>
      <c r="F20" s="34">
        <f>SUM(F21,F24,F25,F41,F43)</f>
        <v>140492</v>
      </c>
      <c r="G20" s="32">
        <f t="shared" ref="G20:H20" si="1">SUM(G21,G24,G43)</f>
        <v>0</v>
      </c>
      <c r="H20" s="33">
        <f t="shared" si="1"/>
        <v>0</v>
      </c>
      <c r="I20" s="34">
        <f>SUM(I21,I24,I43)</f>
        <v>0</v>
      </c>
      <c r="J20" s="35">
        <f t="shared" ref="J20:K20" si="2">SUM(J21,J26,J43)</f>
        <v>0</v>
      </c>
      <c r="K20" s="33">
        <f t="shared" si="2"/>
        <v>0</v>
      </c>
      <c r="L20" s="34">
        <f>SUM(L21,L26,L43)</f>
        <v>0</v>
      </c>
      <c r="M20" s="32">
        <f t="shared" ref="M20:O20" si="3">SUM(M21,M45)</f>
        <v>0</v>
      </c>
      <c r="N20" s="33">
        <f t="shared" si="3"/>
        <v>0</v>
      </c>
      <c r="O20" s="34">
        <f t="shared" si="3"/>
        <v>0</v>
      </c>
      <c r="P20" s="36"/>
    </row>
    <row r="21" spans="1:17" ht="12.75" hidden="1" thickTop="1" x14ac:dyDescent="0.25">
      <c r="A21" s="37"/>
      <c r="B21" s="38" t="s">
        <v>40</v>
      </c>
      <c r="C21" s="530">
        <f t="shared" ref="C21:C84" si="4">F21+I21+L21+O21</f>
        <v>0</v>
      </c>
      <c r="D21" s="39">
        <f t="shared" ref="D21:E21" si="5">SUM(D22:D23)</f>
        <v>0</v>
      </c>
      <c r="E21" s="40">
        <f t="shared" si="5"/>
        <v>0</v>
      </c>
      <c r="F21" s="41">
        <f>SUM(F22:F23)</f>
        <v>0</v>
      </c>
      <c r="G21" s="39">
        <f t="shared" ref="G21:H21" si="6">SUM(G22:G23)</f>
        <v>0</v>
      </c>
      <c r="H21" s="40">
        <f t="shared" si="6"/>
        <v>0</v>
      </c>
      <c r="I21" s="41">
        <f>SUM(I22:I23)</f>
        <v>0</v>
      </c>
      <c r="J21" s="42">
        <f t="shared" ref="J21:K21" si="7">SUM(J22:J23)</f>
        <v>0</v>
      </c>
      <c r="K21" s="40">
        <f t="shared" si="7"/>
        <v>0</v>
      </c>
      <c r="L21" s="41">
        <f>SUM(L22:L23)</f>
        <v>0</v>
      </c>
      <c r="M21" s="39">
        <f t="shared" ref="M21:O21" si="8">SUM(M22:M23)</f>
        <v>0</v>
      </c>
      <c r="N21" s="40">
        <f t="shared" si="8"/>
        <v>0</v>
      </c>
      <c r="O21" s="41">
        <f t="shared" si="8"/>
        <v>0</v>
      </c>
      <c r="P21" s="43"/>
    </row>
    <row r="22" spans="1:17" ht="12.75" hidden="1" thickTop="1" x14ac:dyDescent="0.25">
      <c r="A22" s="44"/>
      <c r="B22" s="45" t="s">
        <v>41</v>
      </c>
      <c r="C22" s="531">
        <f t="shared" si="4"/>
        <v>0</v>
      </c>
      <c r="D22" s="46"/>
      <c r="E22" s="47"/>
      <c r="F22" s="48">
        <f>D22+E22</f>
        <v>0</v>
      </c>
      <c r="G22" s="46"/>
      <c r="H22" s="47"/>
      <c r="I22" s="48">
        <f>G22+H22</f>
        <v>0</v>
      </c>
      <c r="J22" s="49"/>
      <c r="K22" s="47"/>
      <c r="L22" s="48">
        <f>J22+K22</f>
        <v>0</v>
      </c>
      <c r="M22" s="46"/>
      <c r="N22" s="47"/>
      <c r="O22" s="48">
        <f>M22+N22</f>
        <v>0</v>
      </c>
      <c r="P22" s="50"/>
    </row>
    <row r="23" spans="1:17" ht="12.75" hidden="1" thickTop="1" x14ac:dyDescent="0.25">
      <c r="A23" s="51"/>
      <c r="B23" s="52" t="s">
        <v>42</v>
      </c>
      <c r="C23" s="532">
        <f t="shared" si="4"/>
        <v>0</v>
      </c>
      <c r="D23" s="53"/>
      <c r="E23" s="54"/>
      <c r="F23" s="55">
        <f t="shared" ref="F23:F25" si="9">D23+E23</f>
        <v>0</v>
      </c>
      <c r="G23" s="53"/>
      <c r="H23" s="54"/>
      <c r="I23" s="55">
        <f t="shared" ref="I23:I24" si="10">G23+H23</f>
        <v>0</v>
      </c>
      <c r="J23" s="56"/>
      <c r="K23" s="54"/>
      <c r="L23" s="55">
        <f>J23+K23</f>
        <v>0</v>
      </c>
      <c r="M23" s="53"/>
      <c r="N23" s="54"/>
      <c r="O23" s="55">
        <f>M23+N23</f>
        <v>0</v>
      </c>
      <c r="P23" s="57"/>
    </row>
    <row r="24" spans="1:17" s="29" customFormat="1" ht="25.5" thickTop="1" thickBot="1" x14ac:dyDescent="0.3">
      <c r="A24" s="58">
        <v>19300</v>
      </c>
      <c r="B24" s="58" t="s">
        <v>43</v>
      </c>
      <c r="C24" s="533">
        <f>F24+I24</f>
        <v>140492</v>
      </c>
      <c r="D24" s="59">
        <v>130000</v>
      </c>
      <c r="E24" s="60">
        <f>14804-4312</f>
        <v>10492</v>
      </c>
      <c r="F24" s="61">
        <f t="shared" si="9"/>
        <v>140492</v>
      </c>
      <c r="G24" s="59"/>
      <c r="H24" s="62"/>
      <c r="I24" s="61">
        <f t="shared" si="10"/>
        <v>0</v>
      </c>
      <c r="J24" s="63" t="s">
        <v>44</v>
      </c>
      <c r="K24" s="64" t="s">
        <v>44</v>
      </c>
      <c r="L24" s="67" t="s">
        <v>44</v>
      </c>
      <c r="M24" s="65" t="s">
        <v>44</v>
      </c>
      <c r="N24" s="66" t="s">
        <v>44</v>
      </c>
      <c r="O24" s="67" t="s">
        <v>44</v>
      </c>
      <c r="P24" s="68"/>
    </row>
    <row r="25" spans="1:17" s="29" customFormat="1" ht="24.75" hidden="1" thickTop="1" x14ac:dyDescent="0.25">
      <c r="A25" s="69"/>
      <c r="B25" s="70" t="s">
        <v>45</v>
      </c>
      <c r="C25" s="534">
        <f>F25</f>
        <v>0</v>
      </c>
      <c r="D25" s="71"/>
      <c r="E25" s="72"/>
      <c r="F25" s="73">
        <f t="shared" si="9"/>
        <v>0</v>
      </c>
      <c r="G25" s="74" t="s">
        <v>44</v>
      </c>
      <c r="H25" s="75" t="s">
        <v>44</v>
      </c>
      <c r="I25" s="76" t="s">
        <v>44</v>
      </c>
      <c r="J25" s="77" t="s">
        <v>44</v>
      </c>
      <c r="K25" s="78" t="s">
        <v>44</v>
      </c>
      <c r="L25" s="76" t="s">
        <v>44</v>
      </c>
      <c r="M25" s="79" t="s">
        <v>44</v>
      </c>
      <c r="N25" s="78" t="s">
        <v>44</v>
      </c>
      <c r="O25" s="76" t="s">
        <v>44</v>
      </c>
      <c r="P25" s="80"/>
    </row>
    <row r="26" spans="1:17" s="29" customFormat="1" ht="36.75" hidden="1" thickTop="1" x14ac:dyDescent="0.25">
      <c r="A26" s="70">
        <v>21300</v>
      </c>
      <c r="B26" s="70" t="s">
        <v>46</v>
      </c>
      <c r="C26" s="534">
        <f>L26</f>
        <v>0</v>
      </c>
      <c r="D26" s="79" t="s">
        <v>44</v>
      </c>
      <c r="E26" s="78" t="s">
        <v>44</v>
      </c>
      <c r="F26" s="76" t="s">
        <v>44</v>
      </c>
      <c r="G26" s="79" t="s">
        <v>44</v>
      </c>
      <c r="H26" s="78" t="s">
        <v>44</v>
      </c>
      <c r="I26" s="76" t="s">
        <v>44</v>
      </c>
      <c r="J26" s="77">
        <f t="shared" ref="J26:K26" si="11">SUM(J27,J31,J33,J36)</f>
        <v>0</v>
      </c>
      <c r="K26" s="78">
        <f t="shared" si="11"/>
        <v>0</v>
      </c>
      <c r="L26" s="185">
        <f>SUM(L27,L31,L33,L36)</f>
        <v>0</v>
      </c>
      <c r="M26" s="79" t="s">
        <v>44</v>
      </c>
      <c r="N26" s="78" t="s">
        <v>44</v>
      </c>
      <c r="O26" s="76" t="s">
        <v>44</v>
      </c>
      <c r="P26" s="80"/>
    </row>
    <row r="27" spans="1:17" s="29" customFormat="1" ht="24.75" hidden="1" thickTop="1" x14ac:dyDescent="0.25">
      <c r="A27" s="81">
        <v>21350</v>
      </c>
      <c r="B27" s="70" t="s">
        <v>47</v>
      </c>
      <c r="C27" s="534">
        <f>L27</f>
        <v>0</v>
      </c>
      <c r="D27" s="79" t="s">
        <v>44</v>
      </c>
      <c r="E27" s="78" t="s">
        <v>44</v>
      </c>
      <c r="F27" s="76" t="s">
        <v>44</v>
      </c>
      <c r="G27" s="79" t="s">
        <v>44</v>
      </c>
      <c r="H27" s="78" t="s">
        <v>44</v>
      </c>
      <c r="I27" s="76" t="s">
        <v>44</v>
      </c>
      <c r="J27" s="77">
        <f t="shared" ref="J27:K27" si="12">SUM(J28:J30)</f>
        <v>0</v>
      </c>
      <c r="K27" s="78">
        <f t="shared" si="12"/>
        <v>0</v>
      </c>
      <c r="L27" s="185">
        <f>SUM(L28:L30)</f>
        <v>0</v>
      </c>
      <c r="M27" s="79" t="s">
        <v>44</v>
      </c>
      <c r="N27" s="78" t="s">
        <v>44</v>
      </c>
      <c r="O27" s="76" t="s">
        <v>44</v>
      </c>
      <c r="P27" s="80"/>
    </row>
    <row r="28" spans="1:17" ht="12.75" hidden="1" thickTop="1" x14ac:dyDescent="0.25">
      <c r="A28" s="44">
        <v>21351</v>
      </c>
      <c r="B28" s="82" t="s">
        <v>48</v>
      </c>
      <c r="C28" s="535">
        <f t="shared" ref="C28:C40" si="13">L28</f>
        <v>0</v>
      </c>
      <c r="D28" s="83" t="s">
        <v>44</v>
      </c>
      <c r="E28" s="84" t="s">
        <v>44</v>
      </c>
      <c r="F28" s="85" t="s">
        <v>44</v>
      </c>
      <c r="G28" s="83" t="s">
        <v>44</v>
      </c>
      <c r="H28" s="84" t="s">
        <v>44</v>
      </c>
      <c r="I28" s="85" t="s">
        <v>44</v>
      </c>
      <c r="J28" s="86"/>
      <c r="K28" s="87"/>
      <c r="L28" s="194">
        <f t="shared" ref="L28:L30" si="14">J28+K28</f>
        <v>0</v>
      </c>
      <c r="M28" s="88" t="s">
        <v>44</v>
      </c>
      <c r="N28" s="87" t="s">
        <v>44</v>
      </c>
      <c r="O28" s="85" t="s">
        <v>44</v>
      </c>
      <c r="P28" s="89"/>
    </row>
    <row r="29" spans="1:17" ht="12.75" hidden="1" thickTop="1" x14ac:dyDescent="0.25">
      <c r="A29" s="51">
        <v>21352</v>
      </c>
      <c r="B29" s="90" t="s">
        <v>49</v>
      </c>
      <c r="C29" s="536">
        <f t="shared" si="13"/>
        <v>0</v>
      </c>
      <c r="D29" s="91" t="s">
        <v>44</v>
      </c>
      <c r="E29" s="92" t="s">
        <v>44</v>
      </c>
      <c r="F29" s="93" t="s">
        <v>44</v>
      </c>
      <c r="G29" s="91" t="s">
        <v>44</v>
      </c>
      <c r="H29" s="92" t="s">
        <v>44</v>
      </c>
      <c r="I29" s="93" t="s">
        <v>44</v>
      </c>
      <c r="J29" s="94"/>
      <c r="K29" s="95"/>
      <c r="L29" s="199">
        <f t="shared" si="14"/>
        <v>0</v>
      </c>
      <c r="M29" s="96" t="s">
        <v>44</v>
      </c>
      <c r="N29" s="95" t="s">
        <v>44</v>
      </c>
      <c r="O29" s="93" t="s">
        <v>44</v>
      </c>
      <c r="P29" s="97"/>
    </row>
    <row r="30" spans="1:17" ht="24.75" hidden="1" thickTop="1" x14ac:dyDescent="0.25">
      <c r="A30" s="51">
        <v>21359</v>
      </c>
      <c r="B30" s="90" t="s">
        <v>50</v>
      </c>
      <c r="C30" s="536">
        <f t="shared" si="13"/>
        <v>0</v>
      </c>
      <c r="D30" s="91" t="s">
        <v>44</v>
      </c>
      <c r="E30" s="92" t="s">
        <v>44</v>
      </c>
      <c r="F30" s="93" t="s">
        <v>44</v>
      </c>
      <c r="G30" s="91" t="s">
        <v>44</v>
      </c>
      <c r="H30" s="92" t="s">
        <v>44</v>
      </c>
      <c r="I30" s="93" t="s">
        <v>44</v>
      </c>
      <c r="J30" s="94"/>
      <c r="K30" s="95"/>
      <c r="L30" s="199">
        <f t="shared" si="14"/>
        <v>0</v>
      </c>
      <c r="M30" s="96" t="s">
        <v>44</v>
      </c>
      <c r="N30" s="95" t="s">
        <v>44</v>
      </c>
      <c r="O30" s="93" t="s">
        <v>44</v>
      </c>
      <c r="P30" s="97"/>
    </row>
    <row r="31" spans="1:17" s="29" customFormat="1" ht="36.75" hidden="1" thickTop="1" x14ac:dyDescent="0.25">
      <c r="A31" s="81">
        <v>21370</v>
      </c>
      <c r="B31" s="70" t="s">
        <v>51</v>
      </c>
      <c r="C31" s="534">
        <f t="shared" si="13"/>
        <v>0</v>
      </c>
      <c r="D31" s="79" t="s">
        <v>44</v>
      </c>
      <c r="E31" s="78" t="s">
        <v>44</v>
      </c>
      <c r="F31" s="76" t="s">
        <v>44</v>
      </c>
      <c r="G31" s="79" t="s">
        <v>44</v>
      </c>
      <c r="H31" s="78" t="s">
        <v>44</v>
      </c>
      <c r="I31" s="76" t="s">
        <v>44</v>
      </c>
      <c r="J31" s="77">
        <f t="shared" ref="J31:K31" si="15">SUM(J32)</f>
        <v>0</v>
      </c>
      <c r="K31" s="78">
        <f t="shared" si="15"/>
        <v>0</v>
      </c>
      <c r="L31" s="185">
        <f>SUM(L32)</f>
        <v>0</v>
      </c>
      <c r="M31" s="79" t="s">
        <v>44</v>
      </c>
      <c r="N31" s="78" t="s">
        <v>44</v>
      </c>
      <c r="O31" s="76" t="s">
        <v>44</v>
      </c>
      <c r="P31" s="80"/>
    </row>
    <row r="32" spans="1:17" ht="36.75" hidden="1" thickTop="1" x14ac:dyDescent="0.25">
      <c r="A32" s="98">
        <v>21379</v>
      </c>
      <c r="B32" s="99" t="s">
        <v>52</v>
      </c>
      <c r="C32" s="537">
        <f t="shared" si="13"/>
        <v>0</v>
      </c>
      <c r="D32" s="100" t="s">
        <v>44</v>
      </c>
      <c r="E32" s="101" t="s">
        <v>44</v>
      </c>
      <c r="F32" s="102" t="s">
        <v>44</v>
      </c>
      <c r="G32" s="100" t="s">
        <v>44</v>
      </c>
      <c r="H32" s="101" t="s">
        <v>44</v>
      </c>
      <c r="I32" s="102" t="s">
        <v>44</v>
      </c>
      <c r="J32" s="103"/>
      <c r="K32" s="104"/>
      <c r="L32" s="248">
        <f>J32+K32</f>
        <v>0</v>
      </c>
      <c r="M32" s="105" t="s">
        <v>44</v>
      </c>
      <c r="N32" s="104" t="s">
        <v>44</v>
      </c>
      <c r="O32" s="102" t="s">
        <v>44</v>
      </c>
      <c r="P32" s="106"/>
    </row>
    <row r="33" spans="1:16" s="29" customFormat="1" ht="12.75" hidden="1" thickTop="1" x14ac:dyDescent="0.25">
      <c r="A33" s="81">
        <v>21380</v>
      </c>
      <c r="B33" s="70" t="s">
        <v>53</v>
      </c>
      <c r="C33" s="534">
        <f t="shared" si="13"/>
        <v>0</v>
      </c>
      <c r="D33" s="79" t="s">
        <v>44</v>
      </c>
      <c r="E33" s="78" t="s">
        <v>44</v>
      </c>
      <c r="F33" s="76" t="s">
        <v>44</v>
      </c>
      <c r="G33" s="79" t="s">
        <v>44</v>
      </c>
      <c r="H33" s="78" t="s">
        <v>44</v>
      </c>
      <c r="I33" s="76" t="s">
        <v>44</v>
      </c>
      <c r="J33" s="77">
        <f t="shared" ref="J33:K33" si="16">SUM(J34:J35)</f>
        <v>0</v>
      </c>
      <c r="K33" s="78">
        <f t="shared" si="16"/>
        <v>0</v>
      </c>
      <c r="L33" s="185">
        <f>SUM(L34:L35)</f>
        <v>0</v>
      </c>
      <c r="M33" s="79" t="s">
        <v>44</v>
      </c>
      <c r="N33" s="78" t="s">
        <v>44</v>
      </c>
      <c r="O33" s="76" t="s">
        <v>44</v>
      </c>
      <c r="P33" s="80"/>
    </row>
    <row r="34" spans="1:16" ht="12.75" hidden="1" thickTop="1" x14ac:dyDescent="0.25">
      <c r="A34" s="45">
        <v>21381</v>
      </c>
      <c r="B34" s="82" t="s">
        <v>54</v>
      </c>
      <c r="C34" s="535">
        <f t="shared" si="13"/>
        <v>0</v>
      </c>
      <c r="D34" s="83" t="s">
        <v>44</v>
      </c>
      <c r="E34" s="84" t="s">
        <v>44</v>
      </c>
      <c r="F34" s="85" t="s">
        <v>44</v>
      </c>
      <c r="G34" s="83" t="s">
        <v>44</v>
      </c>
      <c r="H34" s="84" t="s">
        <v>44</v>
      </c>
      <c r="I34" s="85" t="s">
        <v>44</v>
      </c>
      <c r="J34" s="86"/>
      <c r="K34" s="87"/>
      <c r="L34" s="194">
        <f t="shared" ref="L34:L35" si="17">J34+K34</f>
        <v>0</v>
      </c>
      <c r="M34" s="88" t="s">
        <v>44</v>
      </c>
      <c r="N34" s="87" t="s">
        <v>44</v>
      </c>
      <c r="O34" s="85" t="s">
        <v>44</v>
      </c>
      <c r="P34" s="89"/>
    </row>
    <row r="35" spans="1:16" ht="24.75" hidden="1" thickTop="1" x14ac:dyDescent="0.25">
      <c r="A35" s="52">
        <v>21383</v>
      </c>
      <c r="B35" s="90" t="s">
        <v>55</v>
      </c>
      <c r="C35" s="536">
        <f t="shared" si="13"/>
        <v>0</v>
      </c>
      <c r="D35" s="91" t="s">
        <v>44</v>
      </c>
      <c r="E35" s="92" t="s">
        <v>44</v>
      </c>
      <c r="F35" s="93" t="s">
        <v>44</v>
      </c>
      <c r="G35" s="91" t="s">
        <v>44</v>
      </c>
      <c r="H35" s="92" t="s">
        <v>44</v>
      </c>
      <c r="I35" s="93" t="s">
        <v>44</v>
      </c>
      <c r="J35" s="94"/>
      <c r="K35" s="95"/>
      <c r="L35" s="199">
        <f t="shared" si="17"/>
        <v>0</v>
      </c>
      <c r="M35" s="96" t="s">
        <v>44</v>
      </c>
      <c r="N35" s="95" t="s">
        <v>44</v>
      </c>
      <c r="O35" s="93" t="s">
        <v>44</v>
      </c>
      <c r="P35" s="97"/>
    </row>
    <row r="36" spans="1:16" s="29" customFormat="1" ht="25.5" hidden="1" customHeight="1" x14ac:dyDescent="0.25">
      <c r="A36" s="81">
        <v>21390</v>
      </c>
      <c r="B36" s="70" t="s">
        <v>56</v>
      </c>
      <c r="C36" s="534">
        <f t="shared" si="13"/>
        <v>0</v>
      </c>
      <c r="D36" s="79" t="s">
        <v>44</v>
      </c>
      <c r="E36" s="78" t="s">
        <v>44</v>
      </c>
      <c r="F36" s="76" t="s">
        <v>44</v>
      </c>
      <c r="G36" s="79" t="s">
        <v>44</v>
      </c>
      <c r="H36" s="78" t="s">
        <v>44</v>
      </c>
      <c r="I36" s="76" t="s">
        <v>44</v>
      </c>
      <c r="J36" s="77">
        <f t="shared" ref="J36:K36" si="18">SUM(J37:J40)</f>
        <v>0</v>
      </c>
      <c r="K36" s="78">
        <f t="shared" si="18"/>
        <v>0</v>
      </c>
      <c r="L36" s="185">
        <f>SUM(L37:L40)</f>
        <v>0</v>
      </c>
      <c r="M36" s="79" t="s">
        <v>44</v>
      </c>
      <c r="N36" s="78" t="s">
        <v>44</v>
      </c>
      <c r="O36" s="76" t="s">
        <v>44</v>
      </c>
      <c r="P36" s="80"/>
    </row>
    <row r="37" spans="1:16" ht="24.75" hidden="1" thickTop="1" x14ac:dyDescent="0.25">
      <c r="A37" s="45">
        <v>21391</v>
      </c>
      <c r="B37" s="82" t="s">
        <v>57</v>
      </c>
      <c r="C37" s="535">
        <f t="shared" si="13"/>
        <v>0</v>
      </c>
      <c r="D37" s="83" t="s">
        <v>44</v>
      </c>
      <c r="E37" s="84" t="s">
        <v>44</v>
      </c>
      <c r="F37" s="85" t="s">
        <v>44</v>
      </c>
      <c r="G37" s="83" t="s">
        <v>44</v>
      </c>
      <c r="H37" s="84" t="s">
        <v>44</v>
      </c>
      <c r="I37" s="85" t="s">
        <v>44</v>
      </c>
      <c r="J37" s="86"/>
      <c r="K37" s="87"/>
      <c r="L37" s="194">
        <f t="shared" ref="L37:L40" si="19">J37+K37</f>
        <v>0</v>
      </c>
      <c r="M37" s="88" t="s">
        <v>44</v>
      </c>
      <c r="N37" s="87" t="s">
        <v>44</v>
      </c>
      <c r="O37" s="85" t="s">
        <v>44</v>
      </c>
      <c r="P37" s="89"/>
    </row>
    <row r="38" spans="1:16" ht="12.75" hidden="1" thickTop="1" x14ac:dyDescent="0.25">
      <c r="A38" s="52">
        <v>21393</v>
      </c>
      <c r="B38" s="90" t="s">
        <v>58</v>
      </c>
      <c r="C38" s="536">
        <f t="shared" si="13"/>
        <v>0</v>
      </c>
      <c r="D38" s="91" t="s">
        <v>44</v>
      </c>
      <c r="E38" s="92" t="s">
        <v>44</v>
      </c>
      <c r="F38" s="93" t="s">
        <v>44</v>
      </c>
      <c r="G38" s="91" t="s">
        <v>44</v>
      </c>
      <c r="H38" s="92" t="s">
        <v>44</v>
      </c>
      <c r="I38" s="93" t="s">
        <v>44</v>
      </c>
      <c r="J38" s="94"/>
      <c r="K38" s="95"/>
      <c r="L38" s="199">
        <f t="shared" si="19"/>
        <v>0</v>
      </c>
      <c r="M38" s="96" t="s">
        <v>44</v>
      </c>
      <c r="N38" s="95" t="s">
        <v>44</v>
      </c>
      <c r="O38" s="93" t="s">
        <v>44</v>
      </c>
      <c r="P38" s="97"/>
    </row>
    <row r="39" spans="1:16" ht="12.75" hidden="1" thickTop="1" x14ac:dyDescent="0.25">
      <c r="A39" s="52">
        <v>21395</v>
      </c>
      <c r="B39" s="90" t="s">
        <v>59</v>
      </c>
      <c r="C39" s="536">
        <f t="shared" si="13"/>
        <v>0</v>
      </c>
      <c r="D39" s="91" t="s">
        <v>44</v>
      </c>
      <c r="E39" s="92" t="s">
        <v>44</v>
      </c>
      <c r="F39" s="93" t="s">
        <v>44</v>
      </c>
      <c r="G39" s="91" t="s">
        <v>44</v>
      </c>
      <c r="H39" s="92" t="s">
        <v>44</v>
      </c>
      <c r="I39" s="93" t="s">
        <v>44</v>
      </c>
      <c r="J39" s="94"/>
      <c r="K39" s="95"/>
      <c r="L39" s="199">
        <f t="shared" si="19"/>
        <v>0</v>
      </c>
      <c r="M39" s="96" t="s">
        <v>44</v>
      </c>
      <c r="N39" s="95" t="s">
        <v>44</v>
      </c>
      <c r="O39" s="93" t="s">
        <v>44</v>
      </c>
      <c r="P39" s="97"/>
    </row>
    <row r="40" spans="1:16" ht="24.75" hidden="1" thickTop="1" x14ac:dyDescent="0.25">
      <c r="A40" s="107">
        <v>21399</v>
      </c>
      <c r="B40" s="108" t="s">
        <v>60</v>
      </c>
      <c r="C40" s="538">
        <f t="shared" si="13"/>
        <v>0</v>
      </c>
      <c r="D40" s="109" t="s">
        <v>44</v>
      </c>
      <c r="E40" s="110" t="s">
        <v>44</v>
      </c>
      <c r="F40" s="111" t="s">
        <v>44</v>
      </c>
      <c r="G40" s="109" t="s">
        <v>44</v>
      </c>
      <c r="H40" s="110" t="s">
        <v>44</v>
      </c>
      <c r="I40" s="111" t="s">
        <v>44</v>
      </c>
      <c r="J40" s="112"/>
      <c r="K40" s="113"/>
      <c r="L40" s="222">
        <f t="shared" si="19"/>
        <v>0</v>
      </c>
      <c r="M40" s="114" t="s">
        <v>44</v>
      </c>
      <c r="N40" s="113" t="s">
        <v>44</v>
      </c>
      <c r="O40" s="111" t="s">
        <v>44</v>
      </c>
      <c r="P40" s="115"/>
    </row>
    <row r="41" spans="1:16" s="29" customFormat="1" ht="26.25" hidden="1" customHeight="1" x14ac:dyDescent="0.25">
      <c r="A41" s="116">
        <v>21420</v>
      </c>
      <c r="B41" s="117" t="s">
        <v>61</v>
      </c>
      <c r="C41" s="539">
        <f>F41</f>
        <v>0</v>
      </c>
      <c r="D41" s="118">
        <f t="shared" ref="D41:E41" si="20">SUM(D42)</f>
        <v>0</v>
      </c>
      <c r="E41" s="119">
        <f t="shared" si="20"/>
        <v>0</v>
      </c>
      <c r="F41" s="120">
        <f>SUM(F42)</f>
        <v>0</v>
      </c>
      <c r="G41" s="118" t="s">
        <v>44</v>
      </c>
      <c r="H41" s="119" t="s">
        <v>44</v>
      </c>
      <c r="I41" s="121" t="s">
        <v>44</v>
      </c>
      <c r="J41" s="122" t="s">
        <v>44</v>
      </c>
      <c r="K41" s="123" t="s">
        <v>44</v>
      </c>
      <c r="L41" s="121" t="s">
        <v>44</v>
      </c>
      <c r="M41" s="124" t="s">
        <v>44</v>
      </c>
      <c r="N41" s="123" t="s">
        <v>44</v>
      </c>
      <c r="O41" s="121" t="s">
        <v>44</v>
      </c>
      <c r="P41" s="125"/>
    </row>
    <row r="42" spans="1:16" s="29" customFormat="1" ht="26.25" hidden="1" customHeight="1" x14ac:dyDescent="0.25">
      <c r="A42" s="107">
        <v>21429</v>
      </c>
      <c r="B42" s="108" t="s">
        <v>62</v>
      </c>
      <c r="C42" s="538">
        <f>F42</f>
        <v>0</v>
      </c>
      <c r="D42" s="126"/>
      <c r="E42" s="127"/>
      <c r="F42" s="128">
        <f>D42+E42</f>
        <v>0</v>
      </c>
      <c r="G42" s="129" t="s">
        <v>44</v>
      </c>
      <c r="H42" s="130" t="s">
        <v>44</v>
      </c>
      <c r="I42" s="111" t="s">
        <v>44</v>
      </c>
      <c r="J42" s="131" t="s">
        <v>44</v>
      </c>
      <c r="K42" s="110" t="s">
        <v>44</v>
      </c>
      <c r="L42" s="111" t="s">
        <v>44</v>
      </c>
      <c r="M42" s="109" t="s">
        <v>44</v>
      </c>
      <c r="N42" s="110" t="s">
        <v>44</v>
      </c>
      <c r="O42" s="111" t="s">
        <v>44</v>
      </c>
      <c r="P42" s="115"/>
    </row>
    <row r="43" spans="1:16" s="29" customFormat="1" ht="24.75" hidden="1" thickTop="1" x14ac:dyDescent="0.25">
      <c r="A43" s="81">
        <v>21490</v>
      </c>
      <c r="B43" s="70" t="s">
        <v>63</v>
      </c>
      <c r="C43" s="540">
        <f>F43+I43+L43</f>
        <v>0</v>
      </c>
      <c r="D43" s="132">
        <f t="shared" ref="D43:E43" si="21">D44</f>
        <v>0</v>
      </c>
      <c r="E43" s="133">
        <f t="shared" si="21"/>
        <v>0</v>
      </c>
      <c r="F43" s="73">
        <f>F44</f>
        <v>0</v>
      </c>
      <c r="G43" s="132">
        <f t="shared" ref="G43:L43" si="22">G44</f>
        <v>0</v>
      </c>
      <c r="H43" s="133">
        <f t="shared" si="22"/>
        <v>0</v>
      </c>
      <c r="I43" s="73">
        <f t="shared" si="22"/>
        <v>0</v>
      </c>
      <c r="J43" s="134">
        <f t="shared" si="22"/>
        <v>0</v>
      </c>
      <c r="K43" s="133">
        <f t="shared" si="22"/>
        <v>0</v>
      </c>
      <c r="L43" s="73">
        <f t="shared" si="22"/>
        <v>0</v>
      </c>
      <c r="M43" s="79" t="s">
        <v>44</v>
      </c>
      <c r="N43" s="78" t="s">
        <v>44</v>
      </c>
      <c r="O43" s="76" t="s">
        <v>44</v>
      </c>
      <c r="P43" s="80"/>
    </row>
    <row r="44" spans="1:16" s="29" customFormat="1" ht="24.75" hidden="1" thickTop="1" x14ac:dyDescent="0.25">
      <c r="A44" s="52">
        <v>21499</v>
      </c>
      <c r="B44" s="90" t="s">
        <v>64</v>
      </c>
      <c r="C44" s="541">
        <f>F44+I44+L44</f>
        <v>0</v>
      </c>
      <c r="D44" s="135"/>
      <c r="E44" s="136"/>
      <c r="F44" s="48">
        <f>D44+E44</f>
        <v>0</v>
      </c>
      <c r="G44" s="46"/>
      <c r="H44" s="47"/>
      <c r="I44" s="48">
        <f>G44+H44</f>
        <v>0</v>
      </c>
      <c r="J44" s="86"/>
      <c r="K44" s="87"/>
      <c r="L44" s="48">
        <f>J44+K44</f>
        <v>0</v>
      </c>
      <c r="M44" s="105" t="s">
        <v>44</v>
      </c>
      <c r="N44" s="104" t="s">
        <v>44</v>
      </c>
      <c r="O44" s="102" t="s">
        <v>44</v>
      </c>
      <c r="P44" s="106"/>
    </row>
    <row r="45" spans="1:16" ht="12.75" hidden="1" customHeight="1" x14ac:dyDescent="0.25">
      <c r="A45" s="137">
        <v>23000</v>
      </c>
      <c r="B45" s="138" t="s">
        <v>65</v>
      </c>
      <c r="C45" s="540">
        <f>O45</f>
        <v>0</v>
      </c>
      <c r="D45" s="139" t="s">
        <v>44</v>
      </c>
      <c r="E45" s="140" t="s">
        <v>44</v>
      </c>
      <c r="F45" s="111" t="s">
        <v>44</v>
      </c>
      <c r="G45" s="109" t="s">
        <v>44</v>
      </c>
      <c r="H45" s="110" t="s">
        <v>44</v>
      </c>
      <c r="I45" s="111" t="s">
        <v>44</v>
      </c>
      <c r="J45" s="131" t="s">
        <v>44</v>
      </c>
      <c r="K45" s="110" t="s">
        <v>44</v>
      </c>
      <c r="L45" s="111" t="s">
        <v>44</v>
      </c>
      <c r="M45" s="139">
        <f t="shared" ref="M45:O45" si="23">SUM(M46:M47)</f>
        <v>0</v>
      </c>
      <c r="N45" s="140">
        <f t="shared" si="23"/>
        <v>0</v>
      </c>
      <c r="O45" s="128">
        <f t="shared" si="23"/>
        <v>0</v>
      </c>
      <c r="P45" s="141"/>
    </row>
    <row r="46" spans="1:16" ht="24.75" hidden="1" thickTop="1" x14ac:dyDescent="0.25">
      <c r="A46" s="142">
        <v>23410</v>
      </c>
      <c r="B46" s="143" t="s">
        <v>66</v>
      </c>
      <c r="C46" s="539">
        <f t="shared" ref="C46:C47" si="24">O46</f>
        <v>0</v>
      </c>
      <c r="D46" s="118" t="s">
        <v>44</v>
      </c>
      <c r="E46" s="119" t="s">
        <v>44</v>
      </c>
      <c r="F46" s="121" t="s">
        <v>44</v>
      </c>
      <c r="G46" s="124" t="s">
        <v>44</v>
      </c>
      <c r="H46" s="123" t="s">
        <v>44</v>
      </c>
      <c r="I46" s="121" t="s">
        <v>44</v>
      </c>
      <c r="J46" s="122" t="s">
        <v>44</v>
      </c>
      <c r="K46" s="123" t="s">
        <v>44</v>
      </c>
      <c r="L46" s="121" t="s">
        <v>44</v>
      </c>
      <c r="M46" s="144"/>
      <c r="N46" s="145"/>
      <c r="O46" s="120">
        <f t="shared" ref="O46:O47" si="25">M46+N46</f>
        <v>0</v>
      </c>
      <c r="P46" s="146"/>
    </row>
    <row r="47" spans="1:16" ht="24.75" hidden="1" thickTop="1" x14ac:dyDescent="0.25">
      <c r="A47" s="142">
        <v>23510</v>
      </c>
      <c r="B47" s="143" t="s">
        <v>67</v>
      </c>
      <c r="C47" s="539">
        <f t="shared" si="24"/>
        <v>0</v>
      </c>
      <c r="D47" s="118" t="s">
        <v>44</v>
      </c>
      <c r="E47" s="119" t="s">
        <v>44</v>
      </c>
      <c r="F47" s="121" t="s">
        <v>44</v>
      </c>
      <c r="G47" s="124" t="s">
        <v>44</v>
      </c>
      <c r="H47" s="123" t="s">
        <v>44</v>
      </c>
      <c r="I47" s="121" t="s">
        <v>44</v>
      </c>
      <c r="J47" s="122" t="s">
        <v>44</v>
      </c>
      <c r="K47" s="123" t="s">
        <v>44</v>
      </c>
      <c r="L47" s="121" t="s">
        <v>44</v>
      </c>
      <c r="M47" s="144"/>
      <c r="N47" s="145"/>
      <c r="O47" s="120">
        <f t="shared" si="25"/>
        <v>0</v>
      </c>
      <c r="P47" s="146"/>
    </row>
    <row r="48" spans="1:16" ht="12.75" hidden="1" thickTop="1" x14ac:dyDescent="0.25">
      <c r="A48" s="147"/>
      <c r="B48" s="143"/>
      <c r="C48" s="542"/>
      <c r="D48" s="148"/>
      <c r="E48" s="149"/>
      <c r="F48" s="121"/>
      <c r="G48" s="124"/>
      <c r="H48" s="123"/>
      <c r="I48" s="121"/>
      <c r="J48" s="122"/>
      <c r="K48" s="123"/>
      <c r="L48" s="120"/>
      <c r="M48" s="118"/>
      <c r="N48" s="119"/>
      <c r="O48" s="120"/>
      <c r="P48" s="146"/>
    </row>
    <row r="49" spans="1:16" s="29" customFormat="1" ht="12.75" hidden="1" thickTop="1" x14ac:dyDescent="0.25">
      <c r="A49" s="150"/>
      <c r="B49" s="151" t="s">
        <v>68</v>
      </c>
      <c r="C49" s="543"/>
      <c r="D49" s="152"/>
      <c r="E49" s="153"/>
      <c r="F49" s="154"/>
      <c r="G49" s="152"/>
      <c r="H49" s="153"/>
      <c r="I49" s="154"/>
      <c r="J49" s="155"/>
      <c r="K49" s="153"/>
      <c r="L49" s="154"/>
      <c r="M49" s="152"/>
      <c r="N49" s="153"/>
      <c r="O49" s="154"/>
      <c r="P49" s="156"/>
    </row>
    <row r="50" spans="1:16" s="29" customFormat="1" ht="13.5" thickTop="1" thickBot="1" x14ac:dyDescent="0.3">
      <c r="A50" s="157"/>
      <c r="B50" s="30" t="s">
        <v>69</v>
      </c>
      <c r="C50" s="544">
        <f t="shared" si="4"/>
        <v>140492</v>
      </c>
      <c r="D50" s="158">
        <f t="shared" ref="D50:E50" si="26">SUM(D51,D269)</f>
        <v>130000</v>
      </c>
      <c r="E50" s="159">
        <f t="shared" si="26"/>
        <v>10492</v>
      </c>
      <c r="F50" s="160">
        <f>SUM(F51,F269)</f>
        <v>140492</v>
      </c>
      <c r="G50" s="158">
        <f t="shared" ref="G50:O50" si="27">SUM(G51,G269)</f>
        <v>0</v>
      </c>
      <c r="H50" s="159">
        <f t="shared" si="27"/>
        <v>0</v>
      </c>
      <c r="I50" s="160">
        <f t="shared" si="27"/>
        <v>0</v>
      </c>
      <c r="J50" s="161">
        <f t="shared" si="27"/>
        <v>0</v>
      </c>
      <c r="K50" s="159">
        <f t="shared" si="27"/>
        <v>0</v>
      </c>
      <c r="L50" s="160">
        <f t="shared" si="27"/>
        <v>0</v>
      </c>
      <c r="M50" s="158">
        <f t="shared" si="27"/>
        <v>0</v>
      </c>
      <c r="N50" s="159">
        <f t="shared" si="27"/>
        <v>0</v>
      </c>
      <c r="O50" s="160">
        <f t="shared" si="27"/>
        <v>0</v>
      </c>
      <c r="P50" s="162"/>
    </row>
    <row r="51" spans="1:16" s="29" customFormat="1" ht="36.75" thickTop="1" x14ac:dyDescent="0.25">
      <c r="A51" s="163"/>
      <c r="B51" s="164" t="s">
        <v>70</v>
      </c>
      <c r="C51" s="545">
        <f t="shared" si="4"/>
        <v>140492</v>
      </c>
      <c r="D51" s="165">
        <f t="shared" ref="D51:E51" si="28">SUM(D52,D181)</f>
        <v>130000</v>
      </c>
      <c r="E51" s="166">
        <f t="shared" si="28"/>
        <v>10492</v>
      </c>
      <c r="F51" s="167">
        <f>SUM(F52,F181)</f>
        <v>140492</v>
      </c>
      <c r="G51" s="165">
        <f t="shared" ref="G51:H51" si="29">SUM(G52,G181)</f>
        <v>0</v>
      </c>
      <c r="H51" s="166">
        <f t="shared" si="29"/>
        <v>0</v>
      </c>
      <c r="I51" s="167">
        <f>SUM(I52,I181)</f>
        <v>0</v>
      </c>
      <c r="J51" s="168">
        <f t="shared" ref="J51:K51" si="30">SUM(J52,J181)</f>
        <v>0</v>
      </c>
      <c r="K51" s="166">
        <f t="shared" si="30"/>
        <v>0</v>
      </c>
      <c r="L51" s="167">
        <f>SUM(L52,L181)</f>
        <v>0</v>
      </c>
      <c r="M51" s="165">
        <f t="shared" ref="M51:O51" si="31">SUM(M52,M181)</f>
        <v>0</v>
      </c>
      <c r="N51" s="166">
        <f t="shared" si="31"/>
        <v>0</v>
      </c>
      <c r="O51" s="167">
        <f t="shared" si="31"/>
        <v>0</v>
      </c>
      <c r="P51" s="169"/>
    </row>
    <row r="52" spans="1:16" s="29" customFormat="1" ht="24" x14ac:dyDescent="0.25">
      <c r="A52" s="170"/>
      <c r="B52" s="20" t="s">
        <v>71</v>
      </c>
      <c r="C52" s="546">
        <f t="shared" si="4"/>
        <v>108492</v>
      </c>
      <c r="D52" s="171">
        <f t="shared" ref="D52:E52" si="32">SUM(D53,D75,D160,D174)</f>
        <v>98000</v>
      </c>
      <c r="E52" s="172">
        <f t="shared" si="32"/>
        <v>10492</v>
      </c>
      <c r="F52" s="173">
        <f>SUM(F53,F75,F160,F174)</f>
        <v>108492</v>
      </c>
      <c r="G52" s="171">
        <f t="shared" ref="G52:H52" si="33">SUM(G53,G75,G160,G174)</f>
        <v>0</v>
      </c>
      <c r="H52" s="172">
        <f t="shared" si="33"/>
        <v>0</v>
      </c>
      <c r="I52" s="173">
        <f>SUM(I53,I75,I160,I174)</f>
        <v>0</v>
      </c>
      <c r="J52" s="174">
        <f t="shared" ref="J52:K52" si="34">SUM(J53,J75,J160,J174)</f>
        <v>0</v>
      </c>
      <c r="K52" s="172">
        <f t="shared" si="34"/>
        <v>0</v>
      </c>
      <c r="L52" s="173">
        <f>SUM(L53,L75,L160,L174)</f>
        <v>0</v>
      </c>
      <c r="M52" s="171">
        <f t="shared" ref="M52:O52" si="35">SUM(M53,M75,M160,M174)</f>
        <v>0</v>
      </c>
      <c r="N52" s="172">
        <f t="shared" si="35"/>
        <v>0</v>
      </c>
      <c r="O52" s="173">
        <f t="shared" si="35"/>
        <v>0</v>
      </c>
      <c r="P52" s="175"/>
    </row>
    <row r="53" spans="1:16" s="29" customFormat="1" hidden="1" x14ac:dyDescent="0.25">
      <c r="A53" s="176">
        <v>1000</v>
      </c>
      <c r="B53" s="176" t="s">
        <v>72</v>
      </c>
      <c r="C53" s="547">
        <f t="shared" si="4"/>
        <v>0</v>
      </c>
      <c r="D53" s="177">
        <f t="shared" ref="D53:E53" si="36">SUM(D54,D67)</f>
        <v>0</v>
      </c>
      <c r="E53" s="178">
        <f t="shared" si="36"/>
        <v>0</v>
      </c>
      <c r="F53" s="179">
        <f>SUM(F54,F67)</f>
        <v>0</v>
      </c>
      <c r="G53" s="177">
        <f t="shared" ref="G53:H53" si="37">SUM(G54,G67)</f>
        <v>0</v>
      </c>
      <c r="H53" s="178">
        <f t="shared" si="37"/>
        <v>0</v>
      </c>
      <c r="I53" s="179">
        <f>SUM(I54,I67)</f>
        <v>0</v>
      </c>
      <c r="J53" s="180">
        <f t="shared" ref="J53:K53" si="38">SUM(J54,J67)</f>
        <v>0</v>
      </c>
      <c r="K53" s="178">
        <f t="shared" si="38"/>
        <v>0</v>
      </c>
      <c r="L53" s="179">
        <f>SUM(L54,L67)</f>
        <v>0</v>
      </c>
      <c r="M53" s="177">
        <f t="shared" ref="M53:O53" si="39">SUM(M54,M67)</f>
        <v>0</v>
      </c>
      <c r="N53" s="178">
        <f t="shared" si="39"/>
        <v>0</v>
      </c>
      <c r="O53" s="179">
        <f t="shared" si="39"/>
        <v>0</v>
      </c>
      <c r="P53" s="181"/>
    </row>
    <row r="54" spans="1:16" hidden="1" x14ac:dyDescent="0.25">
      <c r="A54" s="70">
        <v>1100</v>
      </c>
      <c r="B54" s="182" t="s">
        <v>73</v>
      </c>
      <c r="C54" s="534">
        <f t="shared" si="4"/>
        <v>0</v>
      </c>
      <c r="D54" s="183">
        <f t="shared" ref="D54:E54" si="40">SUM(D55,D58,D66)</f>
        <v>0</v>
      </c>
      <c r="E54" s="184">
        <f t="shared" si="40"/>
        <v>0</v>
      </c>
      <c r="F54" s="185">
        <f>SUM(F55,F58,F66)</f>
        <v>0</v>
      </c>
      <c r="G54" s="183">
        <f t="shared" ref="G54:H54" si="41">SUM(G55,G58,G66)</f>
        <v>0</v>
      </c>
      <c r="H54" s="184">
        <f t="shared" si="41"/>
        <v>0</v>
      </c>
      <c r="I54" s="185">
        <f>SUM(I55,I58,I66)</f>
        <v>0</v>
      </c>
      <c r="J54" s="186">
        <f t="shared" ref="J54:K54" si="42">SUM(J55,J58,J66)</f>
        <v>0</v>
      </c>
      <c r="K54" s="184">
        <f t="shared" si="42"/>
        <v>0</v>
      </c>
      <c r="L54" s="185">
        <f>SUM(L55,L58,L66)</f>
        <v>0</v>
      </c>
      <c r="M54" s="183">
        <f t="shared" ref="M54:O54" si="43">SUM(M55,M58,M66)</f>
        <v>0</v>
      </c>
      <c r="N54" s="184">
        <f t="shared" si="43"/>
        <v>0</v>
      </c>
      <c r="O54" s="185">
        <f t="shared" si="43"/>
        <v>0</v>
      </c>
      <c r="P54" s="187"/>
    </row>
    <row r="55" spans="1:16" hidden="1" x14ac:dyDescent="0.25">
      <c r="A55" s="188">
        <v>1110</v>
      </c>
      <c r="B55" s="143" t="s">
        <v>74</v>
      </c>
      <c r="C55" s="542">
        <f t="shared" si="4"/>
        <v>0</v>
      </c>
      <c r="D55" s="148">
        <f t="shared" ref="D55:E55" si="44">SUM(D56:D57)</f>
        <v>0</v>
      </c>
      <c r="E55" s="149">
        <f t="shared" si="44"/>
        <v>0</v>
      </c>
      <c r="F55" s="189">
        <f>SUM(F56:F57)</f>
        <v>0</v>
      </c>
      <c r="G55" s="148">
        <f t="shared" ref="G55:H55" si="45">SUM(G56:G57)</f>
        <v>0</v>
      </c>
      <c r="H55" s="149">
        <f t="shared" si="45"/>
        <v>0</v>
      </c>
      <c r="I55" s="189">
        <f>SUM(I56:I57)</f>
        <v>0</v>
      </c>
      <c r="J55" s="190">
        <f t="shared" ref="J55:K55" si="46">SUM(J56:J57)</f>
        <v>0</v>
      </c>
      <c r="K55" s="149">
        <f t="shared" si="46"/>
        <v>0</v>
      </c>
      <c r="L55" s="189">
        <f>SUM(L56:L57)</f>
        <v>0</v>
      </c>
      <c r="M55" s="148">
        <f t="shared" ref="M55:O55" si="47">SUM(M56:M57)</f>
        <v>0</v>
      </c>
      <c r="N55" s="149">
        <f t="shared" si="47"/>
        <v>0</v>
      </c>
      <c r="O55" s="189">
        <f t="shared" si="47"/>
        <v>0</v>
      </c>
      <c r="P55" s="191"/>
    </row>
    <row r="56" spans="1:16" hidden="1" x14ac:dyDescent="0.25">
      <c r="A56" s="45">
        <v>1111</v>
      </c>
      <c r="B56" s="82" t="s">
        <v>75</v>
      </c>
      <c r="C56" s="535">
        <f t="shared" si="4"/>
        <v>0</v>
      </c>
      <c r="D56" s="192"/>
      <c r="E56" s="193"/>
      <c r="F56" s="194">
        <f t="shared" ref="F56:F57" si="48">D56+E56</f>
        <v>0</v>
      </c>
      <c r="G56" s="192"/>
      <c r="H56" s="193"/>
      <c r="I56" s="194">
        <f t="shared" ref="I56:I57" si="49">G56+H56</f>
        <v>0</v>
      </c>
      <c r="J56" s="195"/>
      <c r="K56" s="193"/>
      <c r="L56" s="194">
        <f t="shared" ref="L56:L57" si="50">J56+K56</f>
        <v>0</v>
      </c>
      <c r="M56" s="192"/>
      <c r="N56" s="193"/>
      <c r="O56" s="194">
        <f t="shared" ref="O56:O57" si="51">M56+N56</f>
        <v>0</v>
      </c>
      <c r="P56" s="196"/>
    </row>
    <row r="57" spans="1:16" ht="24" hidden="1" customHeight="1" x14ac:dyDescent="0.25">
      <c r="A57" s="52">
        <v>1119</v>
      </c>
      <c r="B57" s="90" t="s">
        <v>76</v>
      </c>
      <c r="C57" s="536">
        <f t="shared" si="4"/>
        <v>0</v>
      </c>
      <c r="D57" s="197"/>
      <c r="E57" s="198"/>
      <c r="F57" s="199">
        <f t="shared" si="48"/>
        <v>0</v>
      </c>
      <c r="G57" s="197"/>
      <c r="H57" s="198"/>
      <c r="I57" s="199">
        <f t="shared" si="49"/>
        <v>0</v>
      </c>
      <c r="J57" s="200"/>
      <c r="K57" s="198"/>
      <c r="L57" s="199">
        <f t="shared" si="50"/>
        <v>0</v>
      </c>
      <c r="M57" s="197"/>
      <c r="N57" s="198"/>
      <c r="O57" s="199">
        <f t="shared" si="51"/>
        <v>0</v>
      </c>
      <c r="P57" s="201"/>
    </row>
    <row r="58" spans="1:16" hidden="1" x14ac:dyDescent="0.25">
      <c r="A58" s="202">
        <v>1140</v>
      </c>
      <c r="B58" s="90" t="s">
        <v>77</v>
      </c>
      <c r="C58" s="536">
        <f t="shared" si="4"/>
        <v>0</v>
      </c>
      <c r="D58" s="203">
        <f t="shared" ref="D58:E58" si="52">SUM(D59:D65)</f>
        <v>0</v>
      </c>
      <c r="E58" s="204">
        <f t="shared" si="52"/>
        <v>0</v>
      </c>
      <c r="F58" s="199">
        <f>SUM(F59:F65)</f>
        <v>0</v>
      </c>
      <c r="G58" s="203">
        <f t="shared" ref="G58:H58" si="53">SUM(G59:G65)</f>
        <v>0</v>
      </c>
      <c r="H58" s="204">
        <f t="shared" si="53"/>
        <v>0</v>
      </c>
      <c r="I58" s="199">
        <f>SUM(I59:I65)</f>
        <v>0</v>
      </c>
      <c r="J58" s="205">
        <f t="shared" ref="J58:K58" si="54">SUM(J59:J65)</f>
        <v>0</v>
      </c>
      <c r="K58" s="204">
        <f t="shared" si="54"/>
        <v>0</v>
      </c>
      <c r="L58" s="199">
        <f>SUM(L59:L65)</f>
        <v>0</v>
      </c>
      <c r="M58" s="203">
        <f t="shared" ref="M58:O58" si="55">SUM(M59:M65)</f>
        <v>0</v>
      </c>
      <c r="N58" s="204">
        <f t="shared" si="55"/>
        <v>0</v>
      </c>
      <c r="O58" s="199">
        <f t="shared" si="55"/>
        <v>0</v>
      </c>
      <c r="P58" s="201"/>
    </row>
    <row r="59" spans="1:16" hidden="1" x14ac:dyDescent="0.25">
      <c r="A59" s="52">
        <v>1141</v>
      </c>
      <c r="B59" s="90" t="s">
        <v>78</v>
      </c>
      <c r="C59" s="536">
        <f t="shared" si="4"/>
        <v>0</v>
      </c>
      <c r="D59" s="197"/>
      <c r="E59" s="198"/>
      <c r="F59" s="199">
        <f t="shared" ref="F59:F66" si="56">D59+E59</f>
        <v>0</v>
      </c>
      <c r="G59" s="197"/>
      <c r="H59" s="198"/>
      <c r="I59" s="199">
        <f t="shared" ref="I59:I66" si="57">G59+H59</f>
        <v>0</v>
      </c>
      <c r="J59" s="200"/>
      <c r="K59" s="198"/>
      <c r="L59" s="199">
        <f t="shared" ref="L59:L66" si="58">J59+K59</f>
        <v>0</v>
      </c>
      <c r="M59" s="197"/>
      <c r="N59" s="198"/>
      <c r="O59" s="199">
        <f t="shared" ref="O59:O66" si="59">M59+N59</f>
        <v>0</v>
      </c>
      <c r="P59" s="201"/>
    </row>
    <row r="60" spans="1:16" ht="24.75" hidden="1" customHeight="1" x14ac:dyDescent="0.25">
      <c r="A60" s="52">
        <v>1142</v>
      </c>
      <c r="B60" s="90" t="s">
        <v>79</v>
      </c>
      <c r="C60" s="536">
        <f t="shared" si="4"/>
        <v>0</v>
      </c>
      <c r="D60" s="197"/>
      <c r="E60" s="198"/>
      <c r="F60" s="199">
        <f t="shared" si="56"/>
        <v>0</v>
      </c>
      <c r="G60" s="197"/>
      <c r="H60" s="198"/>
      <c r="I60" s="199">
        <f t="shared" si="57"/>
        <v>0</v>
      </c>
      <c r="J60" s="200"/>
      <c r="K60" s="198"/>
      <c r="L60" s="199">
        <f t="shared" si="58"/>
        <v>0</v>
      </c>
      <c r="M60" s="197"/>
      <c r="N60" s="198"/>
      <c r="O60" s="199">
        <f t="shared" si="59"/>
        <v>0</v>
      </c>
      <c r="P60" s="201"/>
    </row>
    <row r="61" spans="1:16" ht="24" hidden="1" x14ac:dyDescent="0.25">
      <c r="A61" s="52">
        <v>1145</v>
      </c>
      <c r="B61" s="90" t="s">
        <v>80</v>
      </c>
      <c r="C61" s="536">
        <f t="shared" si="4"/>
        <v>0</v>
      </c>
      <c r="D61" s="197"/>
      <c r="E61" s="198"/>
      <c r="F61" s="199">
        <f t="shared" si="56"/>
        <v>0</v>
      </c>
      <c r="G61" s="197"/>
      <c r="H61" s="198"/>
      <c r="I61" s="199">
        <f t="shared" si="57"/>
        <v>0</v>
      </c>
      <c r="J61" s="200"/>
      <c r="K61" s="198"/>
      <c r="L61" s="199">
        <f t="shared" si="58"/>
        <v>0</v>
      </c>
      <c r="M61" s="197"/>
      <c r="N61" s="198"/>
      <c r="O61" s="199">
        <f t="shared" si="59"/>
        <v>0</v>
      </c>
      <c r="P61" s="201"/>
    </row>
    <row r="62" spans="1:16" ht="27.75" hidden="1" customHeight="1" x14ac:dyDescent="0.25">
      <c r="A62" s="52">
        <v>1146</v>
      </c>
      <c r="B62" s="90" t="s">
        <v>81</v>
      </c>
      <c r="C62" s="536">
        <f t="shared" si="4"/>
        <v>0</v>
      </c>
      <c r="D62" s="197"/>
      <c r="E62" s="198"/>
      <c r="F62" s="199">
        <f t="shared" si="56"/>
        <v>0</v>
      </c>
      <c r="G62" s="197"/>
      <c r="H62" s="198"/>
      <c r="I62" s="199">
        <f t="shared" si="57"/>
        <v>0</v>
      </c>
      <c r="J62" s="200"/>
      <c r="K62" s="198"/>
      <c r="L62" s="199">
        <f t="shared" si="58"/>
        <v>0</v>
      </c>
      <c r="M62" s="197"/>
      <c r="N62" s="198"/>
      <c r="O62" s="199">
        <f t="shared" si="59"/>
        <v>0</v>
      </c>
      <c r="P62" s="201"/>
    </row>
    <row r="63" spans="1:16" hidden="1" x14ac:dyDescent="0.25">
      <c r="A63" s="52">
        <v>1147</v>
      </c>
      <c r="B63" s="90" t="s">
        <v>82</v>
      </c>
      <c r="C63" s="536">
        <f t="shared" si="4"/>
        <v>0</v>
      </c>
      <c r="D63" s="197"/>
      <c r="E63" s="198"/>
      <c r="F63" s="199">
        <f t="shared" si="56"/>
        <v>0</v>
      </c>
      <c r="G63" s="197"/>
      <c r="H63" s="198"/>
      <c r="I63" s="199">
        <f t="shared" si="57"/>
        <v>0</v>
      </c>
      <c r="J63" s="200"/>
      <c r="K63" s="198"/>
      <c r="L63" s="199">
        <f t="shared" si="58"/>
        <v>0</v>
      </c>
      <c r="M63" s="197"/>
      <c r="N63" s="198"/>
      <c r="O63" s="199">
        <f t="shared" si="59"/>
        <v>0</v>
      </c>
      <c r="P63" s="201"/>
    </row>
    <row r="64" spans="1:16" hidden="1" x14ac:dyDescent="0.25">
      <c r="A64" s="52">
        <v>1148</v>
      </c>
      <c r="B64" s="90" t="s">
        <v>83</v>
      </c>
      <c r="C64" s="536">
        <f t="shared" si="4"/>
        <v>0</v>
      </c>
      <c r="D64" s="197"/>
      <c r="E64" s="198"/>
      <c r="F64" s="199">
        <f t="shared" si="56"/>
        <v>0</v>
      </c>
      <c r="G64" s="197"/>
      <c r="H64" s="198"/>
      <c r="I64" s="199">
        <f t="shared" si="57"/>
        <v>0</v>
      </c>
      <c r="J64" s="200"/>
      <c r="K64" s="198"/>
      <c r="L64" s="199">
        <f t="shared" si="58"/>
        <v>0</v>
      </c>
      <c r="M64" s="197"/>
      <c r="N64" s="198"/>
      <c r="O64" s="199">
        <f t="shared" si="59"/>
        <v>0</v>
      </c>
      <c r="P64" s="201"/>
    </row>
    <row r="65" spans="1:16" ht="24" hidden="1" customHeight="1" x14ac:dyDescent="0.25">
      <c r="A65" s="52">
        <v>1149</v>
      </c>
      <c r="B65" s="90" t="s">
        <v>84</v>
      </c>
      <c r="C65" s="536">
        <f t="shared" si="4"/>
        <v>0</v>
      </c>
      <c r="D65" s="197"/>
      <c r="E65" s="198"/>
      <c r="F65" s="199">
        <f t="shared" si="56"/>
        <v>0</v>
      </c>
      <c r="G65" s="197"/>
      <c r="H65" s="198"/>
      <c r="I65" s="199">
        <f t="shared" si="57"/>
        <v>0</v>
      </c>
      <c r="J65" s="200"/>
      <c r="K65" s="198"/>
      <c r="L65" s="199">
        <f t="shared" si="58"/>
        <v>0</v>
      </c>
      <c r="M65" s="197"/>
      <c r="N65" s="198"/>
      <c r="O65" s="199">
        <f t="shared" si="59"/>
        <v>0</v>
      </c>
      <c r="P65" s="201"/>
    </row>
    <row r="66" spans="1:16" ht="36" hidden="1" x14ac:dyDescent="0.25">
      <c r="A66" s="188">
        <v>1150</v>
      </c>
      <c r="B66" s="143" t="s">
        <v>85</v>
      </c>
      <c r="C66" s="542">
        <f t="shared" si="4"/>
        <v>0</v>
      </c>
      <c r="D66" s="206"/>
      <c r="E66" s="207"/>
      <c r="F66" s="189">
        <f t="shared" si="56"/>
        <v>0</v>
      </c>
      <c r="G66" s="206"/>
      <c r="H66" s="207"/>
      <c r="I66" s="189">
        <f t="shared" si="57"/>
        <v>0</v>
      </c>
      <c r="J66" s="208"/>
      <c r="K66" s="207"/>
      <c r="L66" s="189">
        <f t="shared" si="58"/>
        <v>0</v>
      </c>
      <c r="M66" s="206"/>
      <c r="N66" s="207"/>
      <c r="O66" s="189">
        <f t="shared" si="59"/>
        <v>0</v>
      </c>
      <c r="P66" s="191"/>
    </row>
    <row r="67" spans="1:16" ht="36" hidden="1" x14ac:dyDescent="0.25">
      <c r="A67" s="70">
        <v>1200</v>
      </c>
      <c r="B67" s="182" t="s">
        <v>86</v>
      </c>
      <c r="C67" s="534">
        <f t="shared" si="4"/>
        <v>0</v>
      </c>
      <c r="D67" s="183">
        <f t="shared" ref="D67:E67" si="60">SUM(D68:D69)</f>
        <v>0</v>
      </c>
      <c r="E67" s="184">
        <f t="shared" si="60"/>
        <v>0</v>
      </c>
      <c r="F67" s="185">
        <f>SUM(F68:F69)</f>
        <v>0</v>
      </c>
      <c r="G67" s="183">
        <f t="shared" ref="G67:H67" si="61">SUM(G68:G69)</f>
        <v>0</v>
      </c>
      <c r="H67" s="184">
        <f t="shared" si="61"/>
        <v>0</v>
      </c>
      <c r="I67" s="185">
        <f>SUM(I68:I69)</f>
        <v>0</v>
      </c>
      <c r="J67" s="186">
        <f t="shared" ref="J67:K67" si="62">SUM(J68:J69)</f>
        <v>0</v>
      </c>
      <c r="K67" s="184">
        <f t="shared" si="62"/>
        <v>0</v>
      </c>
      <c r="L67" s="185">
        <f>SUM(L68:L69)</f>
        <v>0</v>
      </c>
      <c r="M67" s="183">
        <f t="shared" ref="M67:O67" si="63">SUM(M68:M69)</f>
        <v>0</v>
      </c>
      <c r="N67" s="184">
        <f t="shared" si="63"/>
        <v>0</v>
      </c>
      <c r="O67" s="185">
        <f t="shared" si="63"/>
        <v>0</v>
      </c>
      <c r="P67" s="209"/>
    </row>
    <row r="68" spans="1:16" ht="24" hidden="1" x14ac:dyDescent="0.25">
      <c r="A68" s="352">
        <v>1210</v>
      </c>
      <c r="B68" s="82" t="s">
        <v>87</v>
      </c>
      <c r="C68" s="535">
        <f t="shared" si="4"/>
        <v>0</v>
      </c>
      <c r="D68" s="192"/>
      <c r="E68" s="193"/>
      <c r="F68" s="194">
        <f>D68+E68</f>
        <v>0</v>
      </c>
      <c r="G68" s="192"/>
      <c r="H68" s="193"/>
      <c r="I68" s="194">
        <f>G68+H68</f>
        <v>0</v>
      </c>
      <c r="J68" s="195"/>
      <c r="K68" s="193"/>
      <c r="L68" s="194">
        <f>J68+K68</f>
        <v>0</v>
      </c>
      <c r="M68" s="192"/>
      <c r="N68" s="193"/>
      <c r="O68" s="194">
        <f t="shared" ref="O68" si="64">M68+N68</f>
        <v>0</v>
      </c>
      <c r="P68" s="196"/>
    </row>
    <row r="69" spans="1:16" ht="24" hidden="1" x14ac:dyDescent="0.25">
      <c r="A69" s="202">
        <v>1220</v>
      </c>
      <c r="B69" s="90" t="s">
        <v>88</v>
      </c>
      <c r="C69" s="536">
        <f t="shared" si="4"/>
        <v>0</v>
      </c>
      <c r="D69" s="203">
        <f t="shared" ref="D69:E69" si="65">SUM(D70:D74)</f>
        <v>0</v>
      </c>
      <c r="E69" s="204">
        <f t="shared" si="65"/>
        <v>0</v>
      </c>
      <c r="F69" s="199">
        <f>SUM(F70:F74)</f>
        <v>0</v>
      </c>
      <c r="G69" s="203">
        <f t="shared" ref="G69:H69" si="66">SUM(G70:G74)</f>
        <v>0</v>
      </c>
      <c r="H69" s="204">
        <f t="shared" si="66"/>
        <v>0</v>
      </c>
      <c r="I69" s="199">
        <f>SUM(I70:I74)</f>
        <v>0</v>
      </c>
      <c r="J69" s="205">
        <f t="shared" ref="J69:K69" si="67">SUM(J70:J74)</f>
        <v>0</v>
      </c>
      <c r="K69" s="204">
        <f t="shared" si="67"/>
        <v>0</v>
      </c>
      <c r="L69" s="199">
        <f>SUM(L70:L74)</f>
        <v>0</v>
      </c>
      <c r="M69" s="203">
        <f t="shared" ref="M69:O69" si="68">SUM(M70:M74)</f>
        <v>0</v>
      </c>
      <c r="N69" s="204">
        <f t="shared" si="68"/>
        <v>0</v>
      </c>
      <c r="O69" s="199">
        <f t="shared" si="68"/>
        <v>0</v>
      </c>
      <c r="P69" s="201"/>
    </row>
    <row r="70" spans="1:16" ht="60" hidden="1" x14ac:dyDescent="0.25">
      <c r="A70" s="52">
        <v>1221</v>
      </c>
      <c r="B70" s="90" t="s">
        <v>89</v>
      </c>
      <c r="C70" s="536">
        <f t="shared" si="4"/>
        <v>0</v>
      </c>
      <c r="D70" s="197"/>
      <c r="E70" s="198"/>
      <c r="F70" s="199">
        <f t="shared" ref="F70:F74" si="69">D70+E70</f>
        <v>0</v>
      </c>
      <c r="G70" s="197"/>
      <c r="H70" s="198"/>
      <c r="I70" s="199">
        <f t="shared" ref="I70:I74" si="70">G70+H70</f>
        <v>0</v>
      </c>
      <c r="J70" s="200"/>
      <c r="K70" s="198"/>
      <c r="L70" s="199">
        <f t="shared" ref="L70:L74" si="71">J70+K70</f>
        <v>0</v>
      </c>
      <c r="M70" s="197"/>
      <c r="N70" s="198"/>
      <c r="O70" s="199">
        <f t="shared" ref="O70:O74" si="72">M70+N70</f>
        <v>0</v>
      </c>
      <c r="P70" s="201"/>
    </row>
    <row r="71" spans="1:16" hidden="1" x14ac:dyDescent="0.25">
      <c r="A71" s="52">
        <v>1223</v>
      </c>
      <c r="B71" s="90" t="s">
        <v>90</v>
      </c>
      <c r="C71" s="536">
        <f t="shared" si="4"/>
        <v>0</v>
      </c>
      <c r="D71" s="197"/>
      <c r="E71" s="198"/>
      <c r="F71" s="199">
        <f t="shared" si="69"/>
        <v>0</v>
      </c>
      <c r="G71" s="197"/>
      <c r="H71" s="198"/>
      <c r="I71" s="199">
        <f t="shared" si="70"/>
        <v>0</v>
      </c>
      <c r="J71" s="200"/>
      <c r="K71" s="198"/>
      <c r="L71" s="199">
        <f t="shared" si="71"/>
        <v>0</v>
      </c>
      <c r="M71" s="197"/>
      <c r="N71" s="198"/>
      <c r="O71" s="199">
        <f t="shared" si="72"/>
        <v>0</v>
      </c>
      <c r="P71" s="201"/>
    </row>
    <row r="72" spans="1:16" ht="24" hidden="1" x14ac:dyDescent="0.25">
      <c r="A72" s="52">
        <v>1225</v>
      </c>
      <c r="B72" s="90" t="s">
        <v>91</v>
      </c>
      <c r="C72" s="536">
        <f t="shared" si="4"/>
        <v>0</v>
      </c>
      <c r="D72" s="197"/>
      <c r="E72" s="198"/>
      <c r="F72" s="199">
        <f t="shared" si="69"/>
        <v>0</v>
      </c>
      <c r="G72" s="197"/>
      <c r="H72" s="198"/>
      <c r="I72" s="199">
        <f t="shared" si="70"/>
        <v>0</v>
      </c>
      <c r="J72" s="200"/>
      <c r="K72" s="198"/>
      <c r="L72" s="199">
        <f t="shared" si="71"/>
        <v>0</v>
      </c>
      <c r="M72" s="197"/>
      <c r="N72" s="198"/>
      <c r="O72" s="199">
        <f t="shared" si="72"/>
        <v>0</v>
      </c>
      <c r="P72" s="201"/>
    </row>
    <row r="73" spans="1:16" ht="36" hidden="1" x14ac:dyDescent="0.25">
      <c r="A73" s="52">
        <v>1227</v>
      </c>
      <c r="B73" s="90" t="s">
        <v>92</v>
      </c>
      <c r="C73" s="536">
        <f t="shared" si="4"/>
        <v>0</v>
      </c>
      <c r="D73" s="197"/>
      <c r="E73" s="198"/>
      <c r="F73" s="199">
        <f t="shared" si="69"/>
        <v>0</v>
      </c>
      <c r="G73" s="197"/>
      <c r="H73" s="198"/>
      <c r="I73" s="199">
        <f t="shared" si="70"/>
        <v>0</v>
      </c>
      <c r="J73" s="200"/>
      <c r="K73" s="198"/>
      <c r="L73" s="199">
        <f t="shared" si="71"/>
        <v>0</v>
      </c>
      <c r="M73" s="197"/>
      <c r="N73" s="198"/>
      <c r="O73" s="199">
        <f t="shared" si="72"/>
        <v>0</v>
      </c>
      <c r="P73" s="201"/>
    </row>
    <row r="74" spans="1:16" ht="60" hidden="1" x14ac:dyDescent="0.25">
      <c r="A74" s="52">
        <v>1228</v>
      </c>
      <c r="B74" s="90" t="s">
        <v>93</v>
      </c>
      <c r="C74" s="536">
        <f t="shared" si="4"/>
        <v>0</v>
      </c>
      <c r="D74" s="197"/>
      <c r="E74" s="198"/>
      <c r="F74" s="199">
        <f t="shared" si="69"/>
        <v>0</v>
      </c>
      <c r="G74" s="197"/>
      <c r="H74" s="198"/>
      <c r="I74" s="199">
        <f t="shared" si="70"/>
        <v>0</v>
      </c>
      <c r="J74" s="200"/>
      <c r="K74" s="198"/>
      <c r="L74" s="199">
        <f t="shared" si="71"/>
        <v>0</v>
      </c>
      <c r="M74" s="197"/>
      <c r="N74" s="198"/>
      <c r="O74" s="199">
        <f t="shared" si="72"/>
        <v>0</v>
      </c>
      <c r="P74" s="201"/>
    </row>
    <row r="75" spans="1:16" x14ac:dyDescent="0.25">
      <c r="A75" s="176">
        <v>2000</v>
      </c>
      <c r="B75" s="176" t="s">
        <v>94</v>
      </c>
      <c r="C75" s="547">
        <f t="shared" si="4"/>
        <v>18000</v>
      </c>
      <c r="D75" s="177">
        <f t="shared" ref="D75:O75" si="73">SUM(D76,D83,D120,D151,D152)</f>
        <v>18000</v>
      </c>
      <c r="E75" s="178">
        <f t="shared" si="73"/>
        <v>0</v>
      </c>
      <c r="F75" s="179">
        <f t="shared" si="73"/>
        <v>18000</v>
      </c>
      <c r="G75" s="177">
        <f t="shared" si="73"/>
        <v>0</v>
      </c>
      <c r="H75" s="178">
        <f t="shared" si="73"/>
        <v>0</v>
      </c>
      <c r="I75" s="179">
        <f t="shared" si="73"/>
        <v>0</v>
      </c>
      <c r="J75" s="180">
        <f t="shared" si="73"/>
        <v>0</v>
      </c>
      <c r="K75" s="178">
        <f t="shared" si="73"/>
        <v>0</v>
      </c>
      <c r="L75" s="179">
        <f t="shared" si="73"/>
        <v>0</v>
      </c>
      <c r="M75" s="177">
        <f t="shared" si="73"/>
        <v>0</v>
      </c>
      <c r="N75" s="178">
        <f t="shared" si="73"/>
        <v>0</v>
      </c>
      <c r="O75" s="179">
        <f t="shared" si="73"/>
        <v>0</v>
      </c>
      <c r="P75" s="181"/>
    </row>
    <row r="76" spans="1:16" ht="24" hidden="1" x14ac:dyDescent="0.25">
      <c r="A76" s="70">
        <v>2100</v>
      </c>
      <c r="B76" s="182" t="s">
        <v>95</v>
      </c>
      <c r="C76" s="534">
        <f t="shared" si="4"/>
        <v>0</v>
      </c>
      <c r="D76" s="183">
        <f t="shared" ref="D76:E76" si="74">SUM(D77,D80)</f>
        <v>0</v>
      </c>
      <c r="E76" s="184">
        <f t="shared" si="74"/>
        <v>0</v>
      </c>
      <c r="F76" s="185">
        <f>SUM(F77,F80)</f>
        <v>0</v>
      </c>
      <c r="G76" s="183">
        <f t="shared" ref="G76:H76" si="75">SUM(G77,G80)</f>
        <v>0</v>
      </c>
      <c r="H76" s="184">
        <f t="shared" si="75"/>
        <v>0</v>
      </c>
      <c r="I76" s="185">
        <f>SUM(I77,I80)</f>
        <v>0</v>
      </c>
      <c r="J76" s="186">
        <f t="shared" ref="J76:K76" si="76">SUM(J77,J80)</f>
        <v>0</v>
      </c>
      <c r="K76" s="184">
        <f t="shared" si="76"/>
        <v>0</v>
      </c>
      <c r="L76" s="185">
        <f>SUM(L77,L80)</f>
        <v>0</v>
      </c>
      <c r="M76" s="183">
        <f t="shared" ref="M76:O76" si="77">SUM(M77,M80)</f>
        <v>0</v>
      </c>
      <c r="N76" s="184">
        <f t="shared" si="77"/>
        <v>0</v>
      </c>
      <c r="O76" s="185">
        <f t="shared" si="77"/>
        <v>0</v>
      </c>
      <c r="P76" s="209"/>
    </row>
    <row r="77" spans="1:16" ht="24" hidden="1" x14ac:dyDescent="0.25">
      <c r="A77" s="352">
        <v>2110</v>
      </c>
      <c r="B77" s="82" t="s">
        <v>96</v>
      </c>
      <c r="C77" s="535">
        <f t="shared" si="4"/>
        <v>0</v>
      </c>
      <c r="D77" s="212">
        <f t="shared" ref="D77:E77" si="78">SUM(D78:D79)</f>
        <v>0</v>
      </c>
      <c r="E77" s="213">
        <f t="shared" si="78"/>
        <v>0</v>
      </c>
      <c r="F77" s="194">
        <f>SUM(F78:F79)</f>
        <v>0</v>
      </c>
      <c r="G77" s="212">
        <f t="shared" ref="G77:H77" si="79">SUM(G78:G79)</f>
        <v>0</v>
      </c>
      <c r="H77" s="213">
        <f t="shared" si="79"/>
        <v>0</v>
      </c>
      <c r="I77" s="194">
        <f>SUM(I78:I79)</f>
        <v>0</v>
      </c>
      <c r="J77" s="214">
        <f t="shared" ref="J77:K77" si="80">SUM(J78:J79)</f>
        <v>0</v>
      </c>
      <c r="K77" s="213">
        <f t="shared" si="80"/>
        <v>0</v>
      </c>
      <c r="L77" s="194">
        <f>SUM(L78:L79)</f>
        <v>0</v>
      </c>
      <c r="M77" s="212">
        <f t="shared" ref="M77:O77" si="81">SUM(M78:M79)</f>
        <v>0</v>
      </c>
      <c r="N77" s="213">
        <f t="shared" si="81"/>
        <v>0</v>
      </c>
      <c r="O77" s="194">
        <f t="shared" si="81"/>
        <v>0</v>
      </c>
      <c r="P77" s="196"/>
    </row>
    <row r="78" spans="1:16" hidden="1" x14ac:dyDescent="0.25">
      <c r="A78" s="52">
        <v>2111</v>
      </c>
      <c r="B78" s="90" t="s">
        <v>97</v>
      </c>
      <c r="C78" s="536">
        <f t="shared" si="4"/>
        <v>0</v>
      </c>
      <c r="D78" s="197"/>
      <c r="E78" s="198"/>
      <c r="F78" s="199">
        <f t="shared" ref="F78:F79" si="82">D78+E78</f>
        <v>0</v>
      </c>
      <c r="G78" s="197"/>
      <c r="H78" s="198"/>
      <c r="I78" s="199">
        <f t="shared" ref="I78:I79" si="83">G78+H78</f>
        <v>0</v>
      </c>
      <c r="J78" s="200"/>
      <c r="K78" s="198"/>
      <c r="L78" s="199">
        <f t="shared" ref="L78:L79" si="84">J78+K78</f>
        <v>0</v>
      </c>
      <c r="M78" s="197"/>
      <c r="N78" s="198"/>
      <c r="O78" s="199">
        <f t="shared" ref="O78:O79" si="85">M78+N78</f>
        <v>0</v>
      </c>
      <c r="P78" s="201"/>
    </row>
    <row r="79" spans="1:16" ht="24" hidden="1" x14ac:dyDescent="0.25">
      <c r="A79" s="52">
        <v>2112</v>
      </c>
      <c r="B79" s="90" t="s">
        <v>98</v>
      </c>
      <c r="C79" s="536">
        <f t="shared" si="4"/>
        <v>0</v>
      </c>
      <c r="D79" s="197"/>
      <c r="E79" s="198"/>
      <c r="F79" s="199">
        <f t="shared" si="82"/>
        <v>0</v>
      </c>
      <c r="G79" s="197"/>
      <c r="H79" s="198"/>
      <c r="I79" s="199">
        <f t="shared" si="83"/>
        <v>0</v>
      </c>
      <c r="J79" s="200"/>
      <c r="K79" s="198"/>
      <c r="L79" s="199">
        <f t="shared" si="84"/>
        <v>0</v>
      </c>
      <c r="M79" s="197"/>
      <c r="N79" s="198"/>
      <c r="O79" s="199">
        <f t="shared" si="85"/>
        <v>0</v>
      </c>
      <c r="P79" s="201"/>
    </row>
    <row r="80" spans="1:16" ht="24" hidden="1" x14ac:dyDescent="0.25">
      <c r="A80" s="202">
        <v>2120</v>
      </c>
      <c r="B80" s="90" t="s">
        <v>99</v>
      </c>
      <c r="C80" s="536">
        <f t="shared" si="4"/>
        <v>0</v>
      </c>
      <c r="D80" s="203">
        <f t="shared" ref="D80:E80" si="86">SUM(D81:D82)</f>
        <v>0</v>
      </c>
      <c r="E80" s="204">
        <f t="shared" si="86"/>
        <v>0</v>
      </c>
      <c r="F80" s="199">
        <f>SUM(F81:F82)</f>
        <v>0</v>
      </c>
      <c r="G80" s="203">
        <f t="shared" ref="G80:H80" si="87">SUM(G81:G82)</f>
        <v>0</v>
      </c>
      <c r="H80" s="204">
        <f t="shared" si="87"/>
        <v>0</v>
      </c>
      <c r="I80" s="199">
        <f>SUM(I81:I82)</f>
        <v>0</v>
      </c>
      <c r="J80" s="205">
        <f t="shared" ref="J80:K80" si="88">SUM(J81:J82)</f>
        <v>0</v>
      </c>
      <c r="K80" s="204">
        <f t="shared" si="88"/>
        <v>0</v>
      </c>
      <c r="L80" s="199">
        <f>SUM(L81:L82)</f>
        <v>0</v>
      </c>
      <c r="M80" s="203">
        <f t="shared" ref="M80:O80" si="89">SUM(M81:M82)</f>
        <v>0</v>
      </c>
      <c r="N80" s="204">
        <f t="shared" si="89"/>
        <v>0</v>
      </c>
      <c r="O80" s="199">
        <f t="shared" si="89"/>
        <v>0</v>
      </c>
      <c r="P80" s="201"/>
    </row>
    <row r="81" spans="1:16" hidden="1" x14ac:dyDescent="0.25">
      <c r="A81" s="52">
        <v>2121</v>
      </c>
      <c r="B81" s="90" t="s">
        <v>97</v>
      </c>
      <c r="C81" s="536">
        <f t="shared" si="4"/>
        <v>0</v>
      </c>
      <c r="D81" s="197"/>
      <c r="E81" s="198"/>
      <c r="F81" s="199">
        <f t="shared" ref="F81:F82" si="90">D81+E81</f>
        <v>0</v>
      </c>
      <c r="G81" s="197"/>
      <c r="H81" s="198"/>
      <c r="I81" s="199">
        <f t="shared" ref="I81:I82" si="91">G81+H81</f>
        <v>0</v>
      </c>
      <c r="J81" s="200"/>
      <c r="K81" s="198"/>
      <c r="L81" s="199">
        <f t="shared" ref="L81:L82" si="92">J81+K81</f>
        <v>0</v>
      </c>
      <c r="M81" s="197"/>
      <c r="N81" s="198"/>
      <c r="O81" s="199">
        <f t="shared" ref="O81:O82" si="93">M81+N81</f>
        <v>0</v>
      </c>
      <c r="P81" s="201"/>
    </row>
    <row r="82" spans="1:16" ht="24" hidden="1" x14ac:dyDescent="0.25">
      <c r="A82" s="52">
        <v>2122</v>
      </c>
      <c r="B82" s="90" t="s">
        <v>98</v>
      </c>
      <c r="C82" s="536">
        <f t="shared" si="4"/>
        <v>0</v>
      </c>
      <c r="D82" s="197"/>
      <c r="E82" s="198"/>
      <c r="F82" s="199">
        <f t="shared" si="90"/>
        <v>0</v>
      </c>
      <c r="G82" s="197"/>
      <c r="H82" s="198"/>
      <c r="I82" s="199">
        <f t="shared" si="91"/>
        <v>0</v>
      </c>
      <c r="J82" s="200"/>
      <c r="K82" s="198"/>
      <c r="L82" s="199">
        <f t="shared" si="92"/>
        <v>0</v>
      </c>
      <c r="M82" s="197"/>
      <c r="N82" s="198"/>
      <c r="O82" s="199">
        <f t="shared" si="93"/>
        <v>0</v>
      </c>
      <c r="P82" s="201"/>
    </row>
    <row r="83" spans="1:16" hidden="1" x14ac:dyDescent="0.25">
      <c r="A83" s="70">
        <v>2200</v>
      </c>
      <c r="B83" s="182" t="s">
        <v>100</v>
      </c>
      <c r="C83" s="534">
        <f t="shared" si="4"/>
        <v>0</v>
      </c>
      <c r="D83" s="183">
        <f t="shared" ref="D83:E83" si="94">SUM(D84,D85,D91,D99,D107,D108,D114,D119)</f>
        <v>0</v>
      </c>
      <c r="E83" s="184">
        <f t="shared" si="94"/>
        <v>0</v>
      </c>
      <c r="F83" s="185">
        <f>SUM(F84,F85,F91,F99,F107,F108,F114,F119)</f>
        <v>0</v>
      </c>
      <c r="G83" s="183">
        <f t="shared" ref="G83:H83" si="95">SUM(G84,G85,G91,G99,G107,G108,G114,G119)</f>
        <v>0</v>
      </c>
      <c r="H83" s="184">
        <f t="shared" si="95"/>
        <v>0</v>
      </c>
      <c r="I83" s="185">
        <f>SUM(I84,I85,I91,I99,I107,I108,I114,I119)</f>
        <v>0</v>
      </c>
      <c r="J83" s="186">
        <f t="shared" ref="J83:K83" si="96">SUM(J84,J85,J91,J99,J107,J108,J114,J119)</f>
        <v>0</v>
      </c>
      <c r="K83" s="184">
        <f t="shared" si="96"/>
        <v>0</v>
      </c>
      <c r="L83" s="185">
        <f>SUM(L84,L85,L91,L99,L107,L108,L114,L119)</f>
        <v>0</v>
      </c>
      <c r="M83" s="183">
        <f t="shared" ref="M83:O83" si="97">SUM(M84,M85,M91,M99,M107,M108,M114,M119)</f>
        <v>0</v>
      </c>
      <c r="N83" s="184">
        <f t="shared" si="97"/>
        <v>0</v>
      </c>
      <c r="O83" s="185">
        <f t="shared" si="97"/>
        <v>0</v>
      </c>
      <c r="P83" s="215"/>
    </row>
    <row r="84" spans="1:16" hidden="1" x14ac:dyDescent="0.25">
      <c r="A84" s="188">
        <v>2210</v>
      </c>
      <c r="B84" s="143" t="s">
        <v>101</v>
      </c>
      <c r="C84" s="542">
        <f t="shared" si="4"/>
        <v>0</v>
      </c>
      <c r="D84" s="206"/>
      <c r="E84" s="207"/>
      <c r="F84" s="189">
        <f>D84+E84</f>
        <v>0</v>
      </c>
      <c r="G84" s="206"/>
      <c r="H84" s="207"/>
      <c r="I84" s="189">
        <f>G84+H84</f>
        <v>0</v>
      </c>
      <c r="J84" s="208"/>
      <c r="K84" s="207"/>
      <c r="L84" s="189">
        <f>J84+K84</f>
        <v>0</v>
      </c>
      <c r="M84" s="206"/>
      <c r="N84" s="207"/>
      <c r="O84" s="189">
        <f t="shared" ref="O84" si="98">M84+N84</f>
        <v>0</v>
      </c>
      <c r="P84" s="191"/>
    </row>
    <row r="85" spans="1:16" ht="24" hidden="1" x14ac:dyDescent="0.25">
      <c r="A85" s="202">
        <v>2220</v>
      </c>
      <c r="B85" s="90" t="s">
        <v>103</v>
      </c>
      <c r="C85" s="536">
        <f t="shared" ref="C85:C148" si="99">F85+I85+L85+O85</f>
        <v>0</v>
      </c>
      <c r="D85" s="203">
        <f t="shared" ref="D85:E85" si="100">SUM(D86:D90)</f>
        <v>0</v>
      </c>
      <c r="E85" s="204">
        <f t="shared" si="100"/>
        <v>0</v>
      </c>
      <c r="F85" s="199">
        <f>SUM(F86:F90)</f>
        <v>0</v>
      </c>
      <c r="G85" s="203">
        <f t="shared" ref="G85:H85" si="101">SUM(G86:G90)</f>
        <v>0</v>
      </c>
      <c r="H85" s="204">
        <f t="shared" si="101"/>
        <v>0</v>
      </c>
      <c r="I85" s="199">
        <f>SUM(I86:I90)</f>
        <v>0</v>
      </c>
      <c r="J85" s="205">
        <f t="shared" ref="J85:K85" si="102">SUM(J86:J90)</f>
        <v>0</v>
      </c>
      <c r="K85" s="204">
        <f t="shared" si="102"/>
        <v>0</v>
      </c>
      <c r="L85" s="199">
        <f>SUM(L86:L90)</f>
        <v>0</v>
      </c>
      <c r="M85" s="203">
        <f t="shared" ref="M85:O85" si="103">SUM(M86:M90)</f>
        <v>0</v>
      </c>
      <c r="N85" s="204">
        <f t="shared" si="103"/>
        <v>0</v>
      </c>
      <c r="O85" s="199">
        <f t="shared" si="103"/>
        <v>0</v>
      </c>
      <c r="P85" s="201"/>
    </row>
    <row r="86" spans="1:16" hidden="1" x14ac:dyDescent="0.25">
      <c r="A86" s="52">
        <v>2221</v>
      </c>
      <c r="B86" s="90" t="s">
        <v>104</v>
      </c>
      <c r="C86" s="536">
        <f t="shared" si="99"/>
        <v>0</v>
      </c>
      <c r="D86" s="197"/>
      <c r="E86" s="198"/>
      <c r="F86" s="199">
        <f t="shared" ref="F86:F90" si="104">D86+E86</f>
        <v>0</v>
      </c>
      <c r="G86" s="197"/>
      <c r="H86" s="198"/>
      <c r="I86" s="199">
        <f t="shared" ref="I86:I90" si="105">G86+H86</f>
        <v>0</v>
      </c>
      <c r="J86" s="200"/>
      <c r="K86" s="198"/>
      <c r="L86" s="199">
        <f t="shared" ref="L86:L90" si="106">J86+K86</f>
        <v>0</v>
      </c>
      <c r="M86" s="197"/>
      <c r="N86" s="198"/>
      <c r="O86" s="199">
        <f t="shared" ref="O86:O90" si="107">M86+N86</f>
        <v>0</v>
      </c>
      <c r="P86" s="201"/>
    </row>
    <row r="87" spans="1:16" ht="24" hidden="1" x14ac:dyDescent="0.25">
      <c r="A87" s="52">
        <v>2222</v>
      </c>
      <c r="B87" s="90" t="s">
        <v>105</v>
      </c>
      <c r="C87" s="536">
        <f t="shared" si="99"/>
        <v>0</v>
      </c>
      <c r="D87" s="197"/>
      <c r="E87" s="198"/>
      <c r="F87" s="199">
        <f t="shared" si="104"/>
        <v>0</v>
      </c>
      <c r="G87" s="197"/>
      <c r="H87" s="198"/>
      <c r="I87" s="199">
        <f t="shared" si="105"/>
        <v>0</v>
      </c>
      <c r="J87" s="200"/>
      <c r="K87" s="198"/>
      <c r="L87" s="199">
        <f t="shared" si="106"/>
        <v>0</v>
      </c>
      <c r="M87" s="197"/>
      <c r="N87" s="198"/>
      <c r="O87" s="199">
        <f t="shared" si="107"/>
        <v>0</v>
      </c>
      <c r="P87" s="201"/>
    </row>
    <row r="88" spans="1:16" hidden="1" x14ac:dyDescent="0.25">
      <c r="A88" s="52">
        <v>2223</v>
      </c>
      <c r="B88" s="90" t="s">
        <v>106</v>
      </c>
      <c r="C88" s="536">
        <f t="shared" si="99"/>
        <v>0</v>
      </c>
      <c r="D88" s="197"/>
      <c r="E88" s="198"/>
      <c r="F88" s="199">
        <f t="shared" si="104"/>
        <v>0</v>
      </c>
      <c r="G88" s="197"/>
      <c r="H88" s="198"/>
      <c r="I88" s="199">
        <f t="shared" si="105"/>
        <v>0</v>
      </c>
      <c r="J88" s="200"/>
      <c r="K88" s="198"/>
      <c r="L88" s="199">
        <f t="shared" si="106"/>
        <v>0</v>
      </c>
      <c r="M88" s="197"/>
      <c r="N88" s="198"/>
      <c r="O88" s="199">
        <f t="shared" si="107"/>
        <v>0</v>
      </c>
      <c r="P88" s="201"/>
    </row>
    <row r="89" spans="1:16" ht="48" hidden="1" x14ac:dyDescent="0.25">
      <c r="A89" s="52">
        <v>2224</v>
      </c>
      <c r="B89" s="90" t="s">
        <v>107</v>
      </c>
      <c r="C89" s="536">
        <f t="shared" si="99"/>
        <v>0</v>
      </c>
      <c r="D89" s="197"/>
      <c r="E89" s="198"/>
      <c r="F89" s="199">
        <f t="shared" si="104"/>
        <v>0</v>
      </c>
      <c r="G89" s="197"/>
      <c r="H89" s="198"/>
      <c r="I89" s="199">
        <f t="shared" si="105"/>
        <v>0</v>
      </c>
      <c r="J89" s="200"/>
      <c r="K89" s="198"/>
      <c r="L89" s="199">
        <f t="shared" si="106"/>
        <v>0</v>
      </c>
      <c r="M89" s="197"/>
      <c r="N89" s="198"/>
      <c r="O89" s="199">
        <f t="shared" si="107"/>
        <v>0</v>
      </c>
      <c r="P89" s="201"/>
    </row>
    <row r="90" spans="1:16" ht="24" hidden="1" x14ac:dyDescent="0.25">
      <c r="A90" s="52">
        <v>2229</v>
      </c>
      <c r="B90" s="90" t="s">
        <v>108</v>
      </c>
      <c r="C90" s="536">
        <f t="shared" si="99"/>
        <v>0</v>
      </c>
      <c r="D90" s="197"/>
      <c r="E90" s="198"/>
      <c r="F90" s="199">
        <f t="shared" si="104"/>
        <v>0</v>
      </c>
      <c r="G90" s="197"/>
      <c r="H90" s="198"/>
      <c r="I90" s="199">
        <f t="shared" si="105"/>
        <v>0</v>
      </c>
      <c r="J90" s="200"/>
      <c r="K90" s="198"/>
      <c r="L90" s="199">
        <f t="shared" si="106"/>
        <v>0</v>
      </c>
      <c r="M90" s="197"/>
      <c r="N90" s="198"/>
      <c r="O90" s="199">
        <f t="shared" si="107"/>
        <v>0</v>
      </c>
      <c r="P90" s="201"/>
    </row>
    <row r="91" spans="1:16" hidden="1" x14ac:dyDescent="0.25">
      <c r="A91" s="202">
        <v>2230</v>
      </c>
      <c r="B91" s="90" t="s">
        <v>109</v>
      </c>
      <c r="C91" s="536">
        <f t="shared" si="99"/>
        <v>0</v>
      </c>
      <c r="D91" s="203">
        <f t="shared" ref="D91:E91" si="108">SUM(D92:D98)</f>
        <v>0</v>
      </c>
      <c r="E91" s="204">
        <f t="shared" si="108"/>
        <v>0</v>
      </c>
      <c r="F91" s="199">
        <f>SUM(F92:F98)</f>
        <v>0</v>
      </c>
      <c r="G91" s="203">
        <f t="shared" ref="G91:H91" si="109">SUM(G92:G98)</f>
        <v>0</v>
      </c>
      <c r="H91" s="204">
        <f t="shared" si="109"/>
        <v>0</v>
      </c>
      <c r="I91" s="199">
        <f>SUM(I92:I98)</f>
        <v>0</v>
      </c>
      <c r="J91" s="205">
        <f t="shared" ref="J91:K91" si="110">SUM(J92:J98)</f>
        <v>0</v>
      </c>
      <c r="K91" s="204">
        <f t="shared" si="110"/>
        <v>0</v>
      </c>
      <c r="L91" s="199">
        <f>SUM(L92:L98)</f>
        <v>0</v>
      </c>
      <c r="M91" s="203">
        <f t="shared" ref="M91:O91" si="111">SUM(M92:M98)</f>
        <v>0</v>
      </c>
      <c r="N91" s="204">
        <f t="shared" si="111"/>
        <v>0</v>
      </c>
      <c r="O91" s="199">
        <f t="shared" si="111"/>
        <v>0</v>
      </c>
      <c r="P91" s="201"/>
    </row>
    <row r="92" spans="1:16" ht="24" hidden="1" x14ac:dyDescent="0.25">
      <c r="A92" s="52">
        <v>2231</v>
      </c>
      <c r="B92" s="90" t="s">
        <v>110</v>
      </c>
      <c r="C92" s="536">
        <f t="shared" si="99"/>
        <v>0</v>
      </c>
      <c r="D92" s="197"/>
      <c r="E92" s="198"/>
      <c r="F92" s="199">
        <f t="shared" ref="F92:F98" si="112">D92+E92</f>
        <v>0</v>
      </c>
      <c r="G92" s="197"/>
      <c r="H92" s="198"/>
      <c r="I92" s="199">
        <f t="shared" ref="I92:I98" si="113">G92+H92</f>
        <v>0</v>
      </c>
      <c r="J92" s="200"/>
      <c r="K92" s="198"/>
      <c r="L92" s="199">
        <f t="shared" ref="L92:L98" si="114">J92+K92</f>
        <v>0</v>
      </c>
      <c r="M92" s="197"/>
      <c r="N92" s="198"/>
      <c r="O92" s="199">
        <f t="shared" ref="O92:O98" si="115">M92+N92</f>
        <v>0</v>
      </c>
      <c r="P92" s="201"/>
    </row>
    <row r="93" spans="1:16" ht="24.75" hidden="1" customHeight="1" x14ac:dyDescent="0.25">
      <c r="A93" s="52">
        <v>2232</v>
      </c>
      <c r="B93" s="90" t="s">
        <v>111</v>
      </c>
      <c r="C93" s="536">
        <f t="shared" si="99"/>
        <v>0</v>
      </c>
      <c r="D93" s="197"/>
      <c r="E93" s="198"/>
      <c r="F93" s="199">
        <f t="shared" si="112"/>
        <v>0</v>
      </c>
      <c r="G93" s="197"/>
      <c r="H93" s="198"/>
      <c r="I93" s="199">
        <f t="shared" si="113"/>
        <v>0</v>
      </c>
      <c r="J93" s="200"/>
      <c r="K93" s="198"/>
      <c r="L93" s="199">
        <f t="shared" si="114"/>
        <v>0</v>
      </c>
      <c r="M93" s="197"/>
      <c r="N93" s="198"/>
      <c r="O93" s="199">
        <f t="shared" si="115"/>
        <v>0</v>
      </c>
      <c r="P93" s="201"/>
    </row>
    <row r="94" spans="1:16" ht="24" hidden="1" x14ac:dyDescent="0.25">
      <c r="A94" s="45">
        <v>2233</v>
      </c>
      <c r="B94" s="82" t="s">
        <v>112</v>
      </c>
      <c r="C94" s="535">
        <f t="shared" si="99"/>
        <v>0</v>
      </c>
      <c r="D94" s="192"/>
      <c r="E94" s="193"/>
      <c r="F94" s="194">
        <f t="shared" si="112"/>
        <v>0</v>
      </c>
      <c r="G94" s="192"/>
      <c r="H94" s="193"/>
      <c r="I94" s="194">
        <f t="shared" si="113"/>
        <v>0</v>
      </c>
      <c r="J94" s="195"/>
      <c r="K94" s="193"/>
      <c r="L94" s="194">
        <f t="shared" si="114"/>
        <v>0</v>
      </c>
      <c r="M94" s="192"/>
      <c r="N94" s="193"/>
      <c r="O94" s="194">
        <f t="shared" si="115"/>
        <v>0</v>
      </c>
      <c r="P94" s="196"/>
    </row>
    <row r="95" spans="1:16" ht="36" hidden="1" x14ac:dyDescent="0.25">
      <c r="A95" s="52">
        <v>2234</v>
      </c>
      <c r="B95" s="90" t="s">
        <v>113</v>
      </c>
      <c r="C95" s="536">
        <f t="shared" si="99"/>
        <v>0</v>
      </c>
      <c r="D95" s="197"/>
      <c r="E95" s="198"/>
      <c r="F95" s="199">
        <f t="shared" si="112"/>
        <v>0</v>
      </c>
      <c r="G95" s="197"/>
      <c r="H95" s="198"/>
      <c r="I95" s="199">
        <f t="shared" si="113"/>
        <v>0</v>
      </c>
      <c r="J95" s="200"/>
      <c r="K95" s="198"/>
      <c r="L95" s="199">
        <f t="shared" si="114"/>
        <v>0</v>
      </c>
      <c r="M95" s="197"/>
      <c r="N95" s="198"/>
      <c r="O95" s="199">
        <f t="shared" si="115"/>
        <v>0</v>
      </c>
      <c r="P95" s="201"/>
    </row>
    <row r="96" spans="1:16" ht="24" hidden="1" x14ac:dyDescent="0.25">
      <c r="A96" s="52">
        <v>2235</v>
      </c>
      <c r="B96" s="90" t="s">
        <v>114</v>
      </c>
      <c r="C96" s="536">
        <f t="shared" si="99"/>
        <v>0</v>
      </c>
      <c r="D96" s="197"/>
      <c r="E96" s="198"/>
      <c r="F96" s="199">
        <f t="shared" si="112"/>
        <v>0</v>
      </c>
      <c r="G96" s="197"/>
      <c r="H96" s="198"/>
      <c r="I96" s="199">
        <f t="shared" si="113"/>
        <v>0</v>
      </c>
      <c r="J96" s="200"/>
      <c r="K96" s="198"/>
      <c r="L96" s="199">
        <f t="shared" si="114"/>
        <v>0</v>
      </c>
      <c r="M96" s="197"/>
      <c r="N96" s="198"/>
      <c r="O96" s="199">
        <f t="shared" si="115"/>
        <v>0</v>
      </c>
      <c r="P96" s="201"/>
    </row>
    <row r="97" spans="1:16" hidden="1" x14ac:dyDescent="0.25">
      <c r="A97" s="52">
        <v>2236</v>
      </c>
      <c r="B97" s="90" t="s">
        <v>115</v>
      </c>
      <c r="C97" s="536">
        <f t="shared" si="99"/>
        <v>0</v>
      </c>
      <c r="D97" s="197"/>
      <c r="E97" s="198"/>
      <c r="F97" s="199">
        <f t="shared" si="112"/>
        <v>0</v>
      </c>
      <c r="G97" s="197"/>
      <c r="H97" s="198"/>
      <c r="I97" s="199">
        <f t="shared" si="113"/>
        <v>0</v>
      </c>
      <c r="J97" s="200"/>
      <c r="K97" s="198"/>
      <c r="L97" s="199">
        <f t="shared" si="114"/>
        <v>0</v>
      </c>
      <c r="M97" s="197"/>
      <c r="N97" s="198"/>
      <c r="O97" s="199">
        <f t="shared" si="115"/>
        <v>0</v>
      </c>
      <c r="P97" s="201"/>
    </row>
    <row r="98" spans="1:16" hidden="1" x14ac:dyDescent="0.25">
      <c r="A98" s="52">
        <v>2239</v>
      </c>
      <c r="B98" s="90" t="s">
        <v>116</v>
      </c>
      <c r="C98" s="536">
        <f t="shared" si="99"/>
        <v>0</v>
      </c>
      <c r="D98" s="197"/>
      <c r="E98" s="198"/>
      <c r="F98" s="199">
        <f t="shared" si="112"/>
        <v>0</v>
      </c>
      <c r="G98" s="197"/>
      <c r="H98" s="198"/>
      <c r="I98" s="199">
        <f t="shared" si="113"/>
        <v>0</v>
      </c>
      <c r="J98" s="200"/>
      <c r="K98" s="198"/>
      <c r="L98" s="199">
        <f t="shared" si="114"/>
        <v>0</v>
      </c>
      <c r="M98" s="197"/>
      <c r="N98" s="198"/>
      <c r="O98" s="199">
        <f t="shared" si="115"/>
        <v>0</v>
      </c>
      <c r="P98" s="201"/>
    </row>
    <row r="99" spans="1:16" ht="36" hidden="1" x14ac:dyDescent="0.25">
      <c r="A99" s="202">
        <v>2240</v>
      </c>
      <c r="B99" s="90" t="s">
        <v>117</v>
      </c>
      <c r="C99" s="536">
        <f t="shared" si="99"/>
        <v>0</v>
      </c>
      <c r="D99" s="203">
        <f t="shared" ref="D99:E99" si="116">SUM(D100:D106)</f>
        <v>0</v>
      </c>
      <c r="E99" s="204">
        <f t="shared" si="116"/>
        <v>0</v>
      </c>
      <c r="F99" s="199">
        <f>SUM(F100:F106)</f>
        <v>0</v>
      </c>
      <c r="G99" s="203">
        <f t="shared" ref="G99:H99" si="117">SUM(G100:G106)</f>
        <v>0</v>
      </c>
      <c r="H99" s="204">
        <f t="shared" si="117"/>
        <v>0</v>
      </c>
      <c r="I99" s="199">
        <f>SUM(I100:I106)</f>
        <v>0</v>
      </c>
      <c r="J99" s="205">
        <f t="shared" ref="J99:K99" si="118">SUM(J100:J106)</f>
        <v>0</v>
      </c>
      <c r="K99" s="204">
        <f t="shared" si="118"/>
        <v>0</v>
      </c>
      <c r="L99" s="199">
        <f>SUM(L100:L106)</f>
        <v>0</v>
      </c>
      <c r="M99" s="203">
        <f t="shared" ref="M99:O99" si="119">SUM(M100:M106)</f>
        <v>0</v>
      </c>
      <c r="N99" s="204">
        <f t="shared" si="119"/>
        <v>0</v>
      </c>
      <c r="O99" s="199">
        <f t="shared" si="119"/>
        <v>0</v>
      </c>
      <c r="P99" s="201"/>
    </row>
    <row r="100" spans="1:16" hidden="1" x14ac:dyDescent="0.25">
      <c r="A100" s="52">
        <v>2241</v>
      </c>
      <c r="B100" s="90" t="s">
        <v>118</v>
      </c>
      <c r="C100" s="536">
        <f t="shared" si="99"/>
        <v>0</v>
      </c>
      <c r="D100" s="197"/>
      <c r="E100" s="198"/>
      <c r="F100" s="199">
        <f t="shared" ref="F100:F107" si="120">D100+E100</f>
        <v>0</v>
      </c>
      <c r="G100" s="197"/>
      <c r="H100" s="198"/>
      <c r="I100" s="199">
        <f t="shared" ref="I100:I107" si="121">G100+H100</f>
        <v>0</v>
      </c>
      <c r="J100" s="200"/>
      <c r="K100" s="198"/>
      <c r="L100" s="199">
        <f t="shared" ref="L100:L107" si="122">J100+K100</f>
        <v>0</v>
      </c>
      <c r="M100" s="197"/>
      <c r="N100" s="198"/>
      <c r="O100" s="199">
        <f t="shared" ref="O100:O107" si="123">M100+N100</f>
        <v>0</v>
      </c>
      <c r="P100" s="201"/>
    </row>
    <row r="101" spans="1:16" ht="24" hidden="1" x14ac:dyDescent="0.25">
      <c r="A101" s="52">
        <v>2242</v>
      </c>
      <c r="B101" s="90" t="s">
        <v>119</v>
      </c>
      <c r="C101" s="536">
        <f t="shared" si="99"/>
        <v>0</v>
      </c>
      <c r="D101" s="197"/>
      <c r="E101" s="198"/>
      <c r="F101" s="199">
        <f t="shared" si="120"/>
        <v>0</v>
      </c>
      <c r="G101" s="197"/>
      <c r="H101" s="198"/>
      <c r="I101" s="199">
        <f t="shared" si="121"/>
        <v>0</v>
      </c>
      <c r="J101" s="200"/>
      <c r="K101" s="198"/>
      <c r="L101" s="199">
        <f t="shared" si="122"/>
        <v>0</v>
      </c>
      <c r="M101" s="197"/>
      <c r="N101" s="198"/>
      <c r="O101" s="199">
        <f t="shared" si="123"/>
        <v>0</v>
      </c>
      <c r="P101" s="201"/>
    </row>
    <row r="102" spans="1:16" ht="24" hidden="1" x14ac:dyDescent="0.25">
      <c r="A102" s="52">
        <v>2243</v>
      </c>
      <c r="B102" s="90" t="s">
        <v>120</v>
      </c>
      <c r="C102" s="536">
        <f t="shared" si="99"/>
        <v>0</v>
      </c>
      <c r="D102" s="197"/>
      <c r="E102" s="198"/>
      <c r="F102" s="199">
        <f t="shared" si="120"/>
        <v>0</v>
      </c>
      <c r="G102" s="197"/>
      <c r="H102" s="198"/>
      <c r="I102" s="199">
        <f t="shared" si="121"/>
        <v>0</v>
      </c>
      <c r="J102" s="200"/>
      <c r="K102" s="198"/>
      <c r="L102" s="199">
        <f t="shared" si="122"/>
        <v>0</v>
      </c>
      <c r="M102" s="197"/>
      <c r="N102" s="198"/>
      <c r="O102" s="199">
        <f t="shared" si="123"/>
        <v>0</v>
      </c>
      <c r="P102" s="201"/>
    </row>
    <row r="103" spans="1:16" hidden="1" x14ac:dyDescent="0.25">
      <c r="A103" s="52">
        <v>2244</v>
      </c>
      <c r="B103" s="90" t="s">
        <v>121</v>
      </c>
      <c r="C103" s="536">
        <f t="shared" si="99"/>
        <v>0</v>
      </c>
      <c r="D103" s="197"/>
      <c r="E103" s="198"/>
      <c r="F103" s="199">
        <f t="shared" si="120"/>
        <v>0</v>
      </c>
      <c r="G103" s="197"/>
      <c r="H103" s="198"/>
      <c r="I103" s="199">
        <f t="shared" si="121"/>
        <v>0</v>
      </c>
      <c r="J103" s="200"/>
      <c r="K103" s="198"/>
      <c r="L103" s="199">
        <f t="shared" si="122"/>
        <v>0</v>
      </c>
      <c r="M103" s="197"/>
      <c r="N103" s="198"/>
      <c r="O103" s="199">
        <f t="shared" si="123"/>
        <v>0</v>
      </c>
      <c r="P103" s="201"/>
    </row>
    <row r="104" spans="1:16" ht="24" hidden="1" x14ac:dyDescent="0.25">
      <c r="A104" s="52">
        <v>2246</v>
      </c>
      <c r="B104" s="90" t="s">
        <v>122</v>
      </c>
      <c r="C104" s="536">
        <f t="shared" si="99"/>
        <v>0</v>
      </c>
      <c r="D104" s="197"/>
      <c r="E104" s="198"/>
      <c r="F104" s="199">
        <f t="shared" si="120"/>
        <v>0</v>
      </c>
      <c r="G104" s="197"/>
      <c r="H104" s="198"/>
      <c r="I104" s="199">
        <f t="shared" si="121"/>
        <v>0</v>
      </c>
      <c r="J104" s="200"/>
      <c r="K104" s="198"/>
      <c r="L104" s="199">
        <f t="shared" si="122"/>
        <v>0</v>
      </c>
      <c r="M104" s="197"/>
      <c r="N104" s="198"/>
      <c r="O104" s="199">
        <f t="shared" si="123"/>
        <v>0</v>
      </c>
      <c r="P104" s="201"/>
    </row>
    <row r="105" spans="1:16" hidden="1" x14ac:dyDescent="0.25">
      <c r="A105" s="52">
        <v>2247</v>
      </c>
      <c r="B105" s="90" t="s">
        <v>123</v>
      </c>
      <c r="C105" s="536">
        <f t="shared" si="99"/>
        <v>0</v>
      </c>
      <c r="D105" s="197"/>
      <c r="E105" s="198"/>
      <c r="F105" s="199">
        <f t="shared" si="120"/>
        <v>0</v>
      </c>
      <c r="G105" s="197"/>
      <c r="H105" s="198"/>
      <c r="I105" s="199">
        <f t="shared" si="121"/>
        <v>0</v>
      </c>
      <c r="J105" s="200"/>
      <c r="K105" s="198"/>
      <c r="L105" s="199">
        <f t="shared" si="122"/>
        <v>0</v>
      </c>
      <c r="M105" s="197"/>
      <c r="N105" s="198"/>
      <c r="O105" s="199">
        <f t="shared" si="123"/>
        <v>0</v>
      </c>
      <c r="P105" s="201"/>
    </row>
    <row r="106" spans="1:16" ht="24" hidden="1" x14ac:dyDescent="0.25">
      <c r="A106" s="52">
        <v>2249</v>
      </c>
      <c r="B106" s="90" t="s">
        <v>124</v>
      </c>
      <c r="C106" s="536">
        <f t="shared" si="99"/>
        <v>0</v>
      </c>
      <c r="D106" s="197"/>
      <c r="E106" s="198"/>
      <c r="F106" s="199">
        <f t="shared" si="120"/>
        <v>0</v>
      </c>
      <c r="G106" s="197"/>
      <c r="H106" s="198"/>
      <c r="I106" s="199">
        <f t="shared" si="121"/>
        <v>0</v>
      </c>
      <c r="J106" s="200"/>
      <c r="K106" s="198"/>
      <c r="L106" s="199">
        <f t="shared" si="122"/>
        <v>0</v>
      </c>
      <c r="M106" s="197"/>
      <c r="N106" s="198"/>
      <c r="O106" s="199">
        <f t="shared" si="123"/>
        <v>0</v>
      </c>
      <c r="P106" s="201"/>
    </row>
    <row r="107" spans="1:16" hidden="1" x14ac:dyDescent="0.25">
      <c r="A107" s="202">
        <v>2250</v>
      </c>
      <c r="B107" s="90" t="s">
        <v>125</v>
      </c>
      <c r="C107" s="536">
        <f t="shared" si="99"/>
        <v>0</v>
      </c>
      <c r="D107" s="197"/>
      <c r="E107" s="198"/>
      <c r="F107" s="199">
        <f t="shared" si="120"/>
        <v>0</v>
      </c>
      <c r="G107" s="197"/>
      <c r="H107" s="198"/>
      <c r="I107" s="199">
        <f t="shared" si="121"/>
        <v>0</v>
      </c>
      <c r="J107" s="200"/>
      <c r="K107" s="198"/>
      <c r="L107" s="199">
        <f t="shared" si="122"/>
        <v>0</v>
      </c>
      <c r="M107" s="197"/>
      <c r="N107" s="198"/>
      <c r="O107" s="199">
        <f t="shared" si="123"/>
        <v>0</v>
      </c>
      <c r="P107" s="201"/>
    </row>
    <row r="108" spans="1:16" hidden="1" x14ac:dyDescent="0.25">
      <c r="A108" s="202">
        <v>2260</v>
      </c>
      <c r="B108" s="90" t="s">
        <v>126</v>
      </c>
      <c r="C108" s="536">
        <f t="shared" si="99"/>
        <v>0</v>
      </c>
      <c r="D108" s="203">
        <f t="shared" ref="D108:E108" si="124">SUM(D109:D113)</f>
        <v>0</v>
      </c>
      <c r="E108" s="204">
        <f t="shared" si="124"/>
        <v>0</v>
      </c>
      <c r="F108" s="199">
        <f>SUM(F109:F113)</f>
        <v>0</v>
      </c>
      <c r="G108" s="203">
        <f t="shared" ref="G108:H108" si="125">SUM(G109:G113)</f>
        <v>0</v>
      </c>
      <c r="H108" s="204">
        <f t="shared" si="125"/>
        <v>0</v>
      </c>
      <c r="I108" s="199">
        <f>SUM(I109:I113)</f>
        <v>0</v>
      </c>
      <c r="J108" s="205">
        <f t="shared" ref="J108:K108" si="126">SUM(J109:J113)</f>
        <v>0</v>
      </c>
      <c r="K108" s="204">
        <f t="shared" si="126"/>
        <v>0</v>
      </c>
      <c r="L108" s="199">
        <f>SUM(L109:L113)</f>
        <v>0</v>
      </c>
      <c r="M108" s="203">
        <f t="shared" ref="M108:O108" si="127">SUM(M109:M113)</f>
        <v>0</v>
      </c>
      <c r="N108" s="204">
        <f t="shared" si="127"/>
        <v>0</v>
      </c>
      <c r="O108" s="199">
        <f t="shared" si="127"/>
        <v>0</v>
      </c>
      <c r="P108" s="201"/>
    </row>
    <row r="109" spans="1:16" hidden="1" x14ac:dyDescent="0.25">
      <c r="A109" s="52">
        <v>2261</v>
      </c>
      <c r="B109" s="90" t="s">
        <v>127</v>
      </c>
      <c r="C109" s="536">
        <f t="shared" si="99"/>
        <v>0</v>
      </c>
      <c r="D109" s="197"/>
      <c r="E109" s="198"/>
      <c r="F109" s="199">
        <f t="shared" ref="F109:F113" si="128">D109+E109</f>
        <v>0</v>
      </c>
      <c r="G109" s="197"/>
      <c r="H109" s="198"/>
      <c r="I109" s="199">
        <f t="shared" ref="I109:I113" si="129">G109+H109</f>
        <v>0</v>
      </c>
      <c r="J109" s="200"/>
      <c r="K109" s="198"/>
      <c r="L109" s="199">
        <f t="shared" ref="L109:L113" si="130">J109+K109</f>
        <v>0</v>
      </c>
      <c r="M109" s="197"/>
      <c r="N109" s="198"/>
      <c r="O109" s="199">
        <f t="shared" ref="O109:O113" si="131">M109+N109</f>
        <v>0</v>
      </c>
      <c r="P109" s="201"/>
    </row>
    <row r="110" spans="1:16" hidden="1" x14ac:dyDescent="0.25">
      <c r="A110" s="52">
        <v>2262</v>
      </c>
      <c r="B110" s="90" t="s">
        <v>128</v>
      </c>
      <c r="C110" s="536">
        <f t="shared" si="99"/>
        <v>0</v>
      </c>
      <c r="D110" s="197"/>
      <c r="E110" s="198"/>
      <c r="F110" s="199">
        <f t="shared" si="128"/>
        <v>0</v>
      </c>
      <c r="G110" s="197"/>
      <c r="H110" s="198"/>
      <c r="I110" s="199">
        <f t="shared" si="129"/>
        <v>0</v>
      </c>
      <c r="J110" s="200"/>
      <c r="K110" s="198"/>
      <c r="L110" s="199">
        <f t="shared" si="130"/>
        <v>0</v>
      </c>
      <c r="M110" s="197"/>
      <c r="N110" s="198"/>
      <c r="O110" s="199">
        <f t="shared" si="131"/>
        <v>0</v>
      </c>
      <c r="P110" s="201"/>
    </row>
    <row r="111" spans="1:16" hidden="1" x14ac:dyDescent="0.25">
      <c r="A111" s="52">
        <v>2263</v>
      </c>
      <c r="B111" s="90" t="s">
        <v>129</v>
      </c>
      <c r="C111" s="536">
        <f t="shared" si="99"/>
        <v>0</v>
      </c>
      <c r="D111" s="197"/>
      <c r="E111" s="198"/>
      <c r="F111" s="199">
        <f t="shared" si="128"/>
        <v>0</v>
      </c>
      <c r="G111" s="197"/>
      <c r="H111" s="198"/>
      <c r="I111" s="199">
        <f t="shared" si="129"/>
        <v>0</v>
      </c>
      <c r="J111" s="200"/>
      <c r="K111" s="198"/>
      <c r="L111" s="199">
        <f t="shared" si="130"/>
        <v>0</v>
      </c>
      <c r="M111" s="197"/>
      <c r="N111" s="198"/>
      <c r="O111" s="199">
        <f t="shared" si="131"/>
        <v>0</v>
      </c>
      <c r="P111" s="201"/>
    </row>
    <row r="112" spans="1:16" ht="24" hidden="1" x14ac:dyDescent="0.25">
      <c r="A112" s="52">
        <v>2264</v>
      </c>
      <c r="B112" s="90" t="s">
        <v>130</v>
      </c>
      <c r="C112" s="536">
        <f t="shared" si="99"/>
        <v>0</v>
      </c>
      <c r="D112" s="197"/>
      <c r="E112" s="198"/>
      <c r="F112" s="199">
        <f t="shared" si="128"/>
        <v>0</v>
      </c>
      <c r="G112" s="197"/>
      <c r="H112" s="198"/>
      <c r="I112" s="199">
        <f t="shared" si="129"/>
        <v>0</v>
      </c>
      <c r="J112" s="200"/>
      <c r="K112" s="198"/>
      <c r="L112" s="199">
        <f t="shared" si="130"/>
        <v>0</v>
      </c>
      <c r="M112" s="197"/>
      <c r="N112" s="198"/>
      <c r="O112" s="199">
        <f t="shared" si="131"/>
        <v>0</v>
      </c>
      <c r="P112" s="201"/>
    </row>
    <row r="113" spans="1:16" hidden="1" x14ac:dyDescent="0.25">
      <c r="A113" s="52">
        <v>2269</v>
      </c>
      <c r="B113" s="90" t="s">
        <v>131</v>
      </c>
      <c r="C113" s="536">
        <f t="shared" si="99"/>
        <v>0</v>
      </c>
      <c r="D113" s="197"/>
      <c r="E113" s="198"/>
      <c r="F113" s="199">
        <f t="shared" si="128"/>
        <v>0</v>
      </c>
      <c r="G113" s="197"/>
      <c r="H113" s="198"/>
      <c r="I113" s="199">
        <f t="shared" si="129"/>
        <v>0</v>
      </c>
      <c r="J113" s="200"/>
      <c r="K113" s="198"/>
      <c r="L113" s="199">
        <f t="shared" si="130"/>
        <v>0</v>
      </c>
      <c r="M113" s="197"/>
      <c r="N113" s="198"/>
      <c r="O113" s="199">
        <f t="shared" si="131"/>
        <v>0</v>
      </c>
      <c r="P113" s="201"/>
    </row>
    <row r="114" spans="1:16" hidden="1" x14ac:dyDescent="0.25">
      <c r="A114" s="202">
        <v>2270</v>
      </c>
      <c r="B114" s="90" t="s">
        <v>132</v>
      </c>
      <c r="C114" s="536">
        <f t="shared" si="99"/>
        <v>0</v>
      </c>
      <c r="D114" s="203">
        <f t="shared" ref="D114:E114" si="132">SUM(D115:D118)</f>
        <v>0</v>
      </c>
      <c r="E114" s="204">
        <f t="shared" si="132"/>
        <v>0</v>
      </c>
      <c r="F114" s="199">
        <f>SUM(F115:F118)</f>
        <v>0</v>
      </c>
      <c r="G114" s="203">
        <f t="shared" ref="G114:H114" si="133">SUM(G115:G118)</f>
        <v>0</v>
      </c>
      <c r="H114" s="204">
        <f t="shared" si="133"/>
        <v>0</v>
      </c>
      <c r="I114" s="199">
        <f>SUM(I115:I118)</f>
        <v>0</v>
      </c>
      <c r="J114" s="205">
        <f t="shared" ref="J114:K114" si="134">SUM(J115:J118)</f>
        <v>0</v>
      </c>
      <c r="K114" s="204">
        <f t="shared" si="134"/>
        <v>0</v>
      </c>
      <c r="L114" s="199">
        <f>SUM(L115:L118)</f>
        <v>0</v>
      </c>
      <c r="M114" s="203">
        <f t="shared" ref="M114:O114" si="135">SUM(M115:M118)</f>
        <v>0</v>
      </c>
      <c r="N114" s="204">
        <f t="shared" si="135"/>
        <v>0</v>
      </c>
      <c r="O114" s="199">
        <f t="shared" si="135"/>
        <v>0</v>
      </c>
      <c r="P114" s="201"/>
    </row>
    <row r="115" spans="1:16" hidden="1" x14ac:dyDescent="0.25">
      <c r="A115" s="52">
        <v>2272</v>
      </c>
      <c r="B115" s="218" t="s">
        <v>133</v>
      </c>
      <c r="C115" s="536">
        <f t="shared" si="99"/>
        <v>0</v>
      </c>
      <c r="D115" s="197"/>
      <c r="E115" s="198"/>
      <c r="F115" s="199">
        <f t="shared" ref="F115:F119" si="136">D115+E115</f>
        <v>0</v>
      </c>
      <c r="G115" s="197"/>
      <c r="H115" s="198"/>
      <c r="I115" s="199">
        <f t="shared" ref="I115:I119" si="137">G115+H115</f>
        <v>0</v>
      </c>
      <c r="J115" s="200"/>
      <c r="K115" s="198"/>
      <c r="L115" s="199">
        <f t="shared" ref="L115:L119" si="138">J115+K115</f>
        <v>0</v>
      </c>
      <c r="M115" s="197"/>
      <c r="N115" s="198"/>
      <c r="O115" s="199">
        <f t="shared" ref="O115:O119" si="139">M115+N115</f>
        <v>0</v>
      </c>
      <c r="P115" s="201"/>
    </row>
    <row r="116" spans="1:16" ht="24" hidden="1" x14ac:dyDescent="0.25">
      <c r="A116" s="52">
        <v>2274</v>
      </c>
      <c r="B116" s="219" t="s">
        <v>134</v>
      </c>
      <c r="C116" s="536">
        <f t="shared" si="99"/>
        <v>0</v>
      </c>
      <c r="D116" s="197"/>
      <c r="E116" s="198"/>
      <c r="F116" s="199">
        <f t="shared" si="136"/>
        <v>0</v>
      </c>
      <c r="G116" s="197"/>
      <c r="H116" s="198"/>
      <c r="I116" s="199">
        <f t="shared" si="137"/>
        <v>0</v>
      </c>
      <c r="J116" s="200"/>
      <c r="K116" s="198"/>
      <c r="L116" s="199">
        <f t="shared" si="138"/>
        <v>0</v>
      </c>
      <c r="M116" s="197"/>
      <c r="N116" s="198"/>
      <c r="O116" s="199">
        <f t="shared" si="139"/>
        <v>0</v>
      </c>
      <c r="P116" s="201"/>
    </row>
    <row r="117" spans="1:16" ht="24" hidden="1" x14ac:dyDescent="0.25">
      <c r="A117" s="52">
        <v>2275</v>
      </c>
      <c r="B117" s="90" t="s">
        <v>135</v>
      </c>
      <c r="C117" s="536">
        <f t="shared" si="99"/>
        <v>0</v>
      </c>
      <c r="D117" s="197">
        <v>0</v>
      </c>
      <c r="E117" s="198"/>
      <c r="F117" s="199">
        <f t="shared" si="136"/>
        <v>0</v>
      </c>
      <c r="G117" s="197"/>
      <c r="H117" s="198"/>
      <c r="I117" s="199">
        <f t="shared" si="137"/>
        <v>0</v>
      </c>
      <c r="J117" s="200"/>
      <c r="K117" s="198"/>
      <c r="L117" s="199">
        <f t="shared" si="138"/>
        <v>0</v>
      </c>
      <c r="M117" s="197"/>
      <c r="N117" s="198"/>
      <c r="O117" s="199">
        <f t="shared" si="139"/>
        <v>0</v>
      </c>
      <c r="P117" s="201"/>
    </row>
    <row r="118" spans="1:16" ht="36" hidden="1" x14ac:dyDescent="0.25">
      <c r="A118" s="52">
        <v>2276</v>
      </c>
      <c r="B118" s="90" t="s">
        <v>136</v>
      </c>
      <c r="C118" s="536">
        <f t="shared" si="99"/>
        <v>0</v>
      </c>
      <c r="D118" s="197"/>
      <c r="E118" s="198"/>
      <c r="F118" s="199">
        <f t="shared" si="136"/>
        <v>0</v>
      </c>
      <c r="G118" s="197"/>
      <c r="H118" s="198"/>
      <c r="I118" s="199">
        <f t="shared" si="137"/>
        <v>0</v>
      </c>
      <c r="J118" s="200"/>
      <c r="K118" s="198"/>
      <c r="L118" s="199">
        <f t="shared" si="138"/>
        <v>0</v>
      </c>
      <c r="M118" s="197"/>
      <c r="N118" s="198"/>
      <c r="O118" s="199">
        <f t="shared" si="139"/>
        <v>0</v>
      </c>
      <c r="P118" s="201"/>
    </row>
    <row r="119" spans="1:16" ht="48" hidden="1" x14ac:dyDescent="0.25">
      <c r="A119" s="202">
        <v>2280</v>
      </c>
      <c r="B119" s="90" t="s">
        <v>137</v>
      </c>
      <c r="C119" s="536">
        <f t="shared" si="99"/>
        <v>0</v>
      </c>
      <c r="D119" s="197"/>
      <c r="E119" s="198"/>
      <c r="F119" s="199">
        <f t="shared" si="136"/>
        <v>0</v>
      </c>
      <c r="G119" s="197"/>
      <c r="H119" s="198"/>
      <c r="I119" s="199">
        <f t="shared" si="137"/>
        <v>0</v>
      </c>
      <c r="J119" s="200"/>
      <c r="K119" s="198"/>
      <c r="L119" s="199">
        <f t="shared" si="138"/>
        <v>0</v>
      </c>
      <c r="M119" s="197"/>
      <c r="N119" s="198"/>
      <c r="O119" s="199">
        <f t="shared" si="139"/>
        <v>0</v>
      </c>
      <c r="P119" s="201"/>
    </row>
    <row r="120" spans="1:16" ht="38.25" customHeight="1" x14ac:dyDescent="0.25">
      <c r="A120" s="138">
        <v>2300</v>
      </c>
      <c r="B120" s="108" t="s">
        <v>138</v>
      </c>
      <c r="C120" s="538">
        <f t="shared" si="99"/>
        <v>18000</v>
      </c>
      <c r="D120" s="220">
        <f t="shared" ref="D120:E120" si="140">SUM(D121,D126,D130,D131,D134,D138,D146,D147,D150)</f>
        <v>18000</v>
      </c>
      <c r="E120" s="221">
        <f t="shared" si="140"/>
        <v>0</v>
      </c>
      <c r="F120" s="222">
        <f>SUM(F121,F126,F130,F131,F134,F138,F146,F147,F150)</f>
        <v>18000</v>
      </c>
      <c r="G120" s="220">
        <f t="shared" ref="G120:H120" si="141">SUM(G121,G126,G130,G131,G134,G138,G146,G147,G150)</f>
        <v>0</v>
      </c>
      <c r="H120" s="221">
        <f t="shared" si="141"/>
        <v>0</v>
      </c>
      <c r="I120" s="222">
        <f>SUM(I121,I126,I130,I131,I134,I138,I146,I147,I150)</f>
        <v>0</v>
      </c>
      <c r="J120" s="223">
        <f t="shared" ref="J120:K120" si="142">SUM(J121,J126,J130,J131,J134,J138,J146,J147,J150)</f>
        <v>0</v>
      </c>
      <c r="K120" s="221">
        <f t="shared" si="142"/>
        <v>0</v>
      </c>
      <c r="L120" s="222">
        <f>SUM(L121,L126,L130,L131,L134,L138,L146,L147,L150)</f>
        <v>0</v>
      </c>
      <c r="M120" s="220">
        <f t="shared" ref="M120:O120" si="143">SUM(M121,M126,M130,M131,M134,M138,M146,M147,M150)</f>
        <v>0</v>
      </c>
      <c r="N120" s="221">
        <f t="shared" si="143"/>
        <v>0</v>
      </c>
      <c r="O120" s="222">
        <f t="shared" si="143"/>
        <v>0</v>
      </c>
      <c r="P120" s="215"/>
    </row>
    <row r="121" spans="1:16" ht="24" x14ac:dyDescent="0.25">
      <c r="A121" s="352">
        <v>2310</v>
      </c>
      <c r="B121" s="82" t="s">
        <v>139</v>
      </c>
      <c r="C121" s="535">
        <f t="shared" si="99"/>
        <v>18000</v>
      </c>
      <c r="D121" s="212">
        <f t="shared" ref="D121:O121" si="144">SUM(D122:D125)</f>
        <v>18000</v>
      </c>
      <c r="E121" s="213">
        <f t="shared" si="144"/>
        <v>0</v>
      </c>
      <c r="F121" s="194">
        <f t="shared" si="144"/>
        <v>18000</v>
      </c>
      <c r="G121" s="212">
        <f t="shared" si="144"/>
        <v>0</v>
      </c>
      <c r="H121" s="213">
        <f t="shared" si="144"/>
        <v>0</v>
      </c>
      <c r="I121" s="194">
        <f t="shared" si="144"/>
        <v>0</v>
      </c>
      <c r="J121" s="214">
        <f t="shared" si="144"/>
        <v>0</v>
      </c>
      <c r="K121" s="213">
        <f t="shared" si="144"/>
        <v>0</v>
      </c>
      <c r="L121" s="194">
        <f t="shared" si="144"/>
        <v>0</v>
      </c>
      <c r="M121" s="212">
        <f t="shared" si="144"/>
        <v>0</v>
      </c>
      <c r="N121" s="213">
        <f t="shared" si="144"/>
        <v>0</v>
      </c>
      <c r="O121" s="194">
        <f t="shared" si="144"/>
        <v>0</v>
      </c>
      <c r="P121" s="196"/>
    </row>
    <row r="122" spans="1:16" hidden="1" x14ac:dyDescent="0.25">
      <c r="A122" s="52">
        <v>2311</v>
      </c>
      <c r="B122" s="90" t="s">
        <v>140</v>
      </c>
      <c r="C122" s="536">
        <f t="shared" si="99"/>
        <v>0</v>
      </c>
      <c r="D122" s="197"/>
      <c r="E122" s="198"/>
      <c r="F122" s="199">
        <f t="shared" ref="F122:F125" si="145">D122+E122</f>
        <v>0</v>
      </c>
      <c r="G122" s="197"/>
      <c r="H122" s="198"/>
      <c r="I122" s="199">
        <f t="shared" ref="I122:I125" si="146">G122+H122</f>
        <v>0</v>
      </c>
      <c r="J122" s="200"/>
      <c r="K122" s="198"/>
      <c r="L122" s="199">
        <f t="shared" ref="L122:L125" si="147">J122+K122</f>
        <v>0</v>
      </c>
      <c r="M122" s="197"/>
      <c r="N122" s="198"/>
      <c r="O122" s="199">
        <f t="shared" ref="O122:O125" si="148">M122+N122</f>
        <v>0</v>
      </c>
      <c r="P122" s="201"/>
    </row>
    <row r="123" spans="1:16" hidden="1" x14ac:dyDescent="0.25">
      <c r="A123" s="52">
        <v>2312</v>
      </c>
      <c r="B123" s="90" t="s">
        <v>141</v>
      </c>
      <c r="C123" s="536">
        <f t="shared" si="99"/>
        <v>0</v>
      </c>
      <c r="D123" s="197"/>
      <c r="E123" s="198"/>
      <c r="F123" s="199">
        <f t="shared" si="145"/>
        <v>0</v>
      </c>
      <c r="G123" s="197"/>
      <c r="H123" s="198"/>
      <c r="I123" s="199">
        <f t="shared" si="146"/>
        <v>0</v>
      </c>
      <c r="J123" s="200"/>
      <c r="K123" s="198"/>
      <c r="L123" s="199">
        <f t="shared" si="147"/>
        <v>0</v>
      </c>
      <c r="M123" s="197"/>
      <c r="N123" s="198"/>
      <c r="O123" s="199">
        <f t="shared" si="148"/>
        <v>0</v>
      </c>
      <c r="P123" s="201"/>
    </row>
    <row r="124" spans="1:16" hidden="1" x14ac:dyDescent="0.25">
      <c r="A124" s="52">
        <v>2313</v>
      </c>
      <c r="B124" s="90" t="s">
        <v>142</v>
      </c>
      <c r="C124" s="536">
        <f t="shared" si="99"/>
        <v>0</v>
      </c>
      <c r="D124" s="197"/>
      <c r="E124" s="198"/>
      <c r="F124" s="199">
        <f t="shared" si="145"/>
        <v>0</v>
      </c>
      <c r="G124" s="197"/>
      <c r="H124" s="198"/>
      <c r="I124" s="199">
        <f t="shared" si="146"/>
        <v>0</v>
      </c>
      <c r="J124" s="200"/>
      <c r="K124" s="198"/>
      <c r="L124" s="199">
        <f t="shared" si="147"/>
        <v>0</v>
      </c>
      <c r="M124" s="197"/>
      <c r="N124" s="198"/>
      <c r="O124" s="199">
        <f t="shared" si="148"/>
        <v>0</v>
      </c>
      <c r="P124" s="201"/>
    </row>
    <row r="125" spans="1:16" ht="36" customHeight="1" x14ac:dyDescent="0.25">
      <c r="A125" s="52">
        <v>2314</v>
      </c>
      <c r="B125" s="90" t="s">
        <v>143</v>
      </c>
      <c r="C125" s="536">
        <f t="shared" si="99"/>
        <v>18000</v>
      </c>
      <c r="D125" s="197">
        <v>18000</v>
      </c>
      <c r="E125" s="198"/>
      <c r="F125" s="199">
        <f t="shared" si="145"/>
        <v>18000</v>
      </c>
      <c r="G125" s="197"/>
      <c r="H125" s="198"/>
      <c r="I125" s="199">
        <f t="shared" si="146"/>
        <v>0</v>
      </c>
      <c r="J125" s="200"/>
      <c r="K125" s="198"/>
      <c r="L125" s="199">
        <f t="shared" si="147"/>
        <v>0</v>
      </c>
      <c r="M125" s="197"/>
      <c r="N125" s="198"/>
      <c r="O125" s="199">
        <f t="shared" si="148"/>
        <v>0</v>
      </c>
      <c r="P125" s="201"/>
    </row>
    <row r="126" spans="1:16" hidden="1" x14ac:dyDescent="0.25">
      <c r="A126" s="202">
        <v>2320</v>
      </c>
      <c r="B126" s="90" t="s">
        <v>144</v>
      </c>
      <c r="C126" s="536">
        <f t="shared" si="99"/>
        <v>0</v>
      </c>
      <c r="D126" s="203">
        <f t="shared" ref="D126:E126" si="149">SUM(D127:D129)</f>
        <v>0</v>
      </c>
      <c r="E126" s="204">
        <f t="shared" si="149"/>
        <v>0</v>
      </c>
      <c r="F126" s="199">
        <f>SUM(F127:F129)</f>
        <v>0</v>
      </c>
      <c r="G126" s="203">
        <f t="shared" ref="G126:H126" si="150">SUM(G127:G129)</f>
        <v>0</v>
      </c>
      <c r="H126" s="204">
        <f t="shared" si="150"/>
        <v>0</v>
      </c>
      <c r="I126" s="199">
        <f>SUM(I127:I129)</f>
        <v>0</v>
      </c>
      <c r="J126" s="205">
        <f t="shared" ref="J126:K126" si="151">SUM(J127:J129)</f>
        <v>0</v>
      </c>
      <c r="K126" s="204">
        <f t="shared" si="151"/>
        <v>0</v>
      </c>
      <c r="L126" s="199">
        <f>SUM(L127:L129)</f>
        <v>0</v>
      </c>
      <c r="M126" s="203">
        <f t="shared" ref="M126:O126" si="152">SUM(M127:M129)</f>
        <v>0</v>
      </c>
      <c r="N126" s="204">
        <f t="shared" si="152"/>
        <v>0</v>
      </c>
      <c r="O126" s="199">
        <f t="shared" si="152"/>
        <v>0</v>
      </c>
      <c r="P126" s="201"/>
    </row>
    <row r="127" spans="1:16" hidden="1" x14ac:dyDescent="0.25">
      <c r="A127" s="52">
        <v>2321</v>
      </c>
      <c r="B127" s="90" t="s">
        <v>145</v>
      </c>
      <c r="C127" s="536">
        <f t="shared" si="99"/>
        <v>0</v>
      </c>
      <c r="D127" s="197"/>
      <c r="E127" s="198"/>
      <c r="F127" s="199">
        <f t="shared" ref="F127:F130" si="153">D127+E127</f>
        <v>0</v>
      </c>
      <c r="G127" s="197"/>
      <c r="H127" s="198"/>
      <c r="I127" s="199">
        <f t="shared" ref="I127:I130" si="154">G127+H127</f>
        <v>0</v>
      </c>
      <c r="J127" s="200"/>
      <c r="K127" s="198"/>
      <c r="L127" s="199">
        <f t="shared" ref="L127:L130" si="155">J127+K127</f>
        <v>0</v>
      </c>
      <c r="M127" s="197"/>
      <c r="N127" s="198"/>
      <c r="O127" s="199">
        <f t="shared" ref="O127:O130" si="156">M127+N127</f>
        <v>0</v>
      </c>
      <c r="P127" s="201"/>
    </row>
    <row r="128" spans="1:16" hidden="1" x14ac:dyDescent="0.25">
      <c r="A128" s="52">
        <v>2322</v>
      </c>
      <c r="B128" s="90" t="s">
        <v>146</v>
      </c>
      <c r="C128" s="536">
        <f t="shared" si="99"/>
        <v>0</v>
      </c>
      <c r="D128" s="197"/>
      <c r="E128" s="198"/>
      <c r="F128" s="199">
        <f t="shared" si="153"/>
        <v>0</v>
      </c>
      <c r="G128" s="197"/>
      <c r="H128" s="198"/>
      <c r="I128" s="199">
        <f t="shared" si="154"/>
        <v>0</v>
      </c>
      <c r="J128" s="200"/>
      <c r="K128" s="198"/>
      <c r="L128" s="199">
        <f t="shared" si="155"/>
        <v>0</v>
      </c>
      <c r="M128" s="197"/>
      <c r="N128" s="198"/>
      <c r="O128" s="199">
        <f t="shared" si="156"/>
        <v>0</v>
      </c>
      <c r="P128" s="201"/>
    </row>
    <row r="129" spans="1:16" ht="10.5" hidden="1" customHeight="1" x14ac:dyDescent="0.25">
      <c r="A129" s="52">
        <v>2329</v>
      </c>
      <c r="B129" s="90" t="s">
        <v>147</v>
      </c>
      <c r="C129" s="536">
        <f t="shared" si="99"/>
        <v>0</v>
      </c>
      <c r="D129" s="197"/>
      <c r="E129" s="198"/>
      <c r="F129" s="199">
        <f t="shared" si="153"/>
        <v>0</v>
      </c>
      <c r="G129" s="197"/>
      <c r="H129" s="198"/>
      <c r="I129" s="199">
        <f t="shared" si="154"/>
        <v>0</v>
      </c>
      <c r="J129" s="200"/>
      <c r="K129" s="198"/>
      <c r="L129" s="199">
        <f t="shared" si="155"/>
        <v>0</v>
      </c>
      <c r="M129" s="197"/>
      <c r="N129" s="198"/>
      <c r="O129" s="199">
        <f t="shared" si="156"/>
        <v>0</v>
      </c>
      <c r="P129" s="201"/>
    </row>
    <row r="130" spans="1:16" hidden="1" x14ac:dyDescent="0.25">
      <c r="A130" s="202">
        <v>2330</v>
      </c>
      <c r="B130" s="90" t="s">
        <v>148</v>
      </c>
      <c r="C130" s="536">
        <f t="shared" si="99"/>
        <v>0</v>
      </c>
      <c r="D130" s="197"/>
      <c r="E130" s="198"/>
      <c r="F130" s="199">
        <f t="shared" si="153"/>
        <v>0</v>
      </c>
      <c r="G130" s="197"/>
      <c r="H130" s="198"/>
      <c r="I130" s="199">
        <f t="shared" si="154"/>
        <v>0</v>
      </c>
      <c r="J130" s="200"/>
      <c r="K130" s="198"/>
      <c r="L130" s="199">
        <f t="shared" si="155"/>
        <v>0</v>
      </c>
      <c r="M130" s="197"/>
      <c r="N130" s="198"/>
      <c r="O130" s="199">
        <f t="shared" si="156"/>
        <v>0</v>
      </c>
      <c r="P130" s="201"/>
    </row>
    <row r="131" spans="1:16" ht="36" hidden="1" x14ac:dyDescent="0.25">
      <c r="A131" s="202">
        <v>2340</v>
      </c>
      <c r="B131" s="90" t="s">
        <v>149</v>
      </c>
      <c r="C131" s="536">
        <f t="shared" si="99"/>
        <v>0</v>
      </c>
      <c r="D131" s="203">
        <f t="shared" ref="D131:E131" si="157">SUM(D132:D133)</f>
        <v>0</v>
      </c>
      <c r="E131" s="204">
        <f t="shared" si="157"/>
        <v>0</v>
      </c>
      <c r="F131" s="199">
        <f>SUM(F132:F133)</f>
        <v>0</v>
      </c>
      <c r="G131" s="203">
        <f t="shared" ref="G131:H131" si="158">SUM(G132:G133)</f>
        <v>0</v>
      </c>
      <c r="H131" s="204">
        <f t="shared" si="158"/>
        <v>0</v>
      </c>
      <c r="I131" s="199">
        <f>SUM(I132:I133)</f>
        <v>0</v>
      </c>
      <c r="J131" s="205">
        <f t="shared" ref="J131:K131" si="159">SUM(J132:J133)</f>
        <v>0</v>
      </c>
      <c r="K131" s="204">
        <f t="shared" si="159"/>
        <v>0</v>
      </c>
      <c r="L131" s="199">
        <f>SUM(L132:L133)</f>
        <v>0</v>
      </c>
      <c r="M131" s="203">
        <f t="shared" ref="M131:O131" si="160">SUM(M132:M133)</f>
        <v>0</v>
      </c>
      <c r="N131" s="204">
        <f t="shared" si="160"/>
        <v>0</v>
      </c>
      <c r="O131" s="199">
        <f t="shared" si="160"/>
        <v>0</v>
      </c>
      <c r="P131" s="201"/>
    </row>
    <row r="132" spans="1:16" hidden="1" x14ac:dyDescent="0.25">
      <c r="A132" s="52">
        <v>2341</v>
      </c>
      <c r="B132" s="90" t="s">
        <v>150</v>
      </c>
      <c r="C132" s="536">
        <f t="shared" si="99"/>
        <v>0</v>
      </c>
      <c r="D132" s="197"/>
      <c r="E132" s="198"/>
      <c r="F132" s="199">
        <f t="shared" ref="F132:F133" si="161">D132+E132</f>
        <v>0</v>
      </c>
      <c r="G132" s="197"/>
      <c r="H132" s="198"/>
      <c r="I132" s="199">
        <f t="shared" ref="I132:I133" si="162">G132+H132</f>
        <v>0</v>
      </c>
      <c r="J132" s="200"/>
      <c r="K132" s="198"/>
      <c r="L132" s="199">
        <f t="shared" ref="L132:L133" si="163">J132+K132</f>
        <v>0</v>
      </c>
      <c r="M132" s="197"/>
      <c r="N132" s="198"/>
      <c r="O132" s="199">
        <f t="shared" ref="O132:O133" si="164">M132+N132</f>
        <v>0</v>
      </c>
      <c r="P132" s="201"/>
    </row>
    <row r="133" spans="1:16" ht="24" hidden="1" x14ac:dyDescent="0.25">
      <c r="A133" s="52">
        <v>2344</v>
      </c>
      <c r="B133" s="90" t="s">
        <v>151</v>
      </c>
      <c r="C133" s="536">
        <f t="shared" si="99"/>
        <v>0</v>
      </c>
      <c r="D133" s="197"/>
      <c r="E133" s="198"/>
      <c r="F133" s="199">
        <f t="shared" si="161"/>
        <v>0</v>
      </c>
      <c r="G133" s="197"/>
      <c r="H133" s="198"/>
      <c r="I133" s="199">
        <f t="shared" si="162"/>
        <v>0</v>
      </c>
      <c r="J133" s="200"/>
      <c r="K133" s="198"/>
      <c r="L133" s="199">
        <f t="shared" si="163"/>
        <v>0</v>
      </c>
      <c r="M133" s="197"/>
      <c r="N133" s="198"/>
      <c r="O133" s="199">
        <f t="shared" si="164"/>
        <v>0</v>
      </c>
      <c r="P133" s="201"/>
    </row>
    <row r="134" spans="1:16" ht="24" hidden="1" x14ac:dyDescent="0.25">
      <c r="A134" s="188">
        <v>2350</v>
      </c>
      <c r="B134" s="143" t="s">
        <v>152</v>
      </c>
      <c r="C134" s="542">
        <f t="shared" si="99"/>
        <v>0</v>
      </c>
      <c r="D134" s="148">
        <f t="shared" ref="D134:E134" si="165">SUM(D135:D137)</f>
        <v>0</v>
      </c>
      <c r="E134" s="149">
        <f t="shared" si="165"/>
        <v>0</v>
      </c>
      <c r="F134" s="189">
        <f>SUM(F135:F137)</f>
        <v>0</v>
      </c>
      <c r="G134" s="148">
        <f t="shared" ref="G134:H134" si="166">SUM(G135:G137)</f>
        <v>0</v>
      </c>
      <c r="H134" s="149">
        <f t="shared" si="166"/>
        <v>0</v>
      </c>
      <c r="I134" s="189">
        <f>SUM(I135:I137)</f>
        <v>0</v>
      </c>
      <c r="J134" s="190">
        <f t="shared" ref="J134:K134" si="167">SUM(J135:J137)</f>
        <v>0</v>
      </c>
      <c r="K134" s="149">
        <f t="shared" si="167"/>
        <v>0</v>
      </c>
      <c r="L134" s="189">
        <f>SUM(L135:L137)</f>
        <v>0</v>
      </c>
      <c r="M134" s="148">
        <f t="shared" ref="M134:O134" si="168">SUM(M135:M137)</f>
        <v>0</v>
      </c>
      <c r="N134" s="149">
        <f t="shared" si="168"/>
        <v>0</v>
      </c>
      <c r="O134" s="189">
        <f t="shared" si="168"/>
        <v>0</v>
      </c>
      <c r="P134" s="191"/>
    </row>
    <row r="135" spans="1:16" hidden="1" x14ac:dyDescent="0.25">
      <c r="A135" s="45">
        <v>2351</v>
      </c>
      <c r="B135" s="82" t="s">
        <v>153</v>
      </c>
      <c r="C135" s="535">
        <f t="shared" si="99"/>
        <v>0</v>
      </c>
      <c r="D135" s="192"/>
      <c r="E135" s="193"/>
      <c r="F135" s="194">
        <f t="shared" ref="F135:F137" si="169">D135+E135</f>
        <v>0</v>
      </c>
      <c r="G135" s="192"/>
      <c r="H135" s="193"/>
      <c r="I135" s="194">
        <f t="shared" ref="I135:I137" si="170">G135+H135</f>
        <v>0</v>
      </c>
      <c r="J135" s="195"/>
      <c r="K135" s="193"/>
      <c r="L135" s="194">
        <f t="shared" ref="L135:L137" si="171">J135+K135</f>
        <v>0</v>
      </c>
      <c r="M135" s="192"/>
      <c r="N135" s="193"/>
      <c r="O135" s="194">
        <f t="shared" ref="O135:O137" si="172">M135+N135</f>
        <v>0</v>
      </c>
      <c r="P135" s="196"/>
    </row>
    <row r="136" spans="1:16" ht="24" hidden="1" x14ac:dyDescent="0.25">
      <c r="A136" s="52">
        <v>2352</v>
      </c>
      <c r="B136" s="90" t="s">
        <v>154</v>
      </c>
      <c r="C136" s="536">
        <f t="shared" si="99"/>
        <v>0</v>
      </c>
      <c r="D136" s="197"/>
      <c r="E136" s="198"/>
      <c r="F136" s="199">
        <f t="shared" si="169"/>
        <v>0</v>
      </c>
      <c r="G136" s="197"/>
      <c r="H136" s="198"/>
      <c r="I136" s="199">
        <f t="shared" si="170"/>
        <v>0</v>
      </c>
      <c r="J136" s="200"/>
      <c r="K136" s="198"/>
      <c r="L136" s="199">
        <f t="shared" si="171"/>
        <v>0</v>
      </c>
      <c r="M136" s="197"/>
      <c r="N136" s="198"/>
      <c r="O136" s="199">
        <f t="shared" si="172"/>
        <v>0</v>
      </c>
      <c r="P136" s="201"/>
    </row>
    <row r="137" spans="1:16" ht="24" hidden="1" x14ac:dyDescent="0.25">
      <c r="A137" s="52">
        <v>2353</v>
      </c>
      <c r="B137" s="90" t="s">
        <v>155</v>
      </c>
      <c r="C137" s="536">
        <f t="shared" si="99"/>
        <v>0</v>
      </c>
      <c r="D137" s="197"/>
      <c r="E137" s="198"/>
      <c r="F137" s="199">
        <f t="shared" si="169"/>
        <v>0</v>
      </c>
      <c r="G137" s="197"/>
      <c r="H137" s="198"/>
      <c r="I137" s="199">
        <f t="shared" si="170"/>
        <v>0</v>
      </c>
      <c r="J137" s="200"/>
      <c r="K137" s="198"/>
      <c r="L137" s="199">
        <f t="shared" si="171"/>
        <v>0</v>
      </c>
      <c r="M137" s="197"/>
      <c r="N137" s="198"/>
      <c r="O137" s="199">
        <f t="shared" si="172"/>
        <v>0</v>
      </c>
      <c r="P137" s="201"/>
    </row>
    <row r="138" spans="1:16" ht="36" hidden="1" x14ac:dyDescent="0.25">
      <c r="A138" s="202">
        <v>2360</v>
      </c>
      <c r="B138" s="90" t="s">
        <v>156</v>
      </c>
      <c r="C138" s="536">
        <f t="shared" si="99"/>
        <v>0</v>
      </c>
      <c r="D138" s="203">
        <f t="shared" ref="D138:E138" si="173">SUM(D139:D145)</f>
        <v>0</v>
      </c>
      <c r="E138" s="204">
        <f t="shared" si="173"/>
        <v>0</v>
      </c>
      <c r="F138" s="199">
        <f>SUM(F139:F145)</f>
        <v>0</v>
      </c>
      <c r="G138" s="203">
        <f t="shared" ref="G138:H138" si="174">SUM(G139:G145)</f>
        <v>0</v>
      </c>
      <c r="H138" s="204">
        <f t="shared" si="174"/>
        <v>0</v>
      </c>
      <c r="I138" s="199">
        <f>SUM(I139:I145)</f>
        <v>0</v>
      </c>
      <c r="J138" s="205">
        <f t="shared" ref="J138:K138" si="175">SUM(J139:J145)</f>
        <v>0</v>
      </c>
      <c r="K138" s="204">
        <f t="shared" si="175"/>
        <v>0</v>
      </c>
      <c r="L138" s="199">
        <f>SUM(L139:L145)</f>
        <v>0</v>
      </c>
      <c r="M138" s="203">
        <f t="shared" ref="M138:O138" si="176">SUM(M139:M145)</f>
        <v>0</v>
      </c>
      <c r="N138" s="204">
        <f t="shared" si="176"/>
        <v>0</v>
      </c>
      <c r="O138" s="199">
        <f t="shared" si="176"/>
        <v>0</v>
      </c>
      <c r="P138" s="201"/>
    </row>
    <row r="139" spans="1:16" hidden="1" x14ac:dyDescent="0.25">
      <c r="A139" s="51">
        <v>2361</v>
      </c>
      <c r="B139" s="90" t="s">
        <v>157</v>
      </c>
      <c r="C139" s="536">
        <f t="shared" si="99"/>
        <v>0</v>
      </c>
      <c r="D139" s="197"/>
      <c r="E139" s="198"/>
      <c r="F139" s="199">
        <f t="shared" ref="F139:F146" si="177">D139+E139</f>
        <v>0</v>
      </c>
      <c r="G139" s="197"/>
      <c r="H139" s="198"/>
      <c r="I139" s="199">
        <f t="shared" ref="I139:I146" si="178">G139+H139</f>
        <v>0</v>
      </c>
      <c r="J139" s="200"/>
      <c r="K139" s="198"/>
      <c r="L139" s="199">
        <f t="shared" ref="L139:L146" si="179">J139+K139</f>
        <v>0</v>
      </c>
      <c r="M139" s="197"/>
      <c r="N139" s="198"/>
      <c r="O139" s="199">
        <f t="shared" ref="O139:O146" si="180">M139+N139</f>
        <v>0</v>
      </c>
      <c r="P139" s="201"/>
    </row>
    <row r="140" spans="1:16" ht="24" hidden="1" x14ac:dyDescent="0.25">
      <c r="A140" s="51">
        <v>2362</v>
      </c>
      <c r="B140" s="90" t="s">
        <v>158</v>
      </c>
      <c r="C140" s="536">
        <f t="shared" si="99"/>
        <v>0</v>
      </c>
      <c r="D140" s="197"/>
      <c r="E140" s="198"/>
      <c r="F140" s="199">
        <f t="shared" si="177"/>
        <v>0</v>
      </c>
      <c r="G140" s="197"/>
      <c r="H140" s="198"/>
      <c r="I140" s="199">
        <f t="shared" si="178"/>
        <v>0</v>
      </c>
      <c r="J140" s="200"/>
      <c r="K140" s="198"/>
      <c r="L140" s="199">
        <f t="shared" si="179"/>
        <v>0</v>
      </c>
      <c r="M140" s="197"/>
      <c r="N140" s="198"/>
      <c r="O140" s="199">
        <f t="shared" si="180"/>
        <v>0</v>
      </c>
      <c r="P140" s="201"/>
    </row>
    <row r="141" spans="1:16" hidden="1" x14ac:dyDescent="0.25">
      <c r="A141" s="51">
        <v>2363</v>
      </c>
      <c r="B141" s="90" t="s">
        <v>159</v>
      </c>
      <c r="C141" s="536">
        <f t="shared" si="99"/>
        <v>0</v>
      </c>
      <c r="D141" s="197"/>
      <c r="E141" s="198"/>
      <c r="F141" s="199">
        <f t="shared" si="177"/>
        <v>0</v>
      </c>
      <c r="G141" s="197"/>
      <c r="H141" s="198"/>
      <c r="I141" s="199">
        <f t="shared" si="178"/>
        <v>0</v>
      </c>
      <c r="J141" s="200"/>
      <c r="K141" s="198"/>
      <c r="L141" s="199">
        <f t="shared" si="179"/>
        <v>0</v>
      </c>
      <c r="M141" s="197"/>
      <c r="N141" s="198"/>
      <c r="O141" s="199">
        <f t="shared" si="180"/>
        <v>0</v>
      </c>
      <c r="P141" s="201"/>
    </row>
    <row r="142" spans="1:16" hidden="1" x14ac:dyDescent="0.25">
      <c r="A142" s="51">
        <v>2364</v>
      </c>
      <c r="B142" s="90" t="s">
        <v>160</v>
      </c>
      <c r="C142" s="536">
        <f t="shared" si="99"/>
        <v>0</v>
      </c>
      <c r="D142" s="197"/>
      <c r="E142" s="198"/>
      <c r="F142" s="199">
        <f t="shared" si="177"/>
        <v>0</v>
      </c>
      <c r="G142" s="197"/>
      <c r="H142" s="198"/>
      <c r="I142" s="199">
        <f t="shared" si="178"/>
        <v>0</v>
      </c>
      <c r="J142" s="200"/>
      <c r="K142" s="198"/>
      <c r="L142" s="199">
        <f t="shared" si="179"/>
        <v>0</v>
      </c>
      <c r="M142" s="197"/>
      <c r="N142" s="198"/>
      <c r="O142" s="199">
        <f t="shared" si="180"/>
        <v>0</v>
      </c>
      <c r="P142" s="201"/>
    </row>
    <row r="143" spans="1:16" ht="12.75" hidden="1" customHeight="1" x14ac:dyDescent="0.25">
      <c r="A143" s="51">
        <v>2365</v>
      </c>
      <c r="B143" s="90" t="s">
        <v>161</v>
      </c>
      <c r="C143" s="536">
        <f t="shared" si="99"/>
        <v>0</v>
      </c>
      <c r="D143" s="197"/>
      <c r="E143" s="198"/>
      <c r="F143" s="199">
        <f t="shared" si="177"/>
        <v>0</v>
      </c>
      <c r="G143" s="197"/>
      <c r="H143" s="198"/>
      <c r="I143" s="199">
        <f t="shared" si="178"/>
        <v>0</v>
      </c>
      <c r="J143" s="200"/>
      <c r="K143" s="198"/>
      <c r="L143" s="199">
        <f t="shared" si="179"/>
        <v>0</v>
      </c>
      <c r="M143" s="197"/>
      <c r="N143" s="198"/>
      <c r="O143" s="199">
        <f t="shared" si="180"/>
        <v>0</v>
      </c>
      <c r="P143" s="201"/>
    </row>
    <row r="144" spans="1:16" ht="36" hidden="1" x14ac:dyDescent="0.25">
      <c r="A144" s="51">
        <v>2366</v>
      </c>
      <c r="B144" s="90" t="s">
        <v>162</v>
      </c>
      <c r="C144" s="536">
        <f t="shared" si="99"/>
        <v>0</v>
      </c>
      <c r="D144" s="197"/>
      <c r="E144" s="198"/>
      <c r="F144" s="199">
        <f t="shared" si="177"/>
        <v>0</v>
      </c>
      <c r="G144" s="197"/>
      <c r="H144" s="198"/>
      <c r="I144" s="199">
        <f t="shared" si="178"/>
        <v>0</v>
      </c>
      <c r="J144" s="200"/>
      <c r="K144" s="198"/>
      <c r="L144" s="199">
        <f t="shared" si="179"/>
        <v>0</v>
      </c>
      <c r="M144" s="197"/>
      <c r="N144" s="198"/>
      <c r="O144" s="199">
        <f t="shared" si="180"/>
        <v>0</v>
      </c>
      <c r="P144" s="201"/>
    </row>
    <row r="145" spans="1:16" ht="60" hidden="1" x14ac:dyDescent="0.25">
      <c r="A145" s="51">
        <v>2369</v>
      </c>
      <c r="B145" s="90" t="s">
        <v>163</v>
      </c>
      <c r="C145" s="536">
        <f t="shared" si="99"/>
        <v>0</v>
      </c>
      <c r="D145" s="197"/>
      <c r="E145" s="198"/>
      <c r="F145" s="199">
        <f t="shared" si="177"/>
        <v>0</v>
      </c>
      <c r="G145" s="197"/>
      <c r="H145" s="198"/>
      <c r="I145" s="199">
        <f t="shared" si="178"/>
        <v>0</v>
      </c>
      <c r="J145" s="200"/>
      <c r="K145" s="198"/>
      <c r="L145" s="199">
        <f t="shared" si="179"/>
        <v>0</v>
      </c>
      <c r="M145" s="197"/>
      <c r="N145" s="198"/>
      <c r="O145" s="199">
        <f t="shared" si="180"/>
        <v>0</v>
      </c>
      <c r="P145" s="201"/>
    </row>
    <row r="146" spans="1:16" hidden="1" x14ac:dyDescent="0.25">
      <c r="A146" s="188">
        <v>2370</v>
      </c>
      <c r="B146" s="143" t="s">
        <v>164</v>
      </c>
      <c r="C146" s="542">
        <f t="shared" si="99"/>
        <v>0</v>
      </c>
      <c r="D146" s="206"/>
      <c r="E146" s="207"/>
      <c r="F146" s="189">
        <f t="shared" si="177"/>
        <v>0</v>
      </c>
      <c r="G146" s="206"/>
      <c r="H146" s="207"/>
      <c r="I146" s="189">
        <f t="shared" si="178"/>
        <v>0</v>
      </c>
      <c r="J146" s="208"/>
      <c r="K146" s="207"/>
      <c r="L146" s="189">
        <f t="shared" si="179"/>
        <v>0</v>
      </c>
      <c r="M146" s="206"/>
      <c r="N146" s="207"/>
      <c r="O146" s="189">
        <f t="shared" si="180"/>
        <v>0</v>
      </c>
      <c r="P146" s="191"/>
    </row>
    <row r="147" spans="1:16" hidden="1" x14ac:dyDescent="0.25">
      <c r="A147" s="188">
        <v>2380</v>
      </c>
      <c r="B147" s="143" t="s">
        <v>165</v>
      </c>
      <c r="C147" s="542">
        <f t="shared" si="99"/>
        <v>0</v>
      </c>
      <c r="D147" s="148">
        <f t="shared" ref="D147:E147" si="181">SUM(D148:D149)</f>
        <v>0</v>
      </c>
      <c r="E147" s="149">
        <f t="shared" si="181"/>
        <v>0</v>
      </c>
      <c r="F147" s="189">
        <f>SUM(F148:F149)</f>
        <v>0</v>
      </c>
      <c r="G147" s="148">
        <f t="shared" ref="G147:H147" si="182">SUM(G148:G149)</f>
        <v>0</v>
      </c>
      <c r="H147" s="149">
        <f t="shared" si="182"/>
        <v>0</v>
      </c>
      <c r="I147" s="189">
        <f>SUM(I148:I149)</f>
        <v>0</v>
      </c>
      <c r="J147" s="190">
        <f t="shared" ref="J147:K147" si="183">SUM(J148:J149)</f>
        <v>0</v>
      </c>
      <c r="K147" s="149">
        <f t="shared" si="183"/>
        <v>0</v>
      </c>
      <c r="L147" s="189">
        <f>SUM(L148:L149)</f>
        <v>0</v>
      </c>
      <c r="M147" s="148">
        <f t="shared" ref="M147:O147" si="184">SUM(M148:M149)</f>
        <v>0</v>
      </c>
      <c r="N147" s="149">
        <f t="shared" si="184"/>
        <v>0</v>
      </c>
      <c r="O147" s="189">
        <f t="shared" si="184"/>
        <v>0</v>
      </c>
      <c r="P147" s="191"/>
    </row>
    <row r="148" spans="1:16" hidden="1" x14ac:dyDescent="0.25">
      <c r="A148" s="44">
        <v>2381</v>
      </c>
      <c r="B148" s="82" t="s">
        <v>166</v>
      </c>
      <c r="C148" s="535">
        <f t="shared" si="99"/>
        <v>0</v>
      </c>
      <c r="D148" s="192"/>
      <c r="E148" s="193"/>
      <c r="F148" s="194">
        <f t="shared" ref="F148:F151" si="185">D148+E148</f>
        <v>0</v>
      </c>
      <c r="G148" s="192"/>
      <c r="H148" s="193"/>
      <c r="I148" s="194">
        <f t="shared" ref="I148:I151" si="186">G148+H148</f>
        <v>0</v>
      </c>
      <c r="J148" s="195"/>
      <c r="K148" s="193"/>
      <c r="L148" s="194">
        <f t="shared" ref="L148:L151" si="187">J148+K148</f>
        <v>0</v>
      </c>
      <c r="M148" s="192"/>
      <c r="N148" s="193"/>
      <c r="O148" s="194">
        <f t="shared" ref="O148:O151" si="188">M148+N148</f>
        <v>0</v>
      </c>
      <c r="P148" s="196"/>
    </row>
    <row r="149" spans="1:16" ht="24" hidden="1" x14ac:dyDescent="0.25">
      <c r="A149" s="51">
        <v>2389</v>
      </c>
      <c r="B149" s="90" t="s">
        <v>167</v>
      </c>
      <c r="C149" s="536">
        <f t="shared" ref="C149:C212" si="189">F149+I149+L149+O149</f>
        <v>0</v>
      </c>
      <c r="D149" s="197"/>
      <c r="E149" s="198"/>
      <c r="F149" s="199">
        <f t="shared" si="185"/>
        <v>0</v>
      </c>
      <c r="G149" s="197"/>
      <c r="H149" s="198"/>
      <c r="I149" s="199">
        <f t="shared" si="186"/>
        <v>0</v>
      </c>
      <c r="J149" s="200"/>
      <c r="K149" s="198"/>
      <c r="L149" s="199">
        <f t="shared" si="187"/>
        <v>0</v>
      </c>
      <c r="M149" s="197"/>
      <c r="N149" s="198"/>
      <c r="O149" s="199">
        <f t="shared" si="188"/>
        <v>0</v>
      </c>
      <c r="P149" s="201"/>
    </row>
    <row r="150" spans="1:16" hidden="1" x14ac:dyDescent="0.25">
      <c r="A150" s="188">
        <v>2390</v>
      </c>
      <c r="B150" s="143" t="s">
        <v>168</v>
      </c>
      <c r="C150" s="542">
        <f t="shared" si="189"/>
        <v>0</v>
      </c>
      <c r="D150" s="206"/>
      <c r="E150" s="207"/>
      <c r="F150" s="189">
        <f t="shared" si="185"/>
        <v>0</v>
      </c>
      <c r="G150" s="206"/>
      <c r="H150" s="207"/>
      <c r="I150" s="189">
        <f t="shared" si="186"/>
        <v>0</v>
      </c>
      <c r="J150" s="208"/>
      <c r="K150" s="207"/>
      <c r="L150" s="189">
        <f t="shared" si="187"/>
        <v>0</v>
      </c>
      <c r="M150" s="206"/>
      <c r="N150" s="207"/>
      <c r="O150" s="189">
        <f t="shared" si="188"/>
        <v>0</v>
      </c>
      <c r="P150" s="191"/>
    </row>
    <row r="151" spans="1:16" hidden="1" x14ac:dyDescent="0.25">
      <c r="A151" s="70">
        <v>2400</v>
      </c>
      <c r="B151" s="182" t="s">
        <v>169</v>
      </c>
      <c r="C151" s="534">
        <f t="shared" si="189"/>
        <v>0</v>
      </c>
      <c r="D151" s="224"/>
      <c r="E151" s="225"/>
      <c r="F151" s="185">
        <f t="shared" si="185"/>
        <v>0</v>
      </c>
      <c r="G151" s="224"/>
      <c r="H151" s="225"/>
      <c r="I151" s="185">
        <f t="shared" si="186"/>
        <v>0</v>
      </c>
      <c r="J151" s="226"/>
      <c r="K151" s="225"/>
      <c r="L151" s="185">
        <f t="shared" si="187"/>
        <v>0</v>
      </c>
      <c r="M151" s="224"/>
      <c r="N151" s="225"/>
      <c r="O151" s="185">
        <f t="shared" si="188"/>
        <v>0</v>
      </c>
      <c r="P151" s="209"/>
    </row>
    <row r="152" spans="1:16" ht="24" hidden="1" x14ac:dyDescent="0.25">
      <c r="A152" s="70">
        <v>2500</v>
      </c>
      <c r="B152" s="182" t="s">
        <v>170</v>
      </c>
      <c r="C152" s="534">
        <f t="shared" si="189"/>
        <v>0</v>
      </c>
      <c r="D152" s="183">
        <f t="shared" ref="D152:E152" si="190">SUM(D153,D159)</f>
        <v>0</v>
      </c>
      <c r="E152" s="184">
        <f t="shared" si="190"/>
        <v>0</v>
      </c>
      <c r="F152" s="185">
        <f>SUM(F153,F159)</f>
        <v>0</v>
      </c>
      <c r="G152" s="183">
        <f t="shared" ref="G152:O152" si="191">SUM(G153,G159)</f>
        <v>0</v>
      </c>
      <c r="H152" s="184">
        <f t="shared" si="191"/>
        <v>0</v>
      </c>
      <c r="I152" s="185">
        <f t="shared" si="191"/>
        <v>0</v>
      </c>
      <c r="J152" s="186">
        <f t="shared" si="191"/>
        <v>0</v>
      </c>
      <c r="K152" s="184">
        <f t="shared" si="191"/>
        <v>0</v>
      </c>
      <c r="L152" s="185">
        <f t="shared" si="191"/>
        <v>0</v>
      </c>
      <c r="M152" s="183">
        <f t="shared" si="191"/>
        <v>0</v>
      </c>
      <c r="N152" s="184">
        <f t="shared" si="191"/>
        <v>0</v>
      </c>
      <c r="O152" s="185">
        <f t="shared" si="191"/>
        <v>0</v>
      </c>
      <c r="P152" s="187"/>
    </row>
    <row r="153" spans="1:16" ht="24" hidden="1" x14ac:dyDescent="0.25">
      <c r="A153" s="352">
        <v>2510</v>
      </c>
      <c r="B153" s="82" t="s">
        <v>171</v>
      </c>
      <c r="C153" s="535">
        <f t="shared" si="189"/>
        <v>0</v>
      </c>
      <c r="D153" s="212">
        <f t="shared" ref="D153:E153" si="192">SUM(D154:D158)</f>
        <v>0</v>
      </c>
      <c r="E153" s="213">
        <f t="shared" si="192"/>
        <v>0</v>
      </c>
      <c r="F153" s="194">
        <f>SUM(F154:F158)</f>
        <v>0</v>
      </c>
      <c r="G153" s="212">
        <f t="shared" ref="G153:O153" si="193">SUM(G154:G158)</f>
        <v>0</v>
      </c>
      <c r="H153" s="213">
        <f t="shared" si="193"/>
        <v>0</v>
      </c>
      <c r="I153" s="194">
        <f t="shared" si="193"/>
        <v>0</v>
      </c>
      <c r="J153" s="214">
        <f t="shared" si="193"/>
        <v>0</v>
      </c>
      <c r="K153" s="213">
        <f t="shared" si="193"/>
        <v>0</v>
      </c>
      <c r="L153" s="194">
        <f t="shared" si="193"/>
        <v>0</v>
      </c>
      <c r="M153" s="212">
        <f t="shared" si="193"/>
        <v>0</v>
      </c>
      <c r="N153" s="213">
        <f t="shared" si="193"/>
        <v>0</v>
      </c>
      <c r="O153" s="194">
        <f t="shared" si="193"/>
        <v>0</v>
      </c>
      <c r="P153" s="227"/>
    </row>
    <row r="154" spans="1:16" ht="24" hidden="1" x14ac:dyDescent="0.25">
      <c r="A154" s="52">
        <v>2512</v>
      </c>
      <c r="B154" s="90" t="s">
        <v>172</v>
      </c>
      <c r="C154" s="536">
        <f t="shared" si="189"/>
        <v>0</v>
      </c>
      <c r="D154" s="197"/>
      <c r="E154" s="198"/>
      <c r="F154" s="199">
        <f t="shared" ref="F154:F159" si="194">D154+E154</f>
        <v>0</v>
      </c>
      <c r="G154" s="197"/>
      <c r="H154" s="198"/>
      <c r="I154" s="199">
        <f t="shared" ref="I154:I159" si="195">G154+H154</f>
        <v>0</v>
      </c>
      <c r="J154" s="200"/>
      <c r="K154" s="198"/>
      <c r="L154" s="199">
        <f t="shared" ref="L154:L159" si="196">J154+K154</f>
        <v>0</v>
      </c>
      <c r="M154" s="197"/>
      <c r="N154" s="198"/>
      <c r="O154" s="199">
        <f t="shared" ref="O154:O159" si="197">M154+N154</f>
        <v>0</v>
      </c>
      <c r="P154" s="201"/>
    </row>
    <row r="155" spans="1:16" ht="24" hidden="1" x14ac:dyDescent="0.25">
      <c r="A155" s="52">
        <v>2513</v>
      </c>
      <c r="B155" s="90" t="s">
        <v>173</v>
      </c>
      <c r="C155" s="536">
        <f t="shared" si="189"/>
        <v>0</v>
      </c>
      <c r="D155" s="197"/>
      <c r="E155" s="198"/>
      <c r="F155" s="199">
        <f t="shared" si="194"/>
        <v>0</v>
      </c>
      <c r="G155" s="197"/>
      <c r="H155" s="198"/>
      <c r="I155" s="199">
        <f t="shared" si="195"/>
        <v>0</v>
      </c>
      <c r="J155" s="200"/>
      <c r="K155" s="198"/>
      <c r="L155" s="199">
        <f t="shared" si="196"/>
        <v>0</v>
      </c>
      <c r="M155" s="197"/>
      <c r="N155" s="198"/>
      <c r="O155" s="199">
        <f t="shared" si="197"/>
        <v>0</v>
      </c>
      <c r="P155" s="201"/>
    </row>
    <row r="156" spans="1:16" ht="36" hidden="1" x14ac:dyDescent="0.25">
      <c r="A156" s="52">
        <v>2514</v>
      </c>
      <c r="B156" s="90" t="s">
        <v>174</v>
      </c>
      <c r="C156" s="536">
        <f t="shared" si="189"/>
        <v>0</v>
      </c>
      <c r="D156" s="197"/>
      <c r="E156" s="198"/>
      <c r="F156" s="199">
        <f t="shared" si="194"/>
        <v>0</v>
      </c>
      <c r="G156" s="197"/>
      <c r="H156" s="198"/>
      <c r="I156" s="199">
        <f t="shared" si="195"/>
        <v>0</v>
      </c>
      <c r="J156" s="200"/>
      <c r="K156" s="198"/>
      <c r="L156" s="199">
        <f t="shared" si="196"/>
        <v>0</v>
      </c>
      <c r="M156" s="197"/>
      <c r="N156" s="198"/>
      <c r="O156" s="199">
        <f t="shared" si="197"/>
        <v>0</v>
      </c>
      <c r="P156" s="201"/>
    </row>
    <row r="157" spans="1:16" ht="24" hidden="1" x14ac:dyDescent="0.25">
      <c r="A157" s="52">
        <v>2515</v>
      </c>
      <c r="B157" s="90" t="s">
        <v>175</v>
      </c>
      <c r="C157" s="536">
        <f t="shared" si="189"/>
        <v>0</v>
      </c>
      <c r="D157" s="197"/>
      <c r="E157" s="198"/>
      <c r="F157" s="199">
        <f t="shared" si="194"/>
        <v>0</v>
      </c>
      <c r="G157" s="197"/>
      <c r="H157" s="198"/>
      <c r="I157" s="199">
        <f t="shared" si="195"/>
        <v>0</v>
      </c>
      <c r="J157" s="200"/>
      <c r="K157" s="198"/>
      <c r="L157" s="199">
        <f t="shared" si="196"/>
        <v>0</v>
      </c>
      <c r="M157" s="197"/>
      <c r="N157" s="198"/>
      <c r="O157" s="199">
        <f t="shared" si="197"/>
        <v>0</v>
      </c>
      <c r="P157" s="201"/>
    </row>
    <row r="158" spans="1:16" ht="24" hidden="1" x14ac:dyDescent="0.25">
      <c r="A158" s="52">
        <v>2519</v>
      </c>
      <c r="B158" s="90" t="s">
        <v>176</v>
      </c>
      <c r="C158" s="536">
        <f t="shared" si="189"/>
        <v>0</v>
      </c>
      <c r="D158" s="197"/>
      <c r="E158" s="198"/>
      <c r="F158" s="199">
        <f t="shared" si="194"/>
        <v>0</v>
      </c>
      <c r="G158" s="197"/>
      <c r="H158" s="198"/>
      <c r="I158" s="199">
        <f t="shared" si="195"/>
        <v>0</v>
      </c>
      <c r="J158" s="200"/>
      <c r="K158" s="198"/>
      <c r="L158" s="199">
        <f t="shared" si="196"/>
        <v>0</v>
      </c>
      <c r="M158" s="197"/>
      <c r="N158" s="198"/>
      <c r="O158" s="199">
        <f t="shared" si="197"/>
        <v>0</v>
      </c>
      <c r="P158" s="201"/>
    </row>
    <row r="159" spans="1:16" ht="24" hidden="1" x14ac:dyDescent="0.25">
      <c r="A159" s="202">
        <v>2520</v>
      </c>
      <c r="B159" s="90" t="s">
        <v>177</v>
      </c>
      <c r="C159" s="536">
        <f t="shared" si="189"/>
        <v>0</v>
      </c>
      <c r="D159" s="197"/>
      <c r="E159" s="198"/>
      <c r="F159" s="199">
        <f t="shared" si="194"/>
        <v>0</v>
      </c>
      <c r="G159" s="197"/>
      <c r="H159" s="198"/>
      <c r="I159" s="199">
        <f t="shared" si="195"/>
        <v>0</v>
      </c>
      <c r="J159" s="200"/>
      <c r="K159" s="198"/>
      <c r="L159" s="199">
        <f t="shared" si="196"/>
        <v>0</v>
      </c>
      <c r="M159" s="197"/>
      <c r="N159" s="198"/>
      <c r="O159" s="199">
        <f t="shared" si="197"/>
        <v>0</v>
      </c>
      <c r="P159" s="201"/>
    </row>
    <row r="160" spans="1:16" x14ac:dyDescent="0.25">
      <c r="A160" s="176">
        <v>3000</v>
      </c>
      <c r="B160" s="176" t="s">
        <v>178</v>
      </c>
      <c r="C160" s="547">
        <f t="shared" si="189"/>
        <v>90492</v>
      </c>
      <c r="D160" s="177">
        <f t="shared" ref="D160:E160" si="198">SUM(D161,D171)</f>
        <v>80000</v>
      </c>
      <c r="E160" s="178">
        <f t="shared" si="198"/>
        <v>10492</v>
      </c>
      <c r="F160" s="179">
        <f>SUM(F161,F171)</f>
        <v>90492</v>
      </c>
      <c r="G160" s="177">
        <f t="shared" ref="G160:H160" si="199">SUM(G161,G171)</f>
        <v>0</v>
      </c>
      <c r="H160" s="178">
        <f t="shared" si="199"/>
        <v>0</v>
      </c>
      <c r="I160" s="179">
        <f>SUM(I161,I171)</f>
        <v>0</v>
      </c>
      <c r="J160" s="180">
        <f t="shared" ref="J160:K160" si="200">SUM(J161,J171)</f>
        <v>0</v>
      </c>
      <c r="K160" s="178">
        <f t="shared" si="200"/>
        <v>0</v>
      </c>
      <c r="L160" s="179">
        <f>SUM(L161,L171)</f>
        <v>0</v>
      </c>
      <c r="M160" s="177">
        <f t="shared" ref="M160:O160" si="201">SUM(M161,M171)</f>
        <v>0</v>
      </c>
      <c r="N160" s="178">
        <f t="shared" si="201"/>
        <v>0</v>
      </c>
      <c r="O160" s="179">
        <f t="shared" si="201"/>
        <v>0</v>
      </c>
      <c r="P160" s="181"/>
    </row>
    <row r="161" spans="1:16" ht="24" x14ac:dyDescent="0.25">
      <c r="A161" s="70">
        <v>3200</v>
      </c>
      <c r="B161" s="228" t="s">
        <v>179</v>
      </c>
      <c r="C161" s="534">
        <f t="shared" si="189"/>
        <v>90492</v>
      </c>
      <c r="D161" s="183">
        <f t="shared" ref="D161:E161" si="202">SUM(D162,D166)</f>
        <v>80000</v>
      </c>
      <c r="E161" s="184">
        <f t="shared" si="202"/>
        <v>10492</v>
      </c>
      <c r="F161" s="185">
        <f>SUM(F162,F166)</f>
        <v>90492</v>
      </c>
      <c r="G161" s="183">
        <f t="shared" ref="G161:O161" si="203">SUM(G162,G166)</f>
        <v>0</v>
      </c>
      <c r="H161" s="184">
        <f t="shared" si="203"/>
        <v>0</v>
      </c>
      <c r="I161" s="185">
        <f t="shared" si="203"/>
        <v>0</v>
      </c>
      <c r="J161" s="186">
        <f t="shared" si="203"/>
        <v>0</v>
      </c>
      <c r="K161" s="184">
        <f t="shared" si="203"/>
        <v>0</v>
      </c>
      <c r="L161" s="185">
        <f t="shared" si="203"/>
        <v>0</v>
      </c>
      <c r="M161" s="183">
        <f t="shared" si="203"/>
        <v>0</v>
      </c>
      <c r="N161" s="184">
        <f t="shared" si="203"/>
        <v>0</v>
      </c>
      <c r="O161" s="185">
        <f t="shared" si="203"/>
        <v>0</v>
      </c>
      <c r="P161" s="187"/>
    </row>
    <row r="162" spans="1:16" ht="36" x14ac:dyDescent="0.25">
      <c r="A162" s="352">
        <v>3260</v>
      </c>
      <c r="B162" s="82" t="s">
        <v>180</v>
      </c>
      <c r="C162" s="535">
        <f t="shared" si="189"/>
        <v>90492</v>
      </c>
      <c r="D162" s="212">
        <f t="shared" ref="D162:E162" si="204">SUM(D163:D165)</f>
        <v>80000</v>
      </c>
      <c r="E162" s="213">
        <f t="shared" si="204"/>
        <v>10492</v>
      </c>
      <c r="F162" s="194">
        <f>SUM(F163:F165)</f>
        <v>90492</v>
      </c>
      <c r="G162" s="212">
        <f t="shared" ref="G162:H162" si="205">SUM(G163:G165)</f>
        <v>0</v>
      </c>
      <c r="H162" s="213">
        <f t="shared" si="205"/>
        <v>0</v>
      </c>
      <c r="I162" s="194">
        <f>SUM(I163:I165)</f>
        <v>0</v>
      </c>
      <c r="J162" s="214">
        <f t="shared" ref="J162:K162" si="206">SUM(J163:J165)</f>
        <v>0</v>
      </c>
      <c r="K162" s="213">
        <f t="shared" si="206"/>
        <v>0</v>
      </c>
      <c r="L162" s="194">
        <f>SUM(L163:L165)</f>
        <v>0</v>
      </c>
      <c r="M162" s="212">
        <f t="shared" ref="M162:O162" si="207">SUM(M163:M165)</f>
        <v>0</v>
      </c>
      <c r="N162" s="213">
        <f t="shared" si="207"/>
        <v>0</v>
      </c>
      <c r="O162" s="194">
        <f t="shared" si="207"/>
        <v>0</v>
      </c>
      <c r="P162" s="196"/>
    </row>
    <row r="163" spans="1:16" ht="24" hidden="1" x14ac:dyDescent="0.25">
      <c r="A163" s="52">
        <v>3261</v>
      </c>
      <c r="B163" s="90" t="s">
        <v>181</v>
      </c>
      <c r="C163" s="536">
        <f t="shared" si="189"/>
        <v>0</v>
      </c>
      <c r="D163" s="197"/>
      <c r="E163" s="198"/>
      <c r="F163" s="199">
        <f t="shared" ref="F163:F165" si="208">D163+E163</f>
        <v>0</v>
      </c>
      <c r="G163" s="197"/>
      <c r="H163" s="198"/>
      <c r="I163" s="199">
        <f t="shared" ref="I163:I165" si="209">G163+H163</f>
        <v>0</v>
      </c>
      <c r="J163" s="200"/>
      <c r="K163" s="198"/>
      <c r="L163" s="199">
        <f t="shared" ref="L163:L165" si="210">J163+K163</f>
        <v>0</v>
      </c>
      <c r="M163" s="197"/>
      <c r="N163" s="198"/>
      <c r="O163" s="199">
        <f t="shared" ref="O163:O165" si="211">M163+N163</f>
        <v>0</v>
      </c>
      <c r="P163" s="201"/>
    </row>
    <row r="164" spans="1:16" ht="36" x14ac:dyDescent="0.25">
      <c r="A164" s="52">
        <v>3262</v>
      </c>
      <c r="B164" s="90" t="s">
        <v>182</v>
      </c>
      <c r="C164" s="536">
        <f t="shared" si="189"/>
        <v>14804</v>
      </c>
      <c r="D164" s="197"/>
      <c r="E164" s="302">
        <v>14804</v>
      </c>
      <c r="F164" s="199">
        <f t="shared" si="208"/>
        <v>14804</v>
      </c>
      <c r="G164" s="197"/>
      <c r="H164" s="198"/>
      <c r="I164" s="199">
        <f t="shared" si="209"/>
        <v>0</v>
      </c>
      <c r="J164" s="200"/>
      <c r="K164" s="198"/>
      <c r="L164" s="199">
        <f t="shared" si="210"/>
        <v>0</v>
      </c>
      <c r="M164" s="197"/>
      <c r="N164" s="198"/>
      <c r="O164" s="199">
        <f t="shared" si="211"/>
        <v>0</v>
      </c>
      <c r="P164" s="201"/>
    </row>
    <row r="165" spans="1:16" ht="24" x14ac:dyDescent="0.25">
      <c r="A165" s="52">
        <v>3263</v>
      </c>
      <c r="B165" s="90" t="s">
        <v>183</v>
      </c>
      <c r="C165" s="536">
        <f t="shared" si="189"/>
        <v>75688</v>
      </c>
      <c r="D165" s="197">
        <v>80000</v>
      </c>
      <c r="E165" s="302">
        <v>-4312</v>
      </c>
      <c r="F165" s="199">
        <f t="shared" si="208"/>
        <v>75688</v>
      </c>
      <c r="G165" s="197"/>
      <c r="H165" s="198"/>
      <c r="I165" s="199">
        <f t="shared" si="209"/>
        <v>0</v>
      </c>
      <c r="J165" s="200"/>
      <c r="K165" s="198"/>
      <c r="L165" s="199">
        <f t="shared" si="210"/>
        <v>0</v>
      </c>
      <c r="M165" s="197"/>
      <c r="N165" s="198"/>
      <c r="O165" s="199">
        <f t="shared" si="211"/>
        <v>0</v>
      </c>
      <c r="P165" s="201"/>
    </row>
    <row r="166" spans="1:16" ht="84" hidden="1" x14ac:dyDescent="0.25">
      <c r="A166" s="352">
        <v>3290</v>
      </c>
      <c r="B166" s="82" t="s">
        <v>184</v>
      </c>
      <c r="C166" s="548">
        <f t="shared" si="189"/>
        <v>0</v>
      </c>
      <c r="D166" s="212">
        <f t="shared" ref="D166:E166" si="212">SUM(D167:D170)</f>
        <v>0</v>
      </c>
      <c r="E166" s="213">
        <f t="shared" si="212"/>
        <v>0</v>
      </c>
      <c r="F166" s="194">
        <f>SUM(F167:F170)</f>
        <v>0</v>
      </c>
      <c r="G166" s="212">
        <f t="shared" ref="G166:O166" si="213">SUM(G167:G170)</f>
        <v>0</v>
      </c>
      <c r="H166" s="213">
        <f t="shared" si="213"/>
        <v>0</v>
      </c>
      <c r="I166" s="194">
        <f t="shared" si="213"/>
        <v>0</v>
      </c>
      <c r="J166" s="214">
        <f t="shared" si="213"/>
        <v>0</v>
      </c>
      <c r="K166" s="213">
        <f t="shared" si="213"/>
        <v>0</v>
      </c>
      <c r="L166" s="194">
        <f t="shared" si="213"/>
        <v>0</v>
      </c>
      <c r="M166" s="212">
        <f t="shared" si="213"/>
        <v>0</v>
      </c>
      <c r="N166" s="213">
        <f t="shared" si="213"/>
        <v>0</v>
      </c>
      <c r="O166" s="194">
        <f t="shared" si="213"/>
        <v>0</v>
      </c>
      <c r="P166" s="229"/>
    </row>
    <row r="167" spans="1:16" ht="72" hidden="1" x14ac:dyDescent="0.25">
      <c r="A167" s="52">
        <v>3291</v>
      </c>
      <c r="B167" s="90" t="s">
        <v>185</v>
      </c>
      <c r="C167" s="536">
        <f t="shared" si="189"/>
        <v>0</v>
      </c>
      <c r="D167" s="197"/>
      <c r="E167" s="198"/>
      <c r="F167" s="199">
        <f t="shared" ref="F167:F170" si="214">D167+E167</f>
        <v>0</v>
      </c>
      <c r="G167" s="197"/>
      <c r="H167" s="198"/>
      <c r="I167" s="199">
        <f t="shared" ref="I167:I170" si="215">G167+H167</f>
        <v>0</v>
      </c>
      <c r="J167" s="200"/>
      <c r="K167" s="198"/>
      <c r="L167" s="199">
        <f t="shared" ref="L167:L170" si="216">J167+K167</f>
        <v>0</v>
      </c>
      <c r="M167" s="197"/>
      <c r="N167" s="198"/>
      <c r="O167" s="199">
        <f t="shared" ref="O167:O170" si="217">M167+N167</f>
        <v>0</v>
      </c>
      <c r="P167" s="201"/>
    </row>
    <row r="168" spans="1:16" ht="72" hidden="1" x14ac:dyDescent="0.25">
      <c r="A168" s="52">
        <v>3292</v>
      </c>
      <c r="B168" s="90" t="s">
        <v>186</v>
      </c>
      <c r="C168" s="536">
        <f t="shared" si="189"/>
        <v>0</v>
      </c>
      <c r="D168" s="197"/>
      <c r="E168" s="198"/>
      <c r="F168" s="199">
        <f t="shared" si="214"/>
        <v>0</v>
      </c>
      <c r="G168" s="197"/>
      <c r="H168" s="198"/>
      <c r="I168" s="199">
        <f t="shared" si="215"/>
        <v>0</v>
      </c>
      <c r="J168" s="200"/>
      <c r="K168" s="198"/>
      <c r="L168" s="199">
        <f t="shared" si="216"/>
        <v>0</v>
      </c>
      <c r="M168" s="197"/>
      <c r="N168" s="198"/>
      <c r="O168" s="199">
        <f t="shared" si="217"/>
        <v>0</v>
      </c>
      <c r="P168" s="201"/>
    </row>
    <row r="169" spans="1:16" ht="72" hidden="1" x14ac:dyDescent="0.25">
      <c r="A169" s="52">
        <v>3293</v>
      </c>
      <c r="B169" s="90" t="s">
        <v>187</v>
      </c>
      <c r="C169" s="536">
        <f t="shared" si="189"/>
        <v>0</v>
      </c>
      <c r="D169" s="197"/>
      <c r="E169" s="198"/>
      <c r="F169" s="199">
        <f t="shared" si="214"/>
        <v>0</v>
      </c>
      <c r="G169" s="197"/>
      <c r="H169" s="198"/>
      <c r="I169" s="199">
        <f t="shared" si="215"/>
        <v>0</v>
      </c>
      <c r="J169" s="200"/>
      <c r="K169" s="198"/>
      <c r="L169" s="199">
        <f t="shared" si="216"/>
        <v>0</v>
      </c>
      <c r="M169" s="197"/>
      <c r="N169" s="198"/>
      <c r="O169" s="199">
        <f t="shared" si="217"/>
        <v>0</v>
      </c>
      <c r="P169" s="201"/>
    </row>
    <row r="170" spans="1:16" ht="60" hidden="1" x14ac:dyDescent="0.25">
      <c r="A170" s="230">
        <v>3294</v>
      </c>
      <c r="B170" s="90" t="s">
        <v>188</v>
      </c>
      <c r="C170" s="548">
        <f t="shared" si="189"/>
        <v>0</v>
      </c>
      <c r="D170" s="231"/>
      <c r="E170" s="232"/>
      <c r="F170" s="233">
        <f t="shared" si="214"/>
        <v>0</v>
      </c>
      <c r="G170" s="231"/>
      <c r="H170" s="232"/>
      <c r="I170" s="233">
        <f t="shared" si="215"/>
        <v>0</v>
      </c>
      <c r="J170" s="234"/>
      <c r="K170" s="232"/>
      <c r="L170" s="233">
        <f t="shared" si="216"/>
        <v>0</v>
      </c>
      <c r="M170" s="231"/>
      <c r="N170" s="232"/>
      <c r="O170" s="233">
        <f t="shared" si="217"/>
        <v>0</v>
      </c>
      <c r="P170" s="229"/>
    </row>
    <row r="171" spans="1:16" ht="48" hidden="1" x14ac:dyDescent="0.25">
      <c r="A171" s="235">
        <v>3300</v>
      </c>
      <c r="B171" s="228" t="s">
        <v>189</v>
      </c>
      <c r="C171" s="549">
        <f t="shared" si="189"/>
        <v>0</v>
      </c>
      <c r="D171" s="236">
        <f t="shared" ref="D171:E171" si="218">SUM(D172:D173)</f>
        <v>0</v>
      </c>
      <c r="E171" s="237">
        <f t="shared" si="218"/>
        <v>0</v>
      </c>
      <c r="F171" s="238">
        <f>SUM(F172:F173)</f>
        <v>0</v>
      </c>
      <c r="G171" s="236">
        <f t="shared" ref="G171:O171" si="219">SUM(G172:G173)</f>
        <v>0</v>
      </c>
      <c r="H171" s="237">
        <f t="shared" si="219"/>
        <v>0</v>
      </c>
      <c r="I171" s="238">
        <f t="shared" si="219"/>
        <v>0</v>
      </c>
      <c r="J171" s="239">
        <f t="shared" si="219"/>
        <v>0</v>
      </c>
      <c r="K171" s="237">
        <f t="shared" si="219"/>
        <v>0</v>
      </c>
      <c r="L171" s="238">
        <f t="shared" si="219"/>
        <v>0</v>
      </c>
      <c r="M171" s="236">
        <f t="shared" si="219"/>
        <v>0</v>
      </c>
      <c r="N171" s="237">
        <f t="shared" si="219"/>
        <v>0</v>
      </c>
      <c r="O171" s="238">
        <f t="shared" si="219"/>
        <v>0</v>
      </c>
      <c r="P171" s="187"/>
    </row>
    <row r="172" spans="1:16" ht="48" hidden="1" x14ac:dyDescent="0.25">
      <c r="A172" s="142">
        <v>3310</v>
      </c>
      <c r="B172" s="143" t="s">
        <v>190</v>
      </c>
      <c r="C172" s="542">
        <f t="shared" si="189"/>
        <v>0</v>
      </c>
      <c r="D172" s="206"/>
      <c r="E172" s="207"/>
      <c r="F172" s="189">
        <f t="shared" ref="F172:F173" si="220">D172+E172</f>
        <v>0</v>
      </c>
      <c r="G172" s="206"/>
      <c r="H172" s="207"/>
      <c r="I172" s="189">
        <f t="shared" ref="I172:I173" si="221">G172+H172</f>
        <v>0</v>
      </c>
      <c r="J172" s="208"/>
      <c r="K172" s="207"/>
      <c r="L172" s="189">
        <f t="shared" ref="L172:L173" si="222">J172+K172</f>
        <v>0</v>
      </c>
      <c r="M172" s="206"/>
      <c r="N172" s="207"/>
      <c r="O172" s="189">
        <f t="shared" ref="O172:O173" si="223">M172+N172</f>
        <v>0</v>
      </c>
      <c r="P172" s="191"/>
    </row>
    <row r="173" spans="1:16" ht="48.75" hidden="1" customHeight="1" x14ac:dyDescent="0.25">
      <c r="A173" s="45">
        <v>3320</v>
      </c>
      <c r="B173" s="82" t="s">
        <v>191</v>
      </c>
      <c r="C173" s="535">
        <f t="shared" si="189"/>
        <v>0</v>
      </c>
      <c r="D173" s="192"/>
      <c r="E173" s="193"/>
      <c r="F173" s="194">
        <f t="shared" si="220"/>
        <v>0</v>
      </c>
      <c r="G173" s="192"/>
      <c r="H173" s="193"/>
      <c r="I173" s="194">
        <f t="shared" si="221"/>
        <v>0</v>
      </c>
      <c r="J173" s="195"/>
      <c r="K173" s="193"/>
      <c r="L173" s="194">
        <f t="shared" si="222"/>
        <v>0</v>
      </c>
      <c r="M173" s="192"/>
      <c r="N173" s="193"/>
      <c r="O173" s="194">
        <f t="shared" si="223"/>
        <v>0</v>
      </c>
      <c r="P173" s="196"/>
    </row>
    <row r="174" spans="1:16" hidden="1" x14ac:dyDescent="0.25">
      <c r="A174" s="240">
        <v>4000</v>
      </c>
      <c r="B174" s="176" t="s">
        <v>192</v>
      </c>
      <c r="C174" s="547">
        <f t="shared" si="189"/>
        <v>0</v>
      </c>
      <c r="D174" s="177">
        <f t="shared" ref="D174:E174" si="224">SUM(D175,D178)</f>
        <v>0</v>
      </c>
      <c r="E174" s="178">
        <f t="shared" si="224"/>
        <v>0</v>
      </c>
      <c r="F174" s="179">
        <f>SUM(F175,F178)</f>
        <v>0</v>
      </c>
      <c r="G174" s="177">
        <f t="shared" ref="G174:H174" si="225">SUM(G175,G178)</f>
        <v>0</v>
      </c>
      <c r="H174" s="178">
        <f t="shared" si="225"/>
        <v>0</v>
      </c>
      <c r="I174" s="179">
        <f>SUM(I175,I178)</f>
        <v>0</v>
      </c>
      <c r="J174" s="180">
        <f t="shared" ref="J174:K174" si="226">SUM(J175,J178)</f>
        <v>0</v>
      </c>
      <c r="K174" s="178">
        <f t="shared" si="226"/>
        <v>0</v>
      </c>
      <c r="L174" s="179">
        <f>SUM(L175,L178)</f>
        <v>0</v>
      </c>
      <c r="M174" s="177">
        <f t="shared" ref="M174:O174" si="227">SUM(M175,M178)</f>
        <v>0</v>
      </c>
      <c r="N174" s="178">
        <f t="shared" si="227"/>
        <v>0</v>
      </c>
      <c r="O174" s="179">
        <f t="shared" si="227"/>
        <v>0</v>
      </c>
      <c r="P174" s="181"/>
    </row>
    <row r="175" spans="1:16" ht="24" hidden="1" x14ac:dyDescent="0.25">
      <c r="A175" s="241">
        <v>4200</v>
      </c>
      <c r="B175" s="182" t="s">
        <v>193</v>
      </c>
      <c r="C175" s="534">
        <f t="shared" si="189"/>
        <v>0</v>
      </c>
      <c r="D175" s="183">
        <f t="shared" ref="D175:E175" si="228">SUM(D176,D177)</f>
        <v>0</v>
      </c>
      <c r="E175" s="184">
        <f t="shared" si="228"/>
        <v>0</v>
      </c>
      <c r="F175" s="185">
        <f>SUM(F176,F177)</f>
        <v>0</v>
      </c>
      <c r="G175" s="183">
        <f t="shared" ref="G175:H175" si="229">SUM(G176,G177)</f>
        <v>0</v>
      </c>
      <c r="H175" s="184">
        <f t="shared" si="229"/>
        <v>0</v>
      </c>
      <c r="I175" s="185">
        <f>SUM(I176,I177)</f>
        <v>0</v>
      </c>
      <c r="J175" s="186">
        <f t="shared" ref="J175:K175" si="230">SUM(J176,J177)</f>
        <v>0</v>
      </c>
      <c r="K175" s="184">
        <f t="shared" si="230"/>
        <v>0</v>
      </c>
      <c r="L175" s="185">
        <f>SUM(L176,L177)</f>
        <v>0</v>
      </c>
      <c r="M175" s="183">
        <f t="shared" ref="M175:O175" si="231">SUM(M176,M177)</f>
        <v>0</v>
      </c>
      <c r="N175" s="184">
        <f t="shared" si="231"/>
        <v>0</v>
      </c>
      <c r="O175" s="185">
        <f t="shared" si="231"/>
        <v>0</v>
      </c>
      <c r="P175" s="209"/>
    </row>
    <row r="176" spans="1:16" ht="36" hidden="1" x14ac:dyDescent="0.25">
      <c r="A176" s="352">
        <v>4240</v>
      </c>
      <c r="B176" s="82" t="s">
        <v>194</v>
      </c>
      <c r="C176" s="535">
        <f t="shared" si="189"/>
        <v>0</v>
      </c>
      <c r="D176" s="192"/>
      <c r="E176" s="193"/>
      <c r="F176" s="194">
        <f t="shared" ref="F176:F177" si="232">D176+E176</f>
        <v>0</v>
      </c>
      <c r="G176" s="192"/>
      <c r="H176" s="193"/>
      <c r="I176" s="194">
        <f t="shared" ref="I176:I177" si="233">G176+H176</f>
        <v>0</v>
      </c>
      <c r="J176" s="195"/>
      <c r="K176" s="193"/>
      <c r="L176" s="194">
        <f t="shared" ref="L176:L177" si="234">J176+K176</f>
        <v>0</v>
      </c>
      <c r="M176" s="192"/>
      <c r="N176" s="193"/>
      <c r="O176" s="194">
        <f t="shared" ref="O176:O177" si="235">M176+N176</f>
        <v>0</v>
      </c>
      <c r="P176" s="196"/>
    </row>
    <row r="177" spans="1:16" ht="24" hidden="1" x14ac:dyDescent="0.25">
      <c r="A177" s="202">
        <v>4250</v>
      </c>
      <c r="B177" s="90" t="s">
        <v>195</v>
      </c>
      <c r="C177" s="536">
        <f t="shared" si="189"/>
        <v>0</v>
      </c>
      <c r="D177" s="197"/>
      <c r="E177" s="198"/>
      <c r="F177" s="199">
        <f t="shared" si="232"/>
        <v>0</v>
      </c>
      <c r="G177" s="197"/>
      <c r="H177" s="198"/>
      <c r="I177" s="199">
        <f t="shared" si="233"/>
        <v>0</v>
      </c>
      <c r="J177" s="200"/>
      <c r="K177" s="198"/>
      <c r="L177" s="199">
        <f t="shared" si="234"/>
        <v>0</v>
      </c>
      <c r="M177" s="197"/>
      <c r="N177" s="198"/>
      <c r="O177" s="199">
        <f t="shared" si="235"/>
        <v>0</v>
      </c>
      <c r="P177" s="201"/>
    </row>
    <row r="178" spans="1:16" hidden="1" x14ac:dyDescent="0.25">
      <c r="A178" s="70">
        <v>4300</v>
      </c>
      <c r="B178" s="182" t="s">
        <v>196</v>
      </c>
      <c r="C178" s="534">
        <f t="shared" si="189"/>
        <v>0</v>
      </c>
      <c r="D178" s="183">
        <f t="shared" ref="D178:E178" si="236">SUM(D179)</f>
        <v>0</v>
      </c>
      <c r="E178" s="184">
        <f t="shared" si="236"/>
        <v>0</v>
      </c>
      <c r="F178" s="185">
        <f>SUM(F179)</f>
        <v>0</v>
      </c>
      <c r="G178" s="183">
        <f t="shared" ref="G178:H178" si="237">SUM(G179)</f>
        <v>0</v>
      </c>
      <c r="H178" s="184">
        <f t="shared" si="237"/>
        <v>0</v>
      </c>
      <c r="I178" s="185">
        <f>SUM(I179)</f>
        <v>0</v>
      </c>
      <c r="J178" s="186">
        <f t="shared" ref="J178:K178" si="238">SUM(J179)</f>
        <v>0</v>
      </c>
      <c r="K178" s="184">
        <f t="shared" si="238"/>
        <v>0</v>
      </c>
      <c r="L178" s="185">
        <f>SUM(L179)</f>
        <v>0</v>
      </c>
      <c r="M178" s="183">
        <f t="shared" ref="M178:O178" si="239">SUM(M179)</f>
        <v>0</v>
      </c>
      <c r="N178" s="184">
        <f t="shared" si="239"/>
        <v>0</v>
      </c>
      <c r="O178" s="185">
        <f t="shared" si="239"/>
        <v>0</v>
      </c>
      <c r="P178" s="209"/>
    </row>
    <row r="179" spans="1:16" ht="24" hidden="1" x14ac:dyDescent="0.25">
      <c r="A179" s="352">
        <v>4310</v>
      </c>
      <c r="B179" s="82" t="s">
        <v>197</v>
      </c>
      <c r="C179" s="535">
        <f t="shared" si="189"/>
        <v>0</v>
      </c>
      <c r="D179" s="212">
        <f t="shared" ref="D179:E179" si="240">SUM(D180:D180)</f>
        <v>0</v>
      </c>
      <c r="E179" s="213">
        <f t="shared" si="240"/>
        <v>0</v>
      </c>
      <c r="F179" s="194">
        <f>SUM(F180:F180)</f>
        <v>0</v>
      </c>
      <c r="G179" s="212">
        <f t="shared" ref="G179:H179" si="241">SUM(G180:G180)</f>
        <v>0</v>
      </c>
      <c r="H179" s="213">
        <f t="shared" si="241"/>
        <v>0</v>
      </c>
      <c r="I179" s="194">
        <f>SUM(I180:I180)</f>
        <v>0</v>
      </c>
      <c r="J179" s="214">
        <f t="shared" ref="J179:K179" si="242">SUM(J180:J180)</f>
        <v>0</v>
      </c>
      <c r="K179" s="213">
        <f t="shared" si="242"/>
        <v>0</v>
      </c>
      <c r="L179" s="194">
        <f>SUM(L180:L180)</f>
        <v>0</v>
      </c>
      <c r="M179" s="212">
        <f t="shared" ref="M179:O179" si="243">SUM(M180:M180)</f>
        <v>0</v>
      </c>
      <c r="N179" s="213">
        <f t="shared" si="243"/>
        <v>0</v>
      </c>
      <c r="O179" s="194">
        <f t="shared" si="243"/>
        <v>0</v>
      </c>
      <c r="P179" s="196"/>
    </row>
    <row r="180" spans="1:16" ht="36" hidden="1" x14ac:dyDescent="0.25">
      <c r="A180" s="52">
        <v>4311</v>
      </c>
      <c r="B180" s="90" t="s">
        <v>198</v>
      </c>
      <c r="C180" s="536">
        <f t="shared" si="189"/>
        <v>0</v>
      </c>
      <c r="D180" s="197"/>
      <c r="E180" s="198"/>
      <c r="F180" s="199">
        <f>D180+E180</f>
        <v>0</v>
      </c>
      <c r="G180" s="197"/>
      <c r="H180" s="198"/>
      <c r="I180" s="199">
        <f>G180+H180</f>
        <v>0</v>
      </c>
      <c r="J180" s="200"/>
      <c r="K180" s="198"/>
      <c r="L180" s="199">
        <f>J180+K180</f>
        <v>0</v>
      </c>
      <c r="M180" s="197"/>
      <c r="N180" s="198"/>
      <c r="O180" s="199">
        <f t="shared" ref="O180" si="244">M180+N180</f>
        <v>0</v>
      </c>
      <c r="P180" s="201"/>
    </row>
    <row r="181" spans="1:16" s="29" customFormat="1" ht="24" x14ac:dyDescent="0.25">
      <c r="A181" s="242"/>
      <c r="B181" s="21" t="s">
        <v>199</v>
      </c>
      <c r="C181" s="546">
        <f t="shared" si="189"/>
        <v>32000</v>
      </c>
      <c r="D181" s="171">
        <f t="shared" ref="D181:O181" si="245">SUM(D182,D211,D252,D265)</f>
        <v>32000</v>
      </c>
      <c r="E181" s="172">
        <f t="shared" si="245"/>
        <v>0</v>
      </c>
      <c r="F181" s="173">
        <f t="shared" si="245"/>
        <v>32000</v>
      </c>
      <c r="G181" s="171">
        <f t="shared" si="245"/>
        <v>0</v>
      </c>
      <c r="H181" s="172">
        <f t="shared" si="245"/>
        <v>0</v>
      </c>
      <c r="I181" s="173">
        <f t="shared" si="245"/>
        <v>0</v>
      </c>
      <c r="J181" s="174">
        <f t="shared" si="245"/>
        <v>0</v>
      </c>
      <c r="K181" s="172">
        <f t="shared" si="245"/>
        <v>0</v>
      </c>
      <c r="L181" s="173">
        <f t="shared" si="245"/>
        <v>0</v>
      </c>
      <c r="M181" s="171">
        <f t="shared" si="245"/>
        <v>0</v>
      </c>
      <c r="N181" s="172">
        <f t="shared" si="245"/>
        <v>0</v>
      </c>
      <c r="O181" s="173">
        <f t="shared" si="245"/>
        <v>0</v>
      </c>
      <c r="P181" s="243"/>
    </row>
    <row r="182" spans="1:16" x14ac:dyDescent="0.25">
      <c r="A182" s="176">
        <v>5000</v>
      </c>
      <c r="B182" s="176" t="s">
        <v>200</v>
      </c>
      <c r="C182" s="547">
        <f t="shared" si="189"/>
        <v>32000</v>
      </c>
      <c r="D182" s="177">
        <f t="shared" ref="D182:E182" si="246">D183+D187</f>
        <v>32000</v>
      </c>
      <c r="E182" s="178">
        <f t="shared" si="246"/>
        <v>0</v>
      </c>
      <c r="F182" s="179">
        <f>F183+F187</f>
        <v>32000</v>
      </c>
      <c r="G182" s="177">
        <f t="shared" ref="G182:H182" si="247">G183+G187</f>
        <v>0</v>
      </c>
      <c r="H182" s="178">
        <f t="shared" si="247"/>
        <v>0</v>
      </c>
      <c r="I182" s="179">
        <f>I183+I187</f>
        <v>0</v>
      </c>
      <c r="J182" s="180">
        <f t="shared" ref="J182:K182" si="248">J183+J187</f>
        <v>0</v>
      </c>
      <c r="K182" s="178">
        <f t="shared" si="248"/>
        <v>0</v>
      </c>
      <c r="L182" s="179">
        <f>L183+L187</f>
        <v>0</v>
      </c>
      <c r="M182" s="177">
        <f t="shared" ref="M182:O182" si="249">M183+M187</f>
        <v>0</v>
      </c>
      <c r="N182" s="178">
        <f t="shared" si="249"/>
        <v>0</v>
      </c>
      <c r="O182" s="179">
        <f t="shared" si="249"/>
        <v>0</v>
      </c>
      <c r="P182" s="181"/>
    </row>
    <row r="183" spans="1:16" x14ac:dyDescent="0.25">
      <c r="A183" s="70">
        <v>5100</v>
      </c>
      <c r="B183" s="182" t="s">
        <v>201</v>
      </c>
      <c r="C183" s="534">
        <f t="shared" si="189"/>
        <v>32000</v>
      </c>
      <c r="D183" s="183">
        <f t="shared" ref="D183:E183" si="250">SUM(D184:D186)</f>
        <v>32000</v>
      </c>
      <c r="E183" s="184">
        <f t="shared" si="250"/>
        <v>0</v>
      </c>
      <c r="F183" s="185">
        <f>SUM(F184:F186)</f>
        <v>32000</v>
      </c>
      <c r="G183" s="183">
        <f t="shared" ref="G183:H183" si="251">SUM(G184:G186)</f>
        <v>0</v>
      </c>
      <c r="H183" s="184">
        <f t="shared" si="251"/>
        <v>0</v>
      </c>
      <c r="I183" s="185">
        <f>SUM(I184:I186)</f>
        <v>0</v>
      </c>
      <c r="J183" s="186">
        <f t="shared" ref="J183:K183" si="252">SUM(J184:J186)</f>
        <v>0</v>
      </c>
      <c r="K183" s="184">
        <f t="shared" si="252"/>
        <v>0</v>
      </c>
      <c r="L183" s="185">
        <f>SUM(L184:L186)</f>
        <v>0</v>
      </c>
      <c r="M183" s="183">
        <f t="shared" ref="M183:O183" si="253">SUM(M184:M186)</f>
        <v>0</v>
      </c>
      <c r="N183" s="184">
        <f t="shared" si="253"/>
        <v>0</v>
      </c>
      <c r="O183" s="185">
        <f t="shared" si="253"/>
        <v>0</v>
      </c>
      <c r="P183" s="209"/>
    </row>
    <row r="184" spans="1:16" hidden="1" x14ac:dyDescent="0.25">
      <c r="A184" s="352">
        <v>5110</v>
      </c>
      <c r="B184" s="82" t="s">
        <v>202</v>
      </c>
      <c r="C184" s="535">
        <f t="shared" si="189"/>
        <v>0</v>
      </c>
      <c r="D184" s="192"/>
      <c r="E184" s="193"/>
      <c r="F184" s="194">
        <f t="shared" ref="F184:F186" si="254">D184+E184</f>
        <v>0</v>
      </c>
      <c r="G184" s="192"/>
      <c r="H184" s="193"/>
      <c r="I184" s="194">
        <f t="shared" ref="I184:I186" si="255">G184+H184</f>
        <v>0</v>
      </c>
      <c r="J184" s="195"/>
      <c r="K184" s="193"/>
      <c r="L184" s="194">
        <f t="shared" ref="L184:L186" si="256">J184+K184</f>
        <v>0</v>
      </c>
      <c r="M184" s="192"/>
      <c r="N184" s="193"/>
      <c r="O184" s="194">
        <f t="shared" ref="O184:O186" si="257">M184+N184</f>
        <v>0</v>
      </c>
      <c r="P184" s="196"/>
    </row>
    <row r="185" spans="1:16" ht="24" hidden="1" x14ac:dyDescent="0.25">
      <c r="A185" s="202">
        <v>5120</v>
      </c>
      <c r="B185" s="90" t="s">
        <v>203</v>
      </c>
      <c r="C185" s="536">
        <f t="shared" si="189"/>
        <v>0</v>
      </c>
      <c r="D185" s="197"/>
      <c r="E185" s="198"/>
      <c r="F185" s="199">
        <f t="shared" si="254"/>
        <v>0</v>
      </c>
      <c r="G185" s="197"/>
      <c r="H185" s="198"/>
      <c r="I185" s="199">
        <f t="shared" si="255"/>
        <v>0</v>
      </c>
      <c r="J185" s="200"/>
      <c r="K185" s="198"/>
      <c r="L185" s="199">
        <f t="shared" si="256"/>
        <v>0</v>
      </c>
      <c r="M185" s="197"/>
      <c r="N185" s="198"/>
      <c r="O185" s="199">
        <f t="shared" si="257"/>
        <v>0</v>
      </c>
      <c r="P185" s="201"/>
    </row>
    <row r="186" spans="1:16" x14ac:dyDescent="0.25">
      <c r="A186" s="202">
        <v>5140</v>
      </c>
      <c r="B186" s="90" t="s">
        <v>204</v>
      </c>
      <c r="C186" s="536">
        <f t="shared" si="189"/>
        <v>32000</v>
      </c>
      <c r="D186" s="197">
        <v>32000</v>
      </c>
      <c r="E186" s="198"/>
      <c r="F186" s="199">
        <f t="shared" si="254"/>
        <v>32000</v>
      </c>
      <c r="G186" s="197"/>
      <c r="H186" s="198"/>
      <c r="I186" s="199">
        <f t="shared" si="255"/>
        <v>0</v>
      </c>
      <c r="J186" s="200"/>
      <c r="K186" s="198"/>
      <c r="L186" s="199">
        <f t="shared" si="256"/>
        <v>0</v>
      </c>
      <c r="M186" s="197"/>
      <c r="N186" s="198"/>
      <c r="O186" s="199">
        <f t="shared" si="257"/>
        <v>0</v>
      </c>
      <c r="P186" s="201"/>
    </row>
    <row r="187" spans="1:16" ht="24" hidden="1" x14ac:dyDescent="0.25">
      <c r="A187" s="70">
        <v>5200</v>
      </c>
      <c r="B187" s="182" t="s">
        <v>205</v>
      </c>
      <c r="C187" s="534">
        <f t="shared" si="189"/>
        <v>0</v>
      </c>
      <c r="D187" s="183">
        <f t="shared" ref="D187:E187" si="258">D188+D198+D199+D206+D207+D208+D210</f>
        <v>0</v>
      </c>
      <c r="E187" s="184">
        <f t="shared" si="258"/>
        <v>0</v>
      </c>
      <c r="F187" s="185">
        <f>F188+F198+F199+F206+F207+F208+F210</f>
        <v>0</v>
      </c>
      <c r="G187" s="183">
        <f t="shared" ref="G187:H187" si="259">G188+G198+G199+G206+G207+G208+G210</f>
        <v>0</v>
      </c>
      <c r="H187" s="184">
        <f t="shared" si="259"/>
        <v>0</v>
      </c>
      <c r="I187" s="185">
        <f>I188+I198+I199+I206+I207+I208+I210</f>
        <v>0</v>
      </c>
      <c r="J187" s="186">
        <f t="shared" ref="J187:K187" si="260">J188+J198+J199+J206+J207+J208+J210</f>
        <v>0</v>
      </c>
      <c r="K187" s="184">
        <f t="shared" si="260"/>
        <v>0</v>
      </c>
      <c r="L187" s="185">
        <f>L188+L198+L199+L206+L207+L208+L210</f>
        <v>0</v>
      </c>
      <c r="M187" s="183">
        <f t="shared" ref="M187:O187" si="261">M188+M198+M199+M206+M207+M208+M210</f>
        <v>0</v>
      </c>
      <c r="N187" s="184">
        <f t="shared" si="261"/>
        <v>0</v>
      </c>
      <c r="O187" s="185">
        <f t="shared" si="261"/>
        <v>0</v>
      </c>
      <c r="P187" s="209"/>
    </row>
    <row r="188" spans="1:16" hidden="1" x14ac:dyDescent="0.25">
      <c r="A188" s="188">
        <v>5210</v>
      </c>
      <c r="B188" s="143" t="s">
        <v>206</v>
      </c>
      <c r="C188" s="542">
        <f t="shared" si="189"/>
        <v>0</v>
      </c>
      <c r="D188" s="148">
        <f t="shared" ref="D188:E188" si="262">SUM(D189:D197)</f>
        <v>0</v>
      </c>
      <c r="E188" s="149">
        <f t="shared" si="262"/>
        <v>0</v>
      </c>
      <c r="F188" s="189">
        <f>SUM(F189:F197)</f>
        <v>0</v>
      </c>
      <c r="G188" s="148">
        <f t="shared" ref="G188:H188" si="263">SUM(G189:G197)</f>
        <v>0</v>
      </c>
      <c r="H188" s="149">
        <f t="shared" si="263"/>
        <v>0</v>
      </c>
      <c r="I188" s="189">
        <f>SUM(I189:I197)</f>
        <v>0</v>
      </c>
      <c r="J188" s="190">
        <f t="shared" ref="J188:K188" si="264">SUM(J189:J197)</f>
        <v>0</v>
      </c>
      <c r="K188" s="149">
        <f t="shared" si="264"/>
        <v>0</v>
      </c>
      <c r="L188" s="189">
        <f>SUM(L189:L197)</f>
        <v>0</v>
      </c>
      <c r="M188" s="148">
        <f t="shared" ref="M188:O188" si="265">SUM(M189:M197)</f>
        <v>0</v>
      </c>
      <c r="N188" s="149">
        <f t="shared" si="265"/>
        <v>0</v>
      </c>
      <c r="O188" s="189">
        <f t="shared" si="265"/>
        <v>0</v>
      </c>
      <c r="P188" s="191"/>
    </row>
    <row r="189" spans="1:16" hidden="1" x14ac:dyDescent="0.25">
      <c r="A189" s="45">
        <v>5211</v>
      </c>
      <c r="B189" s="82" t="s">
        <v>207</v>
      </c>
      <c r="C189" s="535">
        <f t="shared" si="189"/>
        <v>0</v>
      </c>
      <c r="D189" s="192"/>
      <c r="E189" s="193"/>
      <c r="F189" s="194">
        <f t="shared" ref="F189:F198" si="266">D189+E189</f>
        <v>0</v>
      </c>
      <c r="G189" s="192"/>
      <c r="H189" s="193"/>
      <c r="I189" s="194">
        <f t="shared" ref="I189:I198" si="267">G189+H189</f>
        <v>0</v>
      </c>
      <c r="J189" s="195"/>
      <c r="K189" s="193"/>
      <c r="L189" s="194">
        <f t="shared" ref="L189:L198" si="268">J189+K189</f>
        <v>0</v>
      </c>
      <c r="M189" s="192"/>
      <c r="N189" s="193"/>
      <c r="O189" s="194">
        <f t="shared" ref="O189:O198" si="269">M189+N189</f>
        <v>0</v>
      </c>
      <c r="P189" s="196"/>
    </row>
    <row r="190" spans="1:16" hidden="1" x14ac:dyDescent="0.25">
      <c r="A190" s="52">
        <v>5212</v>
      </c>
      <c r="B190" s="90" t="s">
        <v>208</v>
      </c>
      <c r="C190" s="536">
        <f t="shared" si="189"/>
        <v>0</v>
      </c>
      <c r="D190" s="197"/>
      <c r="E190" s="198"/>
      <c r="F190" s="199">
        <f t="shared" si="266"/>
        <v>0</v>
      </c>
      <c r="G190" s="197"/>
      <c r="H190" s="198"/>
      <c r="I190" s="199">
        <f t="shared" si="267"/>
        <v>0</v>
      </c>
      <c r="J190" s="200"/>
      <c r="K190" s="198"/>
      <c r="L190" s="199">
        <f t="shared" si="268"/>
        <v>0</v>
      </c>
      <c r="M190" s="197"/>
      <c r="N190" s="198"/>
      <c r="O190" s="199">
        <f t="shared" si="269"/>
        <v>0</v>
      </c>
      <c r="P190" s="201"/>
    </row>
    <row r="191" spans="1:16" hidden="1" x14ac:dyDescent="0.25">
      <c r="A191" s="52">
        <v>5213</v>
      </c>
      <c r="B191" s="90" t="s">
        <v>209</v>
      </c>
      <c r="C191" s="536">
        <f t="shared" si="189"/>
        <v>0</v>
      </c>
      <c r="D191" s="197"/>
      <c r="E191" s="198"/>
      <c r="F191" s="199">
        <f t="shared" si="266"/>
        <v>0</v>
      </c>
      <c r="G191" s="197"/>
      <c r="H191" s="198"/>
      <c r="I191" s="199">
        <f t="shared" si="267"/>
        <v>0</v>
      </c>
      <c r="J191" s="200"/>
      <c r="K191" s="198"/>
      <c r="L191" s="199">
        <f t="shared" si="268"/>
        <v>0</v>
      </c>
      <c r="M191" s="197"/>
      <c r="N191" s="198"/>
      <c r="O191" s="199">
        <f t="shared" si="269"/>
        <v>0</v>
      </c>
      <c r="P191" s="201"/>
    </row>
    <row r="192" spans="1:16" hidden="1" x14ac:dyDescent="0.25">
      <c r="A192" s="52">
        <v>5214</v>
      </c>
      <c r="B192" s="90" t="s">
        <v>210</v>
      </c>
      <c r="C192" s="536">
        <f t="shared" si="189"/>
        <v>0</v>
      </c>
      <c r="D192" s="197"/>
      <c r="E192" s="198"/>
      <c r="F192" s="199">
        <f t="shared" si="266"/>
        <v>0</v>
      </c>
      <c r="G192" s="197"/>
      <c r="H192" s="198"/>
      <c r="I192" s="199">
        <f t="shared" si="267"/>
        <v>0</v>
      </c>
      <c r="J192" s="200"/>
      <c r="K192" s="198"/>
      <c r="L192" s="199">
        <f t="shared" si="268"/>
        <v>0</v>
      </c>
      <c r="M192" s="197"/>
      <c r="N192" s="198"/>
      <c r="O192" s="199">
        <f t="shared" si="269"/>
        <v>0</v>
      </c>
      <c r="P192" s="201"/>
    </row>
    <row r="193" spans="1:16" hidden="1" x14ac:dyDescent="0.25">
      <c r="A193" s="52">
        <v>5215</v>
      </c>
      <c r="B193" s="90" t="s">
        <v>211</v>
      </c>
      <c r="C193" s="536">
        <f t="shared" si="189"/>
        <v>0</v>
      </c>
      <c r="D193" s="197"/>
      <c r="E193" s="198"/>
      <c r="F193" s="199">
        <f t="shared" si="266"/>
        <v>0</v>
      </c>
      <c r="G193" s="197"/>
      <c r="H193" s="198"/>
      <c r="I193" s="199">
        <f t="shared" si="267"/>
        <v>0</v>
      </c>
      <c r="J193" s="200"/>
      <c r="K193" s="198"/>
      <c r="L193" s="199">
        <f t="shared" si="268"/>
        <v>0</v>
      </c>
      <c r="M193" s="197"/>
      <c r="N193" s="198"/>
      <c r="O193" s="199">
        <f t="shared" si="269"/>
        <v>0</v>
      </c>
      <c r="P193" s="201"/>
    </row>
    <row r="194" spans="1:16" ht="14.25" hidden="1" customHeight="1" x14ac:dyDescent="0.25">
      <c r="A194" s="52">
        <v>5216</v>
      </c>
      <c r="B194" s="90" t="s">
        <v>212</v>
      </c>
      <c r="C194" s="536">
        <f t="shared" si="189"/>
        <v>0</v>
      </c>
      <c r="D194" s="197"/>
      <c r="E194" s="198"/>
      <c r="F194" s="199">
        <f t="shared" si="266"/>
        <v>0</v>
      </c>
      <c r="G194" s="197"/>
      <c r="H194" s="198"/>
      <c r="I194" s="199">
        <f t="shared" si="267"/>
        <v>0</v>
      </c>
      <c r="J194" s="200"/>
      <c r="K194" s="198"/>
      <c r="L194" s="199">
        <f t="shared" si="268"/>
        <v>0</v>
      </c>
      <c r="M194" s="197"/>
      <c r="N194" s="198"/>
      <c r="O194" s="199">
        <f t="shared" si="269"/>
        <v>0</v>
      </c>
      <c r="P194" s="201"/>
    </row>
    <row r="195" spans="1:16" hidden="1" x14ac:dyDescent="0.25">
      <c r="A195" s="52">
        <v>5217</v>
      </c>
      <c r="B195" s="90" t="s">
        <v>213</v>
      </c>
      <c r="C195" s="536">
        <f t="shared" si="189"/>
        <v>0</v>
      </c>
      <c r="D195" s="197"/>
      <c r="E195" s="198"/>
      <c r="F195" s="199">
        <f t="shared" si="266"/>
        <v>0</v>
      </c>
      <c r="G195" s="197"/>
      <c r="H195" s="198"/>
      <c r="I195" s="199">
        <f t="shared" si="267"/>
        <v>0</v>
      </c>
      <c r="J195" s="200"/>
      <c r="K195" s="198"/>
      <c r="L195" s="199">
        <f t="shared" si="268"/>
        <v>0</v>
      </c>
      <c r="M195" s="197"/>
      <c r="N195" s="198"/>
      <c r="O195" s="199">
        <f t="shared" si="269"/>
        <v>0</v>
      </c>
      <c r="P195" s="201"/>
    </row>
    <row r="196" spans="1:16" hidden="1" x14ac:dyDescent="0.25">
      <c r="A196" s="52">
        <v>5218</v>
      </c>
      <c r="B196" s="90" t="s">
        <v>214</v>
      </c>
      <c r="C196" s="536">
        <f t="shared" si="189"/>
        <v>0</v>
      </c>
      <c r="D196" s="197"/>
      <c r="E196" s="198"/>
      <c r="F196" s="199">
        <f t="shared" si="266"/>
        <v>0</v>
      </c>
      <c r="G196" s="197"/>
      <c r="H196" s="198"/>
      <c r="I196" s="199">
        <f t="shared" si="267"/>
        <v>0</v>
      </c>
      <c r="J196" s="200"/>
      <c r="K196" s="198"/>
      <c r="L196" s="199">
        <f t="shared" si="268"/>
        <v>0</v>
      </c>
      <c r="M196" s="197"/>
      <c r="N196" s="198"/>
      <c r="O196" s="199">
        <f t="shared" si="269"/>
        <v>0</v>
      </c>
      <c r="P196" s="201"/>
    </row>
    <row r="197" spans="1:16" hidden="1" x14ac:dyDescent="0.25">
      <c r="A197" s="52">
        <v>5219</v>
      </c>
      <c r="B197" s="90" t="s">
        <v>215</v>
      </c>
      <c r="C197" s="536">
        <f t="shared" si="189"/>
        <v>0</v>
      </c>
      <c r="D197" s="197"/>
      <c r="E197" s="198"/>
      <c r="F197" s="199">
        <f t="shared" si="266"/>
        <v>0</v>
      </c>
      <c r="G197" s="197"/>
      <c r="H197" s="198"/>
      <c r="I197" s="199">
        <f t="shared" si="267"/>
        <v>0</v>
      </c>
      <c r="J197" s="200"/>
      <c r="K197" s="198"/>
      <c r="L197" s="199">
        <f t="shared" si="268"/>
        <v>0</v>
      </c>
      <c r="M197" s="197"/>
      <c r="N197" s="198"/>
      <c r="O197" s="199">
        <f t="shared" si="269"/>
        <v>0</v>
      </c>
      <c r="P197" s="201"/>
    </row>
    <row r="198" spans="1:16" ht="13.5" hidden="1" customHeight="1" x14ac:dyDescent="0.25">
      <c r="A198" s="202">
        <v>5220</v>
      </c>
      <c r="B198" s="90" t="s">
        <v>216</v>
      </c>
      <c r="C198" s="536">
        <f t="shared" si="189"/>
        <v>0</v>
      </c>
      <c r="D198" s="197"/>
      <c r="E198" s="198"/>
      <c r="F198" s="199">
        <f t="shared" si="266"/>
        <v>0</v>
      </c>
      <c r="G198" s="197"/>
      <c r="H198" s="198"/>
      <c r="I198" s="199">
        <f t="shared" si="267"/>
        <v>0</v>
      </c>
      <c r="J198" s="200"/>
      <c r="K198" s="198"/>
      <c r="L198" s="199">
        <f t="shared" si="268"/>
        <v>0</v>
      </c>
      <c r="M198" s="197"/>
      <c r="N198" s="198"/>
      <c r="O198" s="199">
        <f t="shared" si="269"/>
        <v>0</v>
      </c>
      <c r="P198" s="201"/>
    </row>
    <row r="199" spans="1:16" hidden="1" x14ac:dyDescent="0.25">
      <c r="A199" s="202">
        <v>5230</v>
      </c>
      <c r="B199" s="90" t="s">
        <v>217</v>
      </c>
      <c r="C199" s="536">
        <f t="shared" si="189"/>
        <v>0</v>
      </c>
      <c r="D199" s="203">
        <f t="shared" ref="D199:E199" si="270">SUM(D200:D205)</f>
        <v>0</v>
      </c>
      <c r="E199" s="204">
        <f t="shared" si="270"/>
        <v>0</v>
      </c>
      <c r="F199" s="199">
        <f>SUM(F200:F205)</f>
        <v>0</v>
      </c>
      <c r="G199" s="203">
        <f t="shared" ref="G199:H199" si="271">SUM(G200:G205)</f>
        <v>0</v>
      </c>
      <c r="H199" s="204">
        <f t="shared" si="271"/>
        <v>0</v>
      </c>
      <c r="I199" s="199">
        <f>SUM(I200:I205)</f>
        <v>0</v>
      </c>
      <c r="J199" s="205">
        <f t="shared" ref="J199:K199" si="272">SUM(J200:J205)</f>
        <v>0</v>
      </c>
      <c r="K199" s="204">
        <f t="shared" si="272"/>
        <v>0</v>
      </c>
      <c r="L199" s="199">
        <f>SUM(L200:L205)</f>
        <v>0</v>
      </c>
      <c r="M199" s="203">
        <f t="shared" ref="M199:O199" si="273">SUM(M200:M205)</f>
        <v>0</v>
      </c>
      <c r="N199" s="204">
        <f t="shared" si="273"/>
        <v>0</v>
      </c>
      <c r="O199" s="199">
        <f t="shared" si="273"/>
        <v>0</v>
      </c>
      <c r="P199" s="201"/>
    </row>
    <row r="200" spans="1:16" hidden="1" x14ac:dyDescent="0.25">
      <c r="A200" s="52">
        <v>5231</v>
      </c>
      <c r="B200" s="90" t="s">
        <v>218</v>
      </c>
      <c r="C200" s="536">
        <f t="shared" si="189"/>
        <v>0</v>
      </c>
      <c r="D200" s="197"/>
      <c r="E200" s="198"/>
      <c r="F200" s="199">
        <f t="shared" ref="F200:F207" si="274">D200+E200</f>
        <v>0</v>
      </c>
      <c r="G200" s="197"/>
      <c r="H200" s="198"/>
      <c r="I200" s="199">
        <f t="shared" ref="I200:I207" si="275">G200+H200</f>
        <v>0</v>
      </c>
      <c r="J200" s="200"/>
      <c r="K200" s="198"/>
      <c r="L200" s="199">
        <f t="shared" ref="L200:L207" si="276">J200+K200</f>
        <v>0</v>
      </c>
      <c r="M200" s="197"/>
      <c r="N200" s="198"/>
      <c r="O200" s="199">
        <f t="shared" ref="O200:O207" si="277">M200+N200</f>
        <v>0</v>
      </c>
      <c r="P200" s="201"/>
    </row>
    <row r="201" spans="1:16" hidden="1" x14ac:dyDescent="0.25">
      <c r="A201" s="52">
        <v>5233</v>
      </c>
      <c r="B201" s="90" t="s">
        <v>219</v>
      </c>
      <c r="C201" s="536">
        <f t="shared" si="189"/>
        <v>0</v>
      </c>
      <c r="D201" s="197"/>
      <c r="E201" s="198"/>
      <c r="F201" s="199">
        <f t="shared" si="274"/>
        <v>0</v>
      </c>
      <c r="G201" s="197"/>
      <c r="H201" s="198"/>
      <c r="I201" s="199">
        <f t="shared" si="275"/>
        <v>0</v>
      </c>
      <c r="J201" s="200"/>
      <c r="K201" s="198"/>
      <c r="L201" s="199">
        <f t="shared" si="276"/>
        <v>0</v>
      </c>
      <c r="M201" s="197"/>
      <c r="N201" s="198"/>
      <c r="O201" s="199">
        <f t="shared" si="277"/>
        <v>0</v>
      </c>
      <c r="P201" s="201"/>
    </row>
    <row r="202" spans="1:16" ht="24" hidden="1" x14ac:dyDescent="0.25">
      <c r="A202" s="52">
        <v>5234</v>
      </c>
      <c r="B202" s="90" t="s">
        <v>220</v>
      </c>
      <c r="C202" s="536">
        <f t="shared" si="189"/>
        <v>0</v>
      </c>
      <c r="D202" s="197"/>
      <c r="E202" s="198"/>
      <c r="F202" s="199">
        <f t="shared" si="274"/>
        <v>0</v>
      </c>
      <c r="G202" s="197"/>
      <c r="H202" s="198"/>
      <c r="I202" s="199">
        <f t="shared" si="275"/>
        <v>0</v>
      </c>
      <c r="J202" s="200"/>
      <c r="K202" s="198"/>
      <c r="L202" s="199">
        <f t="shared" si="276"/>
        <v>0</v>
      </c>
      <c r="M202" s="197"/>
      <c r="N202" s="198"/>
      <c r="O202" s="199">
        <f t="shared" si="277"/>
        <v>0</v>
      </c>
      <c r="P202" s="201"/>
    </row>
    <row r="203" spans="1:16" ht="14.25" hidden="1" customHeight="1" x14ac:dyDescent="0.25">
      <c r="A203" s="52">
        <v>5236</v>
      </c>
      <c r="B203" s="90" t="s">
        <v>221</v>
      </c>
      <c r="C203" s="536">
        <f t="shared" si="189"/>
        <v>0</v>
      </c>
      <c r="D203" s="197"/>
      <c r="E203" s="198"/>
      <c r="F203" s="199">
        <f t="shared" si="274"/>
        <v>0</v>
      </c>
      <c r="G203" s="197"/>
      <c r="H203" s="198"/>
      <c r="I203" s="199">
        <f t="shared" si="275"/>
        <v>0</v>
      </c>
      <c r="J203" s="200"/>
      <c r="K203" s="198"/>
      <c r="L203" s="199">
        <f t="shared" si="276"/>
        <v>0</v>
      </c>
      <c r="M203" s="197"/>
      <c r="N203" s="198"/>
      <c r="O203" s="199">
        <f t="shared" si="277"/>
        <v>0</v>
      </c>
      <c r="P203" s="201"/>
    </row>
    <row r="204" spans="1:16" ht="24" hidden="1" x14ac:dyDescent="0.25">
      <c r="A204" s="52">
        <v>5238</v>
      </c>
      <c r="B204" s="90" t="s">
        <v>222</v>
      </c>
      <c r="C204" s="536">
        <f t="shared" si="189"/>
        <v>0</v>
      </c>
      <c r="D204" s="197"/>
      <c r="E204" s="198"/>
      <c r="F204" s="199">
        <f t="shared" si="274"/>
        <v>0</v>
      </c>
      <c r="G204" s="197"/>
      <c r="H204" s="198"/>
      <c r="I204" s="199">
        <f t="shared" si="275"/>
        <v>0</v>
      </c>
      <c r="J204" s="200"/>
      <c r="K204" s="198"/>
      <c r="L204" s="199">
        <f t="shared" si="276"/>
        <v>0</v>
      </c>
      <c r="M204" s="197"/>
      <c r="N204" s="198"/>
      <c r="O204" s="199">
        <f t="shared" si="277"/>
        <v>0</v>
      </c>
      <c r="P204" s="201"/>
    </row>
    <row r="205" spans="1:16" ht="24" hidden="1" x14ac:dyDescent="0.25">
      <c r="A205" s="52">
        <v>5239</v>
      </c>
      <c r="B205" s="90" t="s">
        <v>223</v>
      </c>
      <c r="C205" s="536">
        <f t="shared" si="189"/>
        <v>0</v>
      </c>
      <c r="D205" s="197"/>
      <c r="E205" s="198"/>
      <c r="F205" s="199">
        <f t="shared" si="274"/>
        <v>0</v>
      </c>
      <c r="G205" s="197"/>
      <c r="H205" s="198"/>
      <c r="I205" s="199">
        <f t="shared" si="275"/>
        <v>0</v>
      </c>
      <c r="J205" s="200"/>
      <c r="K205" s="198"/>
      <c r="L205" s="199">
        <f t="shared" si="276"/>
        <v>0</v>
      </c>
      <c r="M205" s="197"/>
      <c r="N205" s="198"/>
      <c r="O205" s="199">
        <f t="shared" si="277"/>
        <v>0</v>
      </c>
      <c r="P205" s="201"/>
    </row>
    <row r="206" spans="1:16" ht="24" hidden="1" x14ac:dyDescent="0.25">
      <c r="A206" s="202">
        <v>5240</v>
      </c>
      <c r="B206" s="90" t="s">
        <v>224</v>
      </c>
      <c r="C206" s="536">
        <f t="shared" si="189"/>
        <v>0</v>
      </c>
      <c r="D206" s="197"/>
      <c r="E206" s="198"/>
      <c r="F206" s="199">
        <f t="shared" si="274"/>
        <v>0</v>
      </c>
      <c r="G206" s="197"/>
      <c r="H206" s="198"/>
      <c r="I206" s="199">
        <f t="shared" si="275"/>
        <v>0</v>
      </c>
      <c r="J206" s="200"/>
      <c r="K206" s="198"/>
      <c r="L206" s="199">
        <f t="shared" si="276"/>
        <v>0</v>
      </c>
      <c r="M206" s="197"/>
      <c r="N206" s="198"/>
      <c r="O206" s="199">
        <f t="shared" si="277"/>
        <v>0</v>
      </c>
      <c r="P206" s="201"/>
    </row>
    <row r="207" spans="1:16" hidden="1" x14ac:dyDescent="0.25">
      <c r="A207" s="202">
        <v>5250</v>
      </c>
      <c r="B207" s="90" t="s">
        <v>225</v>
      </c>
      <c r="C207" s="536">
        <f t="shared" si="189"/>
        <v>0</v>
      </c>
      <c r="D207" s="197"/>
      <c r="E207" s="198"/>
      <c r="F207" s="199">
        <f t="shared" si="274"/>
        <v>0</v>
      </c>
      <c r="G207" s="197"/>
      <c r="H207" s="198"/>
      <c r="I207" s="199">
        <f t="shared" si="275"/>
        <v>0</v>
      </c>
      <c r="J207" s="200"/>
      <c r="K207" s="198"/>
      <c r="L207" s="199">
        <f t="shared" si="276"/>
        <v>0</v>
      </c>
      <c r="M207" s="197"/>
      <c r="N207" s="198"/>
      <c r="O207" s="199">
        <f t="shared" si="277"/>
        <v>0</v>
      </c>
      <c r="P207" s="201"/>
    </row>
    <row r="208" spans="1:16" hidden="1" x14ac:dyDescent="0.25">
      <c r="A208" s="202">
        <v>5260</v>
      </c>
      <c r="B208" s="90" t="s">
        <v>226</v>
      </c>
      <c r="C208" s="536">
        <f t="shared" si="189"/>
        <v>0</v>
      </c>
      <c r="D208" s="203">
        <f t="shared" ref="D208:E208" si="278">SUM(D209)</f>
        <v>0</v>
      </c>
      <c r="E208" s="204">
        <f t="shared" si="278"/>
        <v>0</v>
      </c>
      <c r="F208" s="199">
        <f>SUM(F209)</f>
        <v>0</v>
      </c>
      <c r="G208" s="203">
        <f t="shared" ref="G208:H208" si="279">SUM(G209)</f>
        <v>0</v>
      </c>
      <c r="H208" s="204">
        <f t="shared" si="279"/>
        <v>0</v>
      </c>
      <c r="I208" s="199">
        <f>SUM(I209)</f>
        <v>0</v>
      </c>
      <c r="J208" s="205">
        <f t="shared" ref="J208:K208" si="280">SUM(J209)</f>
        <v>0</v>
      </c>
      <c r="K208" s="204">
        <f t="shared" si="280"/>
        <v>0</v>
      </c>
      <c r="L208" s="199">
        <f>SUM(L209)</f>
        <v>0</v>
      </c>
      <c r="M208" s="203">
        <f t="shared" ref="M208:O208" si="281">SUM(M209)</f>
        <v>0</v>
      </c>
      <c r="N208" s="204">
        <f t="shared" si="281"/>
        <v>0</v>
      </c>
      <c r="O208" s="199">
        <f t="shared" si="281"/>
        <v>0</v>
      </c>
      <c r="P208" s="201"/>
    </row>
    <row r="209" spans="1:16" ht="24" hidden="1" x14ac:dyDescent="0.25">
      <c r="A209" s="52">
        <v>5269</v>
      </c>
      <c r="B209" s="90" t="s">
        <v>227</v>
      </c>
      <c r="C209" s="536">
        <f t="shared" si="189"/>
        <v>0</v>
      </c>
      <c r="D209" s="197"/>
      <c r="E209" s="198"/>
      <c r="F209" s="199">
        <f t="shared" ref="F209:F210" si="282">D209+E209</f>
        <v>0</v>
      </c>
      <c r="G209" s="197"/>
      <c r="H209" s="198"/>
      <c r="I209" s="199">
        <f t="shared" ref="I209:I210" si="283">G209+H209</f>
        <v>0</v>
      </c>
      <c r="J209" s="200"/>
      <c r="K209" s="198"/>
      <c r="L209" s="199">
        <f t="shared" ref="L209:L210" si="284">J209+K209</f>
        <v>0</v>
      </c>
      <c r="M209" s="197"/>
      <c r="N209" s="198"/>
      <c r="O209" s="199">
        <f t="shared" ref="O209:O210" si="285">M209+N209</f>
        <v>0</v>
      </c>
      <c r="P209" s="201"/>
    </row>
    <row r="210" spans="1:16" ht="24" hidden="1" x14ac:dyDescent="0.25">
      <c r="A210" s="188">
        <v>5270</v>
      </c>
      <c r="B210" s="143" t="s">
        <v>228</v>
      </c>
      <c r="C210" s="542">
        <f t="shared" si="189"/>
        <v>0</v>
      </c>
      <c r="D210" s="206"/>
      <c r="E210" s="207"/>
      <c r="F210" s="189">
        <f t="shared" si="282"/>
        <v>0</v>
      </c>
      <c r="G210" s="206"/>
      <c r="H210" s="207"/>
      <c r="I210" s="189">
        <f t="shared" si="283"/>
        <v>0</v>
      </c>
      <c r="J210" s="208"/>
      <c r="K210" s="207"/>
      <c r="L210" s="189">
        <f t="shared" si="284"/>
        <v>0</v>
      </c>
      <c r="M210" s="206"/>
      <c r="N210" s="207"/>
      <c r="O210" s="189">
        <f t="shared" si="285"/>
        <v>0</v>
      </c>
      <c r="P210" s="191"/>
    </row>
    <row r="211" spans="1:16" ht="24" hidden="1" x14ac:dyDescent="0.25">
      <c r="A211" s="176">
        <v>6000</v>
      </c>
      <c r="B211" s="176" t="s">
        <v>229</v>
      </c>
      <c r="C211" s="547">
        <f t="shared" si="189"/>
        <v>0</v>
      </c>
      <c r="D211" s="177">
        <f t="shared" ref="D211:O211" si="286">D212+D232+D240+D250</f>
        <v>0</v>
      </c>
      <c r="E211" s="178">
        <f t="shared" si="286"/>
        <v>0</v>
      </c>
      <c r="F211" s="179">
        <f t="shared" si="286"/>
        <v>0</v>
      </c>
      <c r="G211" s="177">
        <f t="shared" si="286"/>
        <v>0</v>
      </c>
      <c r="H211" s="178">
        <f t="shared" si="286"/>
        <v>0</v>
      </c>
      <c r="I211" s="179">
        <f t="shared" si="286"/>
        <v>0</v>
      </c>
      <c r="J211" s="180">
        <f t="shared" si="286"/>
        <v>0</v>
      </c>
      <c r="K211" s="178">
        <f t="shared" si="286"/>
        <v>0</v>
      </c>
      <c r="L211" s="179">
        <f t="shared" si="286"/>
        <v>0</v>
      </c>
      <c r="M211" s="177">
        <f t="shared" si="286"/>
        <v>0</v>
      </c>
      <c r="N211" s="178">
        <f t="shared" si="286"/>
        <v>0</v>
      </c>
      <c r="O211" s="179">
        <f t="shared" si="286"/>
        <v>0</v>
      </c>
      <c r="P211" s="181"/>
    </row>
    <row r="212" spans="1:16" ht="14.25" hidden="1" customHeight="1" x14ac:dyDescent="0.25">
      <c r="A212" s="235">
        <v>6200</v>
      </c>
      <c r="B212" s="228" t="s">
        <v>230</v>
      </c>
      <c r="C212" s="549">
        <f t="shared" si="189"/>
        <v>0</v>
      </c>
      <c r="D212" s="236">
        <f t="shared" ref="D212:E212" si="287">SUM(D213,D214,D216,D219,D225,D226,D227)</f>
        <v>0</v>
      </c>
      <c r="E212" s="237">
        <f t="shared" si="287"/>
        <v>0</v>
      </c>
      <c r="F212" s="238">
        <f>SUM(F213,F214,F216,F219,F225,F226,F227)</f>
        <v>0</v>
      </c>
      <c r="G212" s="236">
        <f t="shared" ref="G212:H212" si="288">SUM(G213,G214,G216,G219,G225,G226,G227)</f>
        <v>0</v>
      </c>
      <c r="H212" s="237">
        <f t="shared" si="288"/>
        <v>0</v>
      </c>
      <c r="I212" s="238">
        <f>SUM(I213,I214,I216,I219,I225,I226,I227)</f>
        <v>0</v>
      </c>
      <c r="J212" s="239">
        <f t="shared" ref="J212:K212" si="289">SUM(J213,J214,J216,J219,J225,J226,J227)</f>
        <v>0</v>
      </c>
      <c r="K212" s="237">
        <f t="shared" si="289"/>
        <v>0</v>
      </c>
      <c r="L212" s="238">
        <f>SUM(L213,L214,L216,L219,L225,L226,L227)</f>
        <v>0</v>
      </c>
      <c r="M212" s="236">
        <f t="shared" ref="M212:O212" si="290">SUM(M213,M214,M216,M219,M225,M226,M227)</f>
        <v>0</v>
      </c>
      <c r="N212" s="237">
        <f t="shared" si="290"/>
        <v>0</v>
      </c>
      <c r="O212" s="238">
        <f t="shared" si="290"/>
        <v>0</v>
      </c>
      <c r="P212" s="187"/>
    </row>
    <row r="213" spans="1:16" ht="24" hidden="1" x14ac:dyDescent="0.25">
      <c r="A213" s="352">
        <v>6220</v>
      </c>
      <c r="B213" s="82" t="s">
        <v>231</v>
      </c>
      <c r="C213" s="535">
        <f t="shared" ref="C213:C276" si="291">F213+I213+L213+O213</f>
        <v>0</v>
      </c>
      <c r="D213" s="192"/>
      <c r="E213" s="193"/>
      <c r="F213" s="194">
        <f>D213+E213</f>
        <v>0</v>
      </c>
      <c r="G213" s="192"/>
      <c r="H213" s="193"/>
      <c r="I213" s="194">
        <f>G213+H213</f>
        <v>0</v>
      </c>
      <c r="J213" s="195"/>
      <c r="K213" s="193"/>
      <c r="L213" s="194">
        <f>J213+K213</f>
        <v>0</v>
      </c>
      <c r="M213" s="192"/>
      <c r="N213" s="193"/>
      <c r="O213" s="194">
        <f t="shared" ref="O213" si="292">M213+N213</f>
        <v>0</v>
      </c>
      <c r="P213" s="196"/>
    </row>
    <row r="214" spans="1:16" hidden="1" x14ac:dyDescent="0.25">
      <c r="A214" s="202">
        <v>6230</v>
      </c>
      <c r="B214" s="90" t="s">
        <v>232</v>
      </c>
      <c r="C214" s="536">
        <f t="shared" si="291"/>
        <v>0</v>
      </c>
      <c r="D214" s="203">
        <f t="shared" ref="D214:O214" si="293">SUM(D215)</f>
        <v>0</v>
      </c>
      <c r="E214" s="204">
        <f t="shared" si="293"/>
        <v>0</v>
      </c>
      <c r="F214" s="199">
        <f t="shared" si="293"/>
        <v>0</v>
      </c>
      <c r="G214" s="203">
        <f t="shared" si="293"/>
        <v>0</v>
      </c>
      <c r="H214" s="204">
        <f t="shared" si="293"/>
        <v>0</v>
      </c>
      <c r="I214" s="199">
        <f t="shared" si="293"/>
        <v>0</v>
      </c>
      <c r="J214" s="205">
        <f t="shared" si="293"/>
        <v>0</v>
      </c>
      <c r="K214" s="204">
        <f t="shared" si="293"/>
        <v>0</v>
      </c>
      <c r="L214" s="199">
        <f t="shared" si="293"/>
        <v>0</v>
      </c>
      <c r="M214" s="203">
        <f t="shared" si="293"/>
        <v>0</v>
      </c>
      <c r="N214" s="204">
        <f t="shared" si="293"/>
        <v>0</v>
      </c>
      <c r="O214" s="199">
        <f t="shared" si="293"/>
        <v>0</v>
      </c>
      <c r="P214" s="201"/>
    </row>
    <row r="215" spans="1:16" ht="24" hidden="1" x14ac:dyDescent="0.25">
      <c r="A215" s="52">
        <v>6239</v>
      </c>
      <c r="B215" s="82" t="s">
        <v>233</v>
      </c>
      <c r="C215" s="536">
        <f t="shared" si="291"/>
        <v>0</v>
      </c>
      <c r="D215" s="192"/>
      <c r="E215" s="193"/>
      <c r="F215" s="194">
        <f>D215+E215</f>
        <v>0</v>
      </c>
      <c r="G215" s="192"/>
      <c r="H215" s="193"/>
      <c r="I215" s="194">
        <f>G215+H215</f>
        <v>0</v>
      </c>
      <c r="J215" s="195"/>
      <c r="K215" s="193"/>
      <c r="L215" s="194">
        <f>J215+K215</f>
        <v>0</v>
      </c>
      <c r="M215" s="192"/>
      <c r="N215" s="193"/>
      <c r="O215" s="194">
        <f t="shared" ref="O215" si="294">M215+N215</f>
        <v>0</v>
      </c>
      <c r="P215" s="196"/>
    </row>
    <row r="216" spans="1:16" ht="24" hidden="1" x14ac:dyDescent="0.25">
      <c r="A216" s="202">
        <v>6240</v>
      </c>
      <c r="B216" s="90" t="s">
        <v>234</v>
      </c>
      <c r="C216" s="536">
        <f t="shared" si="291"/>
        <v>0</v>
      </c>
      <c r="D216" s="203">
        <f t="shared" ref="D216:E216" si="295">SUM(D217:D218)</f>
        <v>0</v>
      </c>
      <c r="E216" s="204">
        <f t="shared" si="295"/>
        <v>0</v>
      </c>
      <c r="F216" s="199">
        <f>SUM(F217:F218)</f>
        <v>0</v>
      </c>
      <c r="G216" s="203">
        <f t="shared" ref="G216:H216" si="296">SUM(G217:G218)</f>
        <v>0</v>
      </c>
      <c r="H216" s="204">
        <f t="shared" si="296"/>
        <v>0</v>
      </c>
      <c r="I216" s="199">
        <f>SUM(I217:I218)</f>
        <v>0</v>
      </c>
      <c r="J216" s="205">
        <f t="shared" ref="J216:K216" si="297">SUM(J217:J218)</f>
        <v>0</v>
      </c>
      <c r="K216" s="204">
        <f t="shared" si="297"/>
        <v>0</v>
      </c>
      <c r="L216" s="199">
        <f>SUM(L217:L218)</f>
        <v>0</v>
      </c>
      <c r="M216" s="203">
        <f t="shared" ref="M216:O216" si="298">SUM(M217:M218)</f>
        <v>0</v>
      </c>
      <c r="N216" s="204">
        <f t="shared" si="298"/>
        <v>0</v>
      </c>
      <c r="O216" s="199">
        <f t="shared" si="298"/>
        <v>0</v>
      </c>
      <c r="P216" s="201"/>
    </row>
    <row r="217" spans="1:16" hidden="1" x14ac:dyDescent="0.25">
      <c r="A217" s="52">
        <v>6241</v>
      </c>
      <c r="B217" s="90" t="s">
        <v>235</v>
      </c>
      <c r="C217" s="536">
        <f t="shared" si="291"/>
        <v>0</v>
      </c>
      <c r="D217" s="197"/>
      <c r="E217" s="198"/>
      <c r="F217" s="199">
        <f t="shared" ref="F217:F218" si="299">D217+E217</f>
        <v>0</v>
      </c>
      <c r="G217" s="197"/>
      <c r="H217" s="198"/>
      <c r="I217" s="199">
        <f t="shared" ref="I217:I218" si="300">G217+H217</f>
        <v>0</v>
      </c>
      <c r="J217" s="200"/>
      <c r="K217" s="198"/>
      <c r="L217" s="199">
        <f t="shared" ref="L217:L218" si="301">J217+K217</f>
        <v>0</v>
      </c>
      <c r="M217" s="197"/>
      <c r="N217" s="198"/>
      <c r="O217" s="199">
        <f t="shared" ref="O217:O218" si="302">M217+N217</f>
        <v>0</v>
      </c>
      <c r="P217" s="201"/>
    </row>
    <row r="218" spans="1:16" hidden="1" x14ac:dyDescent="0.25">
      <c r="A218" s="52">
        <v>6242</v>
      </c>
      <c r="B218" s="90" t="s">
        <v>236</v>
      </c>
      <c r="C218" s="536">
        <f t="shared" si="291"/>
        <v>0</v>
      </c>
      <c r="D218" s="197"/>
      <c r="E218" s="198"/>
      <c r="F218" s="199">
        <f t="shared" si="299"/>
        <v>0</v>
      </c>
      <c r="G218" s="197"/>
      <c r="H218" s="198"/>
      <c r="I218" s="199">
        <f t="shared" si="300"/>
        <v>0</v>
      </c>
      <c r="J218" s="200"/>
      <c r="K218" s="198"/>
      <c r="L218" s="199">
        <f t="shared" si="301"/>
        <v>0</v>
      </c>
      <c r="M218" s="197"/>
      <c r="N218" s="198"/>
      <c r="O218" s="199">
        <f t="shared" si="302"/>
        <v>0</v>
      </c>
      <c r="P218" s="201"/>
    </row>
    <row r="219" spans="1:16" ht="25.5" hidden="1" customHeight="1" x14ac:dyDescent="0.25">
      <c r="A219" s="202">
        <v>6250</v>
      </c>
      <c r="B219" s="90" t="s">
        <v>237</v>
      </c>
      <c r="C219" s="536">
        <f t="shared" si="291"/>
        <v>0</v>
      </c>
      <c r="D219" s="203">
        <f t="shared" ref="D219:E219" si="303">SUM(D220:D224)</f>
        <v>0</v>
      </c>
      <c r="E219" s="204">
        <f t="shared" si="303"/>
        <v>0</v>
      </c>
      <c r="F219" s="199">
        <f>SUM(F220:F224)</f>
        <v>0</v>
      </c>
      <c r="G219" s="203">
        <f t="shared" ref="G219:H219" si="304">SUM(G220:G224)</f>
        <v>0</v>
      </c>
      <c r="H219" s="204">
        <f t="shared" si="304"/>
        <v>0</v>
      </c>
      <c r="I219" s="199">
        <f>SUM(I220:I224)</f>
        <v>0</v>
      </c>
      <c r="J219" s="205">
        <f t="shared" ref="J219:K219" si="305">SUM(J220:J224)</f>
        <v>0</v>
      </c>
      <c r="K219" s="204">
        <f t="shared" si="305"/>
        <v>0</v>
      </c>
      <c r="L219" s="199">
        <f>SUM(L220:L224)</f>
        <v>0</v>
      </c>
      <c r="M219" s="203">
        <f t="shared" ref="M219:O219" si="306">SUM(M220:M224)</f>
        <v>0</v>
      </c>
      <c r="N219" s="204">
        <f t="shared" si="306"/>
        <v>0</v>
      </c>
      <c r="O219" s="199">
        <f t="shared" si="306"/>
        <v>0</v>
      </c>
      <c r="P219" s="201"/>
    </row>
    <row r="220" spans="1:16" ht="14.25" hidden="1" customHeight="1" x14ac:dyDescent="0.25">
      <c r="A220" s="52">
        <v>6252</v>
      </c>
      <c r="B220" s="90" t="s">
        <v>238</v>
      </c>
      <c r="C220" s="536">
        <f t="shared" si="291"/>
        <v>0</v>
      </c>
      <c r="D220" s="197"/>
      <c r="E220" s="198"/>
      <c r="F220" s="199">
        <f t="shared" ref="F220:F226" si="307">D220+E220</f>
        <v>0</v>
      </c>
      <c r="G220" s="197"/>
      <c r="H220" s="198"/>
      <c r="I220" s="199">
        <f t="shared" ref="I220:I226" si="308">G220+H220</f>
        <v>0</v>
      </c>
      <c r="J220" s="200"/>
      <c r="K220" s="198"/>
      <c r="L220" s="199">
        <f t="shared" ref="L220:L226" si="309">J220+K220</f>
        <v>0</v>
      </c>
      <c r="M220" s="197"/>
      <c r="N220" s="198"/>
      <c r="O220" s="199">
        <f t="shared" ref="O220:O226" si="310">M220+N220</f>
        <v>0</v>
      </c>
      <c r="P220" s="201"/>
    </row>
    <row r="221" spans="1:16" ht="14.25" hidden="1" customHeight="1" x14ac:dyDescent="0.25">
      <c r="A221" s="52">
        <v>6253</v>
      </c>
      <c r="B221" s="90" t="s">
        <v>239</v>
      </c>
      <c r="C221" s="536">
        <f t="shared" si="291"/>
        <v>0</v>
      </c>
      <c r="D221" s="197"/>
      <c r="E221" s="198"/>
      <c r="F221" s="199">
        <f t="shared" si="307"/>
        <v>0</v>
      </c>
      <c r="G221" s="197"/>
      <c r="H221" s="198"/>
      <c r="I221" s="199">
        <f t="shared" si="308"/>
        <v>0</v>
      </c>
      <c r="J221" s="200"/>
      <c r="K221" s="198"/>
      <c r="L221" s="199">
        <f t="shared" si="309"/>
        <v>0</v>
      </c>
      <c r="M221" s="197"/>
      <c r="N221" s="198"/>
      <c r="O221" s="199">
        <f t="shared" si="310"/>
        <v>0</v>
      </c>
      <c r="P221" s="201"/>
    </row>
    <row r="222" spans="1:16" ht="24" hidden="1" x14ac:dyDescent="0.25">
      <c r="A222" s="52">
        <v>6254</v>
      </c>
      <c r="B222" s="90" t="s">
        <v>240</v>
      </c>
      <c r="C222" s="536">
        <f t="shared" si="291"/>
        <v>0</v>
      </c>
      <c r="D222" s="197"/>
      <c r="E222" s="198"/>
      <c r="F222" s="199">
        <f t="shared" si="307"/>
        <v>0</v>
      </c>
      <c r="G222" s="197"/>
      <c r="H222" s="198"/>
      <c r="I222" s="199">
        <f t="shared" si="308"/>
        <v>0</v>
      </c>
      <c r="J222" s="200"/>
      <c r="K222" s="198"/>
      <c r="L222" s="199">
        <f t="shared" si="309"/>
        <v>0</v>
      </c>
      <c r="M222" s="197"/>
      <c r="N222" s="198"/>
      <c r="O222" s="199">
        <f t="shared" si="310"/>
        <v>0</v>
      </c>
      <c r="P222" s="201"/>
    </row>
    <row r="223" spans="1:16" ht="24" hidden="1" x14ac:dyDescent="0.25">
      <c r="A223" s="52">
        <v>6255</v>
      </c>
      <c r="B223" s="90" t="s">
        <v>241</v>
      </c>
      <c r="C223" s="536">
        <f t="shared" si="291"/>
        <v>0</v>
      </c>
      <c r="D223" s="197"/>
      <c r="E223" s="198"/>
      <c r="F223" s="199">
        <f t="shared" si="307"/>
        <v>0</v>
      </c>
      <c r="G223" s="197"/>
      <c r="H223" s="198"/>
      <c r="I223" s="199">
        <f t="shared" si="308"/>
        <v>0</v>
      </c>
      <c r="J223" s="200"/>
      <c r="K223" s="198"/>
      <c r="L223" s="199">
        <f t="shared" si="309"/>
        <v>0</v>
      </c>
      <c r="M223" s="197"/>
      <c r="N223" s="198"/>
      <c r="O223" s="199">
        <f t="shared" si="310"/>
        <v>0</v>
      </c>
      <c r="P223" s="201"/>
    </row>
    <row r="224" spans="1:16" hidden="1" x14ac:dyDescent="0.25">
      <c r="A224" s="52">
        <v>6259</v>
      </c>
      <c r="B224" s="90" t="s">
        <v>242</v>
      </c>
      <c r="C224" s="536">
        <f t="shared" si="291"/>
        <v>0</v>
      </c>
      <c r="D224" s="197"/>
      <c r="E224" s="198"/>
      <c r="F224" s="199">
        <f t="shared" si="307"/>
        <v>0</v>
      </c>
      <c r="G224" s="197"/>
      <c r="H224" s="198"/>
      <c r="I224" s="199">
        <f t="shared" si="308"/>
        <v>0</v>
      </c>
      <c r="J224" s="200"/>
      <c r="K224" s="198"/>
      <c r="L224" s="199">
        <f t="shared" si="309"/>
        <v>0</v>
      </c>
      <c r="M224" s="197"/>
      <c r="N224" s="198"/>
      <c r="O224" s="199">
        <f t="shared" si="310"/>
        <v>0</v>
      </c>
      <c r="P224" s="201"/>
    </row>
    <row r="225" spans="1:16" ht="24" hidden="1" x14ac:dyDescent="0.25">
      <c r="A225" s="202">
        <v>6260</v>
      </c>
      <c r="B225" s="90" t="s">
        <v>243</v>
      </c>
      <c r="C225" s="536">
        <f t="shared" si="291"/>
        <v>0</v>
      </c>
      <c r="D225" s="197"/>
      <c r="E225" s="198"/>
      <c r="F225" s="199">
        <f t="shared" si="307"/>
        <v>0</v>
      </c>
      <c r="G225" s="197"/>
      <c r="H225" s="198"/>
      <c r="I225" s="199">
        <f t="shared" si="308"/>
        <v>0</v>
      </c>
      <c r="J225" s="200"/>
      <c r="K225" s="198"/>
      <c r="L225" s="199">
        <f t="shared" si="309"/>
        <v>0</v>
      </c>
      <c r="M225" s="197"/>
      <c r="N225" s="198"/>
      <c r="O225" s="199">
        <f t="shared" si="310"/>
        <v>0</v>
      </c>
      <c r="P225" s="201"/>
    </row>
    <row r="226" spans="1:16" hidden="1" x14ac:dyDescent="0.25">
      <c r="A226" s="202">
        <v>6270</v>
      </c>
      <c r="B226" s="90" t="s">
        <v>244</v>
      </c>
      <c r="C226" s="536">
        <f t="shared" si="291"/>
        <v>0</v>
      </c>
      <c r="D226" s="197"/>
      <c r="E226" s="198"/>
      <c r="F226" s="199">
        <f t="shared" si="307"/>
        <v>0</v>
      </c>
      <c r="G226" s="197"/>
      <c r="H226" s="198"/>
      <c r="I226" s="199">
        <f t="shared" si="308"/>
        <v>0</v>
      </c>
      <c r="J226" s="200"/>
      <c r="K226" s="198"/>
      <c r="L226" s="199">
        <f t="shared" si="309"/>
        <v>0</v>
      </c>
      <c r="M226" s="197"/>
      <c r="N226" s="198"/>
      <c r="O226" s="199">
        <f t="shared" si="310"/>
        <v>0</v>
      </c>
      <c r="P226" s="201"/>
    </row>
    <row r="227" spans="1:16" ht="24" hidden="1" x14ac:dyDescent="0.25">
      <c r="A227" s="352">
        <v>6290</v>
      </c>
      <c r="B227" s="82" t="s">
        <v>245</v>
      </c>
      <c r="C227" s="548">
        <f t="shared" si="291"/>
        <v>0</v>
      </c>
      <c r="D227" s="212">
        <f t="shared" ref="D227:E227" si="311">SUM(D228:D231)</f>
        <v>0</v>
      </c>
      <c r="E227" s="213">
        <f t="shared" si="311"/>
        <v>0</v>
      </c>
      <c r="F227" s="194">
        <f>SUM(F228:F231)</f>
        <v>0</v>
      </c>
      <c r="G227" s="212">
        <f t="shared" ref="G227:O227" si="312">SUM(G228:G231)</f>
        <v>0</v>
      </c>
      <c r="H227" s="213">
        <f t="shared" si="312"/>
        <v>0</v>
      </c>
      <c r="I227" s="194">
        <f t="shared" si="312"/>
        <v>0</v>
      </c>
      <c r="J227" s="214">
        <f t="shared" si="312"/>
        <v>0</v>
      </c>
      <c r="K227" s="213">
        <f t="shared" si="312"/>
        <v>0</v>
      </c>
      <c r="L227" s="194">
        <f t="shared" si="312"/>
        <v>0</v>
      </c>
      <c r="M227" s="212">
        <f t="shared" si="312"/>
        <v>0</v>
      </c>
      <c r="N227" s="213">
        <f t="shared" si="312"/>
        <v>0</v>
      </c>
      <c r="O227" s="194">
        <f t="shared" si="312"/>
        <v>0</v>
      </c>
      <c r="P227" s="229"/>
    </row>
    <row r="228" spans="1:16" hidden="1" x14ac:dyDescent="0.25">
      <c r="A228" s="52">
        <v>6291</v>
      </c>
      <c r="B228" s="90" t="s">
        <v>246</v>
      </c>
      <c r="C228" s="536">
        <f t="shared" si="291"/>
        <v>0</v>
      </c>
      <c r="D228" s="197"/>
      <c r="E228" s="198"/>
      <c r="F228" s="199">
        <f t="shared" ref="F228:F231" si="313">D228+E228</f>
        <v>0</v>
      </c>
      <c r="G228" s="197"/>
      <c r="H228" s="198"/>
      <c r="I228" s="199">
        <f t="shared" ref="I228:I231" si="314">G228+H228</f>
        <v>0</v>
      </c>
      <c r="J228" s="200"/>
      <c r="K228" s="198"/>
      <c r="L228" s="199">
        <f t="shared" ref="L228:L231" si="315">J228+K228</f>
        <v>0</v>
      </c>
      <c r="M228" s="197"/>
      <c r="N228" s="198"/>
      <c r="O228" s="199">
        <f t="shared" ref="O228:O231" si="316">M228+N228</f>
        <v>0</v>
      </c>
      <c r="P228" s="201"/>
    </row>
    <row r="229" spans="1:16" hidden="1" x14ac:dyDescent="0.25">
      <c r="A229" s="52">
        <v>6292</v>
      </c>
      <c r="B229" s="90" t="s">
        <v>247</v>
      </c>
      <c r="C229" s="536">
        <f t="shared" si="291"/>
        <v>0</v>
      </c>
      <c r="D229" s="197"/>
      <c r="E229" s="198"/>
      <c r="F229" s="199">
        <f t="shared" si="313"/>
        <v>0</v>
      </c>
      <c r="G229" s="197"/>
      <c r="H229" s="198"/>
      <c r="I229" s="199">
        <f t="shared" si="314"/>
        <v>0</v>
      </c>
      <c r="J229" s="200"/>
      <c r="K229" s="198"/>
      <c r="L229" s="199">
        <f t="shared" si="315"/>
        <v>0</v>
      </c>
      <c r="M229" s="197"/>
      <c r="N229" s="198"/>
      <c r="O229" s="199">
        <f t="shared" si="316"/>
        <v>0</v>
      </c>
      <c r="P229" s="201"/>
    </row>
    <row r="230" spans="1:16" ht="72" hidden="1" x14ac:dyDescent="0.25">
      <c r="A230" s="52">
        <v>6296</v>
      </c>
      <c r="B230" s="90" t="s">
        <v>248</v>
      </c>
      <c r="C230" s="536">
        <f t="shared" si="291"/>
        <v>0</v>
      </c>
      <c r="D230" s="197"/>
      <c r="E230" s="198"/>
      <c r="F230" s="199">
        <f t="shared" si="313"/>
        <v>0</v>
      </c>
      <c r="G230" s="197"/>
      <c r="H230" s="198"/>
      <c r="I230" s="199">
        <f t="shared" si="314"/>
        <v>0</v>
      </c>
      <c r="J230" s="200"/>
      <c r="K230" s="198"/>
      <c r="L230" s="199">
        <f t="shared" si="315"/>
        <v>0</v>
      </c>
      <c r="M230" s="197"/>
      <c r="N230" s="198"/>
      <c r="O230" s="199">
        <f t="shared" si="316"/>
        <v>0</v>
      </c>
      <c r="P230" s="201"/>
    </row>
    <row r="231" spans="1:16" ht="39.75" hidden="1" customHeight="1" x14ac:dyDescent="0.25">
      <c r="A231" s="52">
        <v>6299</v>
      </c>
      <c r="B231" s="90" t="s">
        <v>249</v>
      </c>
      <c r="C231" s="536">
        <f t="shared" si="291"/>
        <v>0</v>
      </c>
      <c r="D231" s="197"/>
      <c r="E231" s="198"/>
      <c r="F231" s="199">
        <f t="shared" si="313"/>
        <v>0</v>
      </c>
      <c r="G231" s="197"/>
      <c r="H231" s="198"/>
      <c r="I231" s="199">
        <f t="shared" si="314"/>
        <v>0</v>
      </c>
      <c r="J231" s="200"/>
      <c r="K231" s="198"/>
      <c r="L231" s="199">
        <f t="shared" si="315"/>
        <v>0</v>
      </c>
      <c r="M231" s="197"/>
      <c r="N231" s="198"/>
      <c r="O231" s="199">
        <f t="shared" si="316"/>
        <v>0</v>
      </c>
      <c r="P231" s="201"/>
    </row>
    <row r="232" spans="1:16" hidden="1" x14ac:dyDescent="0.25">
      <c r="A232" s="70">
        <v>6300</v>
      </c>
      <c r="B232" s="182" t="s">
        <v>250</v>
      </c>
      <c r="C232" s="534">
        <f t="shared" si="291"/>
        <v>0</v>
      </c>
      <c r="D232" s="183">
        <f t="shared" ref="D232:E232" si="317">SUM(D233,D238,D239)</f>
        <v>0</v>
      </c>
      <c r="E232" s="184">
        <f t="shared" si="317"/>
        <v>0</v>
      </c>
      <c r="F232" s="185">
        <f>SUM(F233,F238,F239)</f>
        <v>0</v>
      </c>
      <c r="G232" s="183">
        <f t="shared" ref="G232:O232" si="318">SUM(G233,G238,G239)</f>
        <v>0</v>
      </c>
      <c r="H232" s="184">
        <f t="shared" si="318"/>
        <v>0</v>
      </c>
      <c r="I232" s="185">
        <f t="shared" si="318"/>
        <v>0</v>
      </c>
      <c r="J232" s="186">
        <f t="shared" si="318"/>
        <v>0</v>
      </c>
      <c r="K232" s="184">
        <f t="shared" si="318"/>
        <v>0</v>
      </c>
      <c r="L232" s="185">
        <f t="shared" si="318"/>
        <v>0</v>
      </c>
      <c r="M232" s="183">
        <f t="shared" si="318"/>
        <v>0</v>
      </c>
      <c r="N232" s="184">
        <f t="shared" si="318"/>
        <v>0</v>
      </c>
      <c r="O232" s="185">
        <f t="shared" si="318"/>
        <v>0</v>
      </c>
      <c r="P232" s="215"/>
    </row>
    <row r="233" spans="1:16" ht="24" hidden="1" x14ac:dyDescent="0.25">
      <c r="A233" s="352">
        <v>6320</v>
      </c>
      <c r="B233" s="82" t="s">
        <v>251</v>
      </c>
      <c r="C233" s="548">
        <f t="shared" si="291"/>
        <v>0</v>
      </c>
      <c r="D233" s="212">
        <f t="shared" ref="D233:E233" si="319">SUM(D234:D237)</f>
        <v>0</v>
      </c>
      <c r="E233" s="213">
        <f t="shared" si="319"/>
        <v>0</v>
      </c>
      <c r="F233" s="194">
        <f>SUM(F234:F237)</f>
        <v>0</v>
      </c>
      <c r="G233" s="212">
        <f t="shared" ref="G233:O233" si="320">SUM(G234:G237)</f>
        <v>0</v>
      </c>
      <c r="H233" s="213">
        <f t="shared" si="320"/>
        <v>0</v>
      </c>
      <c r="I233" s="194">
        <f t="shared" si="320"/>
        <v>0</v>
      </c>
      <c r="J233" s="214">
        <f t="shared" si="320"/>
        <v>0</v>
      </c>
      <c r="K233" s="213">
        <f t="shared" si="320"/>
        <v>0</v>
      </c>
      <c r="L233" s="194">
        <f t="shared" si="320"/>
        <v>0</v>
      </c>
      <c r="M233" s="212">
        <f t="shared" si="320"/>
        <v>0</v>
      </c>
      <c r="N233" s="213">
        <f t="shared" si="320"/>
        <v>0</v>
      </c>
      <c r="O233" s="194">
        <f t="shared" si="320"/>
        <v>0</v>
      </c>
      <c r="P233" s="196"/>
    </row>
    <row r="234" spans="1:16" hidden="1" x14ac:dyDescent="0.25">
      <c r="A234" s="52">
        <v>6322</v>
      </c>
      <c r="B234" s="90" t="s">
        <v>252</v>
      </c>
      <c r="C234" s="536">
        <f t="shared" si="291"/>
        <v>0</v>
      </c>
      <c r="D234" s="197"/>
      <c r="E234" s="198"/>
      <c r="F234" s="199">
        <f t="shared" ref="F234:F239" si="321">D234+E234</f>
        <v>0</v>
      </c>
      <c r="G234" s="197"/>
      <c r="H234" s="198"/>
      <c r="I234" s="199">
        <f t="shared" ref="I234:I239" si="322">G234+H234</f>
        <v>0</v>
      </c>
      <c r="J234" s="200"/>
      <c r="K234" s="198"/>
      <c r="L234" s="199">
        <f t="shared" ref="L234:L239" si="323">J234+K234</f>
        <v>0</v>
      </c>
      <c r="M234" s="197"/>
      <c r="N234" s="198"/>
      <c r="O234" s="199">
        <f t="shared" ref="O234:O239" si="324">M234+N234</f>
        <v>0</v>
      </c>
      <c r="P234" s="201"/>
    </row>
    <row r="235" spans="1:16" ht="24" hidden="1" x14ac:dyDescent="0.25">
      <c r="A235" s="52">
        <v>6323</v>
      </c>
      <c r="B235" s="90" t="s">
        <v>253</v>
      </c>
      <c r="C235" s="536">
        <f t="shared" si="291"/>
        <v>0</v>
      </c>
      <c r="D235" s="197"/>
      <c r="E235" s="198"/>
      <c r="F235" s="199">
        <f t="shared" si="321"/>
        <v>0</v>
      </c>
      <c r="G235" s="197"/>
      <c r="H235" s="198"/>
      <c r="I235" s="199">
        <f t="shared" si="322"/>
        <v>0</v>
      </c>
      <c r="J235" s="200"/>
      <c r="K235" s="198"/>
      <c r="L235" s="199">
        <f t="shared" si="323"/>
        <v>0</v>
      </c>
      <c r="M235" s="197"/>
      <c r="N235" s="198"/>
      <c r="O235" s="199">
        <f t="shared" si="324"/>
        <v>0</v>
      </c>
      <c r="P235" s="201"/>
    </row>
    <row r="236" spans="1:16" ht="24" hidden="1" x14ac:dyDescent="0.25">
      <c r="A236" s="52">
        <v>6324</v>
      </c>
      <c r="B236" s="90" t="s">
        <v>254</v>
      </c>
      <c r="C236" s="536">
        <f t="shared" si="291"/>
        <v>0</v>
      </c>
      <c r="D236" s="197"/>
      <c r="E236" s="198"/>
      <c r="F236" s="199">
        <f t="shared" si="321"/>
        <v>0</v>
      </c>
      <c r="G236" s="197"/>
      <c r="H236" s="198"/>
      <c r="I236" s="199">
        <f t="shared" si="322"/>
        <v>0</v>
      </c>
      <c r="J236" s="200"/>
      <c r="K236" s="198"/>
      <c r="L236" s="199">
        <f t="shared" si="323"/>
        <v>0</v>
      </c>
      <c r="M236" s="197"/>
      <c r="N236" s="198"/>
      <c r="O236" s="199">
        <f t="shared" si="324"/>
        <v>0</v>
      </c>
      <c r="P236" s="201"/>
    </row>
    <row r="237" spans="1:16" hidden="1" x14ac:dyDescent="0.25">
      <c r="A237" s="45">
        <v>6329</v>
      </c>
      <c r="B237" s="82" t="s">
        <v>255</v>
      </c>
      <c r="C237" s="535">
        <f t="shared" si="291"/>
        <v>0</v>
      </c>
      <c r="D237" s="192"/>
      <c r="E237" s="193"/>
      <c r="F237" s="194">
        <f t="shared" si="321"/>
        <v>0</v>
      </c>
      <c r="G237" s="192"/>
      <c r="H237" s="193"/>
      <c r="I237" s="194">
        <f t="shared" si="322"/>
        <v>0</v>
      </c>
      <c r="J237" s="195"/>
      <c r="K237" s="193"/>
      <c r="L237" s="194">
        <f t="shared" si="323"/>
        <v>0</v>
      </c>
      <c r="M237" s="192"/>
      <c r="N237" s="193"/>
      <c r="O237" s="194">
        <f t="shared" si="324"/>
        <v>0</v>
      </c>
      <c r="P237" s="196"/>
    </row>
    <row r="238" spans="1:16" ht="24" hidden="1" x14ac:dyDescent="0.25">
      <c r="A238" s="351">
        <v>6330</v>
      </c>
      <c r="B238" s="245" t="s">
        <v>256</v>
      </c>
      <c r="C238" s="548">
        <f t="shared" si="291"/>
        <v>0</v>
      </c>
      <c r="D238" s="231"/>
      <c r="E238" s="232"/>
      <c r="F238" s="233">
        <f t="shared" si="321"/>
        <v>0</v>
      </c>
      <c r="G238" s="231"/>
      <c r="H238" s="232"/>
      <c r="I238" s="233">
        <f t="shared" si="322"/>
        <v>0</v>
      </c>
      <c r="J238" s="234"/>
      <c r="K238" s="232"/>
      <c r="L238" s="233">
        <f t="shared" si="323"/>
        <v>0</v>
      </c>
      <c r="M238" s="231"/>
      <c r="N238" s="232"/>
      <c r="O238" s="233">
        <f t="shared" si="324"/>
        <v>0</v>
      </c>
      <c r="P238" s="229"/>
    </row>
    <row r="239" spans="1:16" hidden="1" x14ac:dyDescent="0.25">
      <c r="A239" s="202">
        <v>6360</v>
      </c>
      <c r="B239" s="90" t="s">
        <v>257</v>
      </c>
      <c r="C239" s="536">
        <f t="shared" si="291"/>
        <v>0</v>
      </c>
      <c r="D239" s="197"/>
      <c r="E239" s="198"/>
      <c r="F239" s="199">
        <f t="shared" si="321"/>
        <v>0</v>
      </c>
      <c r="G239" s="197"/>
      <c r="H239" s="198"/>
      <c r="I239" s="199">
        <f t="shared" si="322"/>
        <v>0</v>
      </c>
      <c r="J239" s="200"/>
      <c r="K239" s="198"/>
      <c r="L239" s="199">
        <f t="shared" si="323"/>
        <v>0</v>
      </c>
      <c r="M239" s="197"/>
      <c r="N239" s="198"/>
      <c r="O239" s="199">
        <f t="shared" si="324"/>
        <v>0</v>
      </c>
      <c r="P239" s="201"/>
    </row>
    <row r="240" spans="1:16" ht="36" hidden="1" x14ac:dyDescent="0.25">
      <c r="A240" s="70">
        <v>6400</v>
      </c>
      <c r="B240" s="182" t="s">
        <v>258</v>
      </c>
      <c r="C240" s="534">
        <f t="shared" si="291"/>
        <v>0</v>
      </c>
      <c r="D240" s="183">
        <f t="shared" ref="D240:E240" si="325">SUM(D241,D245)</f>
        <v>0</v>
      </c>
      <c r="E240" s="184">
        <f t="shared" si="325"/>
        <v>0</v>
      </c>
      <c r="F240" s="185">
        <f>SUM(F241,F245)</f>
        <v>0</v>
      </c>
      <c r="G240" s="183">
        <f t="shared" ref="G240:O240" si="326">SUM(G241,G245)</f>
        <v>0</v>
      </c>
      <c r="H240" s="184">
        <f t="shared" si="326"/>
        <v>0</v>
      </c>
      <c r="I240" s="185">
        <f t="shared" si="326"/>
        <v>0</v>
      </c>
      <c r="J240" s="186">
        <f t="shared" si="326"/>
        <v>0</v>
      </c>
      <c r="K240" s="184">
        <f t="shared" si="326"/>
        <v>0</v>
      </c>
      <c r="L240" s="185">
        <f t="shared" si="326"/>
        <v>0</v>
      </c>
      <c r="M240" s="183">
        <f t="shared" si="326"/>
        <v>0</v>
      </c>
      <c r="N240" s="184">
        <f t="shared" si="326"/>
        <v>0</v>
      </c>
      <c r="O240" s="185">
        <f t="shared" si="326"/>
        <v>0</v>
      </c>
      <c r="P240" s="215"/>
    </row>
    <row r="241" spans="1:17" ht="24" hidden="1" x14ac:dyDescent="0.25">
      <c r="A241" s="352">
        <v>6410</v>
      </c>
      <c r="B241" s="82" t="s">
        <v>259</v>
      </c>
      <c r="C241" s="535">
        <f t="shared" si="291"/>
        <v>0</v>
      </c>
      <c r="D241" s="212">
        <f t="shared" ref="D241:E241" si="327">SUM(D242:D244)</f>
        <v>0</v>
      </c>
      <c r="E241" s="213">
        <f t="shared" si="327"/>
        <v>0</v>
      </c>
      <c r="F241" s="194">
        <f>SUM(F242:F244)</f>
        <v>0</v>
      </c>
      <c r="G241" s="212">
        <f t="shared" ref="G241:O241" si="328">SUM(G242:G244)</f>
        <v>0</v>
      </c>
      <c r="H241" s="213">
        <f t="shared" si="328"/>
        <v>0</v>
      </c>
      <c r="I241" s="194">
        <f t="shared" si="328"/>
        <v>0</v>
      </c>
      <c r="J241" s="214">
        <f t="shared" si="328"/>
        <v>0</v>
      </c>
      <c r="K241" s="213">
        <f t="shared" si="328"/>
        <v>0</v>
      </c>
      <c r="L241" s="194">
        <f t="shared" si="328"/>
        <v>0</v>
      </c>
      <c r="M241" s="212">
        <f t="shared" si="328"/>
        <v>0</v>
      </c>
      <c r="N241" s="213">
        <f t="shared" si="328"/>
        <v>0</v>
      </c>
      <c r="O241" s="194">
        <f t="shared" si="328"/>
        <v>0</v>
      </c>
      <c r="P241" s="227"/>
    </row>
    <row r="242" spans="1:17" hidden="1" x14ac:dyDescent="0.25">
      <c r="A242" s="52">
        <v>6411</v>
      </c>
      <c r="B242" s="218" t="s">
        <v>260</v>
      </c>
      <c r="C242" s="536">
        <f t="shared" si="291"/>
        <v>0</v>
      </c>
      <c r="D242" s="197"/>
      <c r="E242" s="198"/>
      <c r="F242" s="199">
        <f t="shared" ref="F242:F244" si="329">D242+E242</f>
        <v>0</v>
      </c>
      <c r="G242" s="197"/>
      <c r="H242" s="198"/>
      <c r="I242" s="199">
        <f t="shared" ref="I242:I244" si="330">G242+H242</f>
        <v>0</v>
      </c>
      <c r="J242" s="200"/>
      <c r="K242" s="198"/>
      <c r="L242" s="199">
        <f t="shared" ref="L242:L244" si="331">J242+K242</f>
        <v>0</v>
      </c>
      <c r="M242" s="197"/>
      <c r="N242" s="198"/>
      <c r="O242" s="199">
        <f t="shared" ref="O242:O244" si="332">M242+N242</f>
        <v>0</v>
      </c>
      <c r="P242" s="201"/>
    </row>
    <row r="243" spans="1:17" ht="36" hidden="1" x14ac:dyDescent="0.25">
      <c r="A243" s="52">
        <v>6412</v>
      </c>
      <c r="B243" s="90" t="s">
        <v>261</v>
      </c>
      <c r="C243" s="536">
        <f t="shared" si="291"/>
        <v>0</v>
      </c>
      <c r="D243" s="197"/>
      <c r="E243" s="198"/>
      <c r="F243" s="199">
        <f t="shared" si="329"/>
        <v>0</v>
      </c>
      <c r="G243" s="197"/>
      <c r="H243" s="198"/>
      <c r="I243" s="199">
        <f t="shared" si="330"/>
        <v>0</v>
      </c>
      <c r="J243" s="200"/>
      <c r="K243" s="198"/>
      <c r="L243" s="199">
        <f t="shared" si="331"/>
        <v>0</v>
      </c>
      <c r="M243" s="197"/>
      <c r="N243" s="198"/>
      <c r="O243" s="199">
        <f t="shared" si="332"/>
        <v>0</v>
      </c>
      <c r="P243" s="201"/>
    </row>
    <row r="244" spans="1:17" ht="36" hidden="1" x14ac:dyDescent="0.25">
      <c r="A244" s="52">
        <v>6419</v>
      </c>
      <c r="B244" s="90" t="s">
        <v>262</v>
      </c>
      <c r="C244" s="536">
        <f t="shared" si="291"/>
        <v>0</v>
      </c>
      <c r="D244" s="197"/>
      <c r="E244" s="198"/>
      <c r="F244" s="199">
        <f t="shared" si="329"/>
        <v>0</v>
      </c>
      <c r="G244" s="197"/>
      <c r="H244" s="198"/>
      <c r="I244" s="199">
        <f t="shared" si="330"/>
        <v>0</v>
      </c>
      <c r="J244" s="200"/>
      <c r="K244" s="198"/>
      <c r="L244" s="199">
        <f t="shared" si="331"/>
        <v>0</v>
      </c>
      <c r="M244" s="197"/>
      <c r="N244" s="198"/>
      <c r="O244" s="199">
        <f t="shared" si="332"/>
        <v>0</v>
      </c>
      <c r="P244" s="201"/>
    </row>
    <row r="245" spans="1:17" ht="48" hidden="1" x14ac:dyDescent="0.25">
      <c r="A245" s="202">
        <v>6420</v>
      </c>
      <c r="B245" s="90" t="s">
        <v>263</v>
      </c>
      <c r="C245" s="536">
        <f t="shared" si="291"/>
        <v>0</v>
      </c>
      <c r="D245" s="203">
        <f t="shared" ref="D245:E245" si="333">SUM(D246:D249)</f>
        <v>0</v>
      </c>
      <c r="E245" s="204">
        <f t="shared" si="333"/>
        <v>0</v>
      </c>
      <c r="F245" s="199">
        <f>SUM(F246:F249)</f>
        <v>0</v>
      </c>
      <c r="G245" s="203">
        <f t="shared" ref="G245:H245" si="334">SUM(G246:G249)</f>
        <v>0</v>
      </c>
      <c r="H245" s="204">
        <f t="shared" si="334"/>
        <v>0</v>
      </c>
      <c r="I245" s="199">
        <f>SUM(I246:I249)</f>
        <v>0</v>
      </c>
      <c r="J245" s="205">
        <f t="shared" ref="J245:K245" si="335">SUM(J246:J249)</f>
        <v>0</v>
      </c>
      <c r="K245" s="204">
        <f t="shared" si="335"/>
        <v>0</v>
      </c>
      <c r="L245" s="199">
        <f>SUM(L246:L249)</f>
        <v>0</v>
      </c>
      <c r="M245" s="203">
        <f t="shared" ref="M245:O245" si="336">SUM(M246:M249)</f>
        <v>0</v>
      </c>
      <c r="N245" s="204">
        <f t="shared" si="336"/>
        <v>0</v>
      </c>
      <c r="O245" s="199">
        <f t="shared" si="336"/>
        <v>0</v>
      </c>
      <c r="P245" s="201"/>
    </row>
    <row r="246" spans="1:17" ht="36" hidden="1" x14ac:dyDescent="0.25">
      <c r="A246" s="52">
        <v>6421</v>
      </c>
      <c r="B246" s="90" t="s">
        <v>264</v>
      </c>
      <c r="C246" s="536">
        <f t="shared" si="291"/>
        <v>0</v>
      </c>
      <c r="D246" s="197"/>
      <c r="E246" s="198"/>
      <c r="F246" s="199">
        <f t="shared" ref="F246:F249" si="337">D246+E246</f>
        <v>0</v>
      </c>
      <c r="G246" s="197"/>
      <c r="H246" s="198"/>
      <c r="I246" s="199">
        <f t="shared" ref="I246:I249" si="338">G246+H246</f>
        <v>0</v>
      </c>
      <c r="J246" s="200"/>
      <c r="K246" s="198"/>
      <c r="L246" s="199">
        <f t="shared" ref="L246:L249" si="339">J246+K246</f>
        <v>0</v>
      </c>
      <c r="M246" s="197"/>
      <c r="N246" s="198"/>
      <c r="O246" s="199">
        <f t="shared" ref="O246:O249" si="340">M246+N246</f>
        <v>0</v>
      </c>
      <c r="P246" s="201"/>
    </row>
    <row r="247" spans="1:17" hidden="1" x14ac:dyDescent="0.25">
      <c r="A247" s="52">
        <v>6422</v>
      </c>
      <c r="B247" s="90" t="s">
        <v>265</v>
      </c>
      <c r="C247" s="536">
        <f t="shared" si="291"/>
        <v>0</v>
      </c>
      <c r="D247" s="197"/>
      <c r="E247" s="198"/>
      <c r="F247" s="199">
        <f t="shared" si="337"/>
        <v>0</v>
      </c>
      <c r="G247" s="197"/>
      <c r="H247" s="198"/>
      <c r="I247" s="199">
        <f t="shared" si="338"/>
        <v>0</v>
      </c>
      <c r="J247" s="200"/>
      <c r="K247" s="198"/>
      <c r="L247" s="199">
        <f t="shared" si="339"/>
        <v>0</v>
      </c>
      <c r="M247" s="197"/>
      <c r="N247" s="198"/>
      <c r="O247" s="199">
        <f t="shared" si="340"/>
        <v>0</v>
      </c>
      <c r="P247" s="201"/>
    </row>
    <row r="248" spans="1:17" ht="13.5" hidden="1" customHeight="1" x14ac:dyDescent="0.25">
      <c r="A248" s="52">
        <v>6423</v>
      </c>
      <c r="B248" s="90" t="s">
        <v>266</v>
      </c>
      <c r="C248" s="536">
        <f t="shared" si="291"/>
        <v>0</v>
      </c>
      <c r="D248" s="197"/>
      <c r="E248" s="198"/>
      <c r="F248" s="199">
        <f t="shared" si="337"/>
        <v>0</v>
      </c>
      <c r="G248" s="197"/>
      <c r="H248" s="198"/>
      <c r="I248" s="199">
        <f t="shared" si="338"/>
        <v>0</v>
      </c>
      <c r="J248" s="200"/>
      <c r="K248" s="198"/>
      <c r="L248" s="199">
        <f t="shared" si="339"/>
        <v>0</v>
      </c>
      <c r="M248" s="197"/>
      <c r="N248" s="198"/>
      <c r="O248" s="199">
        <f t="shared" si="340"/>
        <v>0</v>
      </c>
      <c r="P248" s="201"/>
    </row>
    <row r="249" spans="1:17" ht="36" hidden="1" x14ac:dyDescent="0.25">
      <c r="A249" s="52">
        <v>6424</v>
      </c>
      <c r="B249" s="90" t="s">
        <v>267</v>
      </c>
      <c r="C249" s="536">
        <f t="shared" si="291"/>
        <v>0</v>
      </c>
      <c r="D249" s="197"/>
      <c r="E249" s="198"/>
      <c r="F249" s="199">
        <f t="shared" si="337"/>
        <v>0</v>
      </c>
      <c r="G249" s="197"/>
      <c r="H249" s="198"/>
      <c r="I249" s="199">
        <f t="shared" si="338"/>
        <v>0</v>
      </c>
      <c r="J249" s="200"/>
      <c r="K249" s="198"/>
      <c r="L249" s="199">
        <f t="shared" si="339"/>
        <v>0</v>
      </c>
      <c r="M249" s="197"/>
      <c r="N249" s="198"/>
      <c r="O249" s="199">
        <f t="shared" si="340"/>
        <v>0</v>
      </c>
      <c r="P249" s="201"/>
      <c r="Q249" s="246"/>
    </row>
    <row r="250" spans="1:17" ht="60" hidden="1" x14ac:dyDescent="0.25">
      <c r="A250" s="70">
        <v>6500</v>
      </c>
      <c r="B250" s="182" t="s">
        <v>268</v>
      </c>
      <c r="C250" s="538">
        <f t="shared" si="291"/>
        <v>0</v>
      </c>
      <c r="D250" s="220">
        <f t="shared" ref="D250:O250" si="341">SUM(D251)</f>
        <v>0</v>
      </c>
      <c r="E250" s="221">
        <f t="shared" si="341"/>
        <v>0</v>
      </c>
      <c r="F250" s="222">
        <f t="shared" si="341"/>
        <v>0</v>
      </c>
      <c r="G250" s="126">
        <f t="shared" si="341"/>
        <v>0</v>
      </c>
      <c r="H250" s="127">
        <f t="shared" si="341"/>
        <v>0</v>
      </c>
      <c r="I250" s="222">
        <f t="shared" si="341"/>
        <v>0</v>
      </c>
      <c r="J250" s="247">
        <f t="shared" si="341"/>
        <v>0</v>
      </c>
      <c r="K250" s="127">
        <f t="shared" si="341"/>
        <v>0</v>
      </c>
      <c r="L250" s="222">
        <f t="shared" si="341"/>
        <v>0</v>
      </c>
      <c r="M250" s="126">
        <f t="shared" si="341"/>
        <v>0</v>
      </c>
      <c r="N250" s="127">
        <f t="shared" si="341"/>
        <v>0</v>
      </c>
      <c r="O250" s="222">
        <f t="shared" si="341"/>
        <v>0</v>
      </c>
      <c r="P250" s="215"/>
      <c r="Q250" s="246"/>
    </row>
    <row r="251" spans="1:17" ht="48" hidden="1" x14ac:dyDescent="0.25">
      <c r="A251" s="52">
        <v>6510</v>
      </c>
      <c r="B251" s="90" t="s">
        <v>269</v>
      </c>
      <c r="C251" s="536">
        <f t="shared" si="291"/>
        <v>0</v>
      </c>
      <c r="D251" s="206"/>
      <c r="E251" s="207"/>
      <c r="F251" s="248">
        <f>D251+E251</f>
        <v>0</v>
      </c>
      <c r="G251" s="249"/>
      <c r="H251" s="250"/>
      <c r="I251" s="248">
        <f>G251+H251</f>
        <v>0</v>
      </c>
      <c r="J251" s="251"/>
      <c r="K251" s="250"/>
      <c r="L251" s="248">
        <f>J251+K251</f>
        <v>0</v>
      </c>
      <c r="M251" s="249"/>
      <c r="N251" s="250"/>
      <c r="O251" s="248">
        <f t="shared" ref="O251" si="342">M251+N251</f>
        <v>0</v>
      </c>
      <c r="P251" s="227"/>
      <c r="Q251" s="246"/>
    </row>
    <row r="252" spans="1:17" ht="48" hidden="1" x14ac:dyDescent="0.25">
      <c r="A252" s="252">
        <v>7000</v>
      </c>
      <c r="B252" s="252" t="s">
        <v>270</v>
      </c>
      <c r="C252" s="550">
        <f t="shared" si="291"/>
        <v>0</v>
      </c>
      <c r="D252" s="253">
        <f t="shared" ref="D252:E252" si="343">SUM(D253,D263)</f>
        <v>0</v>
      </c>
      <c r="E252" s="254">
        <f t="shared" si="343"/>
        <v>0</v>
      </c>
      <c r="F252" s="255">
        <f>SUM(F253,F263)</f>
        <v>0</v>
      </c>
      <c r="G252" s="253">
        <f t="shared" ref="G252:H252" si="344">SUM(G253,G263)</f>
        <v>0</v>
      </c>
      <c r="H252" s="254">
        <f t="shared" si="344"/>
        <v>0</v>
      </c>
      <c r="I252" s="255">
        <f>SUM(I253,I263)</f>
        <v>0</v>
      </c>
      <c r="J252" s="256">
        <f t="shared" ref="J252:K252" si="345">SUM(J253,J263)</f>
        <v>0</v>
      </c>
      <c r="K252" s="254">
        <f t="shared" si="345"/>
        <v>0</v>
      </c>
      <c r="L252" s="255">
        <f>SUM(L253,L263)</f>
        <v>0</v>
      </c>
      <c r="M252" s="253">
        <f t="shared" ref="M252:O252" si="346">SUM(M253,M263)</f>
        <v>0</v>
      </c>
      <c r="N252" s="254">
        <f t="shared" si="346"/>
        <v>0</v>
      </c>
      <c r="O252" s="255">
        <f t="shared" si="346"/>
        <v>0</v>
      </c>
      <c r="P252" s="257"/>
    </row>
    <row r="253" spans="1:17" ht="24" hidden="1" x14ac:dyDescent="0.25">
      <c r="A253" s="70">
        <v>7200</v>
      </c>
      <c r="B253" s="182" t="s">
        <v>271</v>
      </c>
      <c r="C253" s="534">
        <f t="shared" si="291"/>
        <v>0</v>
      </c>
      <c r="D253" s="183">
        <f t="shared" ref="D253:O253" si="347">SUM(D254,D255,D256,D257,D261,D262)</f>
        <v>0</v>
      </c>
      <c r="E253" s="184">
        <f t="shared" si="347"/>
        <v>0</v>
      </c>
      <c r="F253" s="185">
        <f t="shared" si="347"/>
        <v>0</v>
      </c>
      <c r="G253" s="183">
        <f t="shared" si="347"/>
        <v>0</v>
      </c>
      <c r="H253" s="184">
        <f t="shared" si="347"/>
        <v>0</v>
      </c>
      <c r="I253" s="185">
        <f t="shared" si="347"/>
        <v>0</v>
      </c>
      <c r="J253" s="186">
        <f t="shared" si="347"/>
        <v>0</v>
      </c>
      <c r="K253" s="184">
        <f t="shared" si="347"/>
        <v>0</v>
      </c>
      <c r="L253" s="185">
        <f t="shared" si="347"/>
        <v>0</v>
      </c>
      <c r="M253" s="183">
        <f t="shared" si="347"/>
        <v>0</v>
      </c>
      <c r="N253" s="184">
        <f t="shared" si="347"/>
        <v>0</v>
      </c>
      <c r="O253" s="185">
        <f t="shared" si="347"/>
        <v>0</v>
      </c>
      <c r="P253" s="187"/>
    </row>
    <row r="254" spans="1:17" ht="24" hidden="1" x14ac:dyDescent="0.25">
      <c r="A254" s="352">
        <v>7210</v>
      </c>
      <c r="B254" s="82" t="s">
        <v>272</v>
      </c>
      <c r="C254" s="535">
        <f t="shared" si="291"/>
        <v>0</v>
      </c>
      <c r="D254" s="192"/>
      <c r="E254" s="193"/>
      <c r="F254" s="194">
        <f t="shared" ref="F254:F256" si="348">D254+E254</f>
        <v>0</v>
      </c>
      <c r="G254" s="192"/>
      <c r="H254" s="193"/>
      <c r="I254" s="194">
        <f t="shared" ref="I254:I256" si="349">G254+H254</f>
        <v>0</v>
      </c>
      <c r="J254" s="195"/>
      <c r="K254" s="193"/>
      <c r="L254" s="194">
        <f t="shared" ref="L254:L256" si="350">J254+K254</f>
        <v>0</v>
      </c>
      <c r="M254" s="192"/>
      <c r="N254" s="193"/>
      <c r="O254" s="194">
        <f t="shared" ref="O254:O256" si="351">M254+N254</f>
        <v>0</v>
      </c>
      <c r="P254" s="196"/>
    </row>
    <row r="255" spans="1:17" s="246" customFormat="1" ht="36" hidden="1" x14ac:dyDescent="0.25">
      <c r="A255" s="202">
        <v>7220</v>
      </c>
      <c r="B255" s="90" t="s">
        <v>273</v>
      </c>
      <c r="C255" s="536">
        <f t="shared" si="291"/>
        <v>0</v>
      </c>
      <c r="D255" s="197"/>
      <c r="E255" s="198"/>
      <c r="F255" s="199">
        <f t="shared" si="348"/>
        <v>0</v>
      </c>
      <c r="G255" s="197"/>
      <c r="H255" s="198"/>
      <c r="I255" s="199">
        <f t="shared" si="349"/>
        <v>0</v>
      </c>
      <c r="J255" s="200"/>
      <c r="K255" s="198"/>
      <c r="L255" s="199">
        <f t="shared" si="350"/>
        <v>0</v>
      </c>
      <c r="M255" s="197"/>
      <c r="N255" s="198"/>
      <c r="O255" s="199">
        <f t="shared" si="351"/>
        <v>0</v>
      </c>
      <c r="P255" s="201"/>
    </row>
    <row r="256" spans="1:17" ht="24" hidden="1" x14ac:dyDescent="0.25">
      <c r="A256" s="202">
        <v>7230</v>
      </c>
      <c r="B256" s="90" t="s">
        <v>43</v>
      </c>
      <c r="C256" s="536">
        <f t="shared" si="291"/>
        <v>0</v>
      </c>
      <c r="D256" s="197"/>
      <c r="E256" s="198"/>
      <c r="F256" s="199">
        <f t="shared" si="348"/>
        <v>0</v>
      </c>
      <c r="G256" s="197"/>
      <c r="H256" s="198"/>
      <c r="I256" s="199">
        <f t="shared" si="349"/>
        <v>0</v>
      </c>
      <c r="J256" s="200"/>
      <c r="K256" s="198"/>
      <c r="L256" s="199">
        <f t="shared" si="350"/>
        <v>0</v>
      </c>
      <c r="M256" s="197"/>
      <c r="N256" s="198"/>
      <c r="O256" s="199">
        <f t="shared" si="351"/>
        <v>0</v>
      </c>
      <c r="P256" s="201"/>
    </row>
    <row r="257" spans="1:16" ht="24" hidden="1" x14ac:dyDescent="0.25">
      <c r="A257" s="202">
        <v>7240</v>
      </c>
      <c r="B257" s="90" t="s">
        <v>274</v>
      </c>
      <c r="C257" s="536">
        <f t="shared" si="291"/>
        <v>0</v>
      </c>
      <c r="D257" s="203">
        <f t="shared" ref="D257:K257" si="352">SUM(D258:D260)</f>
        <v>0</v>
      </c>
      <c r="E257" s="204">
        <f t="shared" si="352"/>
        <v>0</v>
      </c>
      <c r="F257" s="199">
        <f t="shared" si="352"/>
        <v>0</v>
      </c>
      <c r="G257" s="203">
        <f t="shared" si="352"/>
        <v>0</v>
      </c>
      <c r="H257" s="204">
        <f t="shared" si="352"/>
        <v>0</v>
      </c>
      <c r="I257" s="199">
        <f t="shared" si="352"/>
        <v>0</v>
      </c>
      <c r="J257" s="205">
        <f t="shared" si="352"/>
        <v>0</v>
      </c>
      <c r="K257" s="204">
        <f t="shared" si="352"/>
        <v>0</v>
      </c>
      <c r="L257" s="199">
        <f>SUM(L258:L260)</f>
        <v>0</v>
      </c>
      <c r="M257" s="203">
        <f t="shared" ref="M257:O257" si="353">SUM(M258:M260)</f>
        <v>0</v>
      </c>
      <c r="N257" s="204">
        <f t="shared" si="353"/>
        <v>0</v>
      </c>
      <c r="O257" s="199">
        <f t="shared" si="353"/>
        <v>0</v>
      </c>
      <c r="P257" s="201"/>
    </row>
    <row r="258" spans="1:16" ht="48" hidden="1" x14ac:dyDescent="0.25">
      <c r="A258" s="52">
        <v>7245</v>
      </c>
      <c r="B258" s="90" t="s">
        <v>275</v>
      </c>
      <c r="C258" s="536">
        <f t="shared" si="291"/>
        <v>0</v>
      </c>
      <c r="D258" s="197"/>
      <c r="E258" s="198"/>
      <c r="F258" s="199">
        <f t="shared" ref="F258:F262" si="354">D258+E258</f>
        <v>0</v>
      </c>
      <c r="G258" s="197"/>
      <c r="H258" s="198"/>
      <c r="I258" s="199">
        <f t="shared" ref="I258:I262" si="355">G258+H258</f>
        <v>0</v>
      </c>
      <c r="J258" s="200"/>
      <c r="K258" s="198"/>
      <c r="L258" s="199">
        <f t="shared" ref="L258:L262" si="356">J258+K258</f>
        <v>0</v>
      </c>
      <c r="M258" s="197"/>
      <c r="N258" s="198"/>
      <c r="O258" s="199">
        <f t="shared" ref="O258:O262" si="357">M258+N258</f>
        <v>0</v>
      </c>
      <c r="P258" s="201"/>
    </row>
    <row r="259" spans="1:16" ht="84.75" hidden="1" customHeight="1" x14ac:dyDescent="0.25">
      <c r="A259" s="52">
        <v>7246</v>
      </c>
      <c r="B259" s="90" t="s">
        <v>276</v>
      </c>
      <c r="C259" s="536">
        <f t="shared" si="291"/>
        <v>0</v>
      </c>
      <c r="D259" s="197"/>
      <c r="E259" s="198"/>
      <c r="F259" s="199">
        <f t="shared" si="354"/>
        <v>0</v>
      </c>
      <c r="G259" s="197"/>
      <c r="H259" s="198"/>
      <c r="I259" s="199">
        <f t="shared" si="355"/>
        <v>0</v>
      </c>
      <c r="J259" s="200"/>
      <c r="K259" s="198"/>
      <c r="L259" s="199">
        <f t="shared" si="356"/>
        <v>0</v>
      </c>
      <c r="M259" s="197"/>
      <c r="N259" s="198"/>
      <c r="O259" s="199">
        <f t="shared" si="357"/>
        <v>0</v>
      </c>
      <c r="P259" s="201"/>
    </row>
    <row r="260" spans="1:16" ht="36" hidden="1" x14ac:dyDescent="0.25">
      <c r="A260" s="52">
        <v>7247</v>
      </c>
      <c r="B260" s="90" t="s">
        <v>277</v>
      </c>
      <c r="C260" s="536">
        <f t="shared" si="291"/>
        <v>0</v>
      </c>
      <c r="D260" s="197"/>
      <c r="E260" s="198"/>
      <c r="F260" s="199">
        <f t="shared" si="354"/>
        <v>0</v>
      </c>
      <c r="G260" s="197"/>
      <c r="H260" s="198"/>
      <c r="I260" s="199">
        <f t="shared" si="355"/>
        <v>0</v>
      </c>
      <c r="J260" s="200"/>
      <c r="K260" s="198"/>
      <c r="L260" s="199">
        <f t="shared" si="356"/>
        <v>0</v>
      </c>
      <c r="M260" s="197"/>
      <c r="N260" s="198"/>
      <c r="O260" s="199">
        <f t="shared" si="357"/>
        <v>0</v>
      </c>
      <c r="P260" s="201"/>
    </row>
    <row r="261" spans="1:16" ht="24" hidden="1" x14ac:dyDescent="0.25">
      <c r="A261" s="202">
        <v>7260</v>
      </c>
      <c r="B261" s="90" t="s">
        <v>278</v>
      </c>
      <c r="C261" s="536">
        <f t="shared" si="291"/>
        <v>0</v>
      </c>
      <c r="D261" s="197"/>
      <c r="E261" s="198"/>
      <c r="F261" s="199">
        <f t="shared" si="354"/>
        <v>0</v>
      </c>
      <c r="G261" s="197"/>
      <c r="H261" s="198"/>
      <c r="I261" s="199">
        <f t="shared" si="355"/>
        <v>0</v>
      </c>
      <c r="J261" s="200"/>
      <c r="K261" s="198"/>
      <c r="L261" s="199">
        <f t="shared" si="356"/>
        <v>0</v>
      </c>
      <c r="M261" s="197"/>
      <c r="N261" s="198"/>
      <c r="O261" s="199">
        <f t="shared" si="357"/>
        <v>0</v>
      </c>
      <c r="P261" s="201"/>
    </row>
    <row r="262" spans="1:16" ht="60" hidden="1" x14ac:dyDescent="0.25">
      <c r="A262" s="202">
        <v>7270</v>
      </c>
      <c r="B262" s="90" t="s">
        <v>279</v>
      </c>
      <c r="C262" s="536">
        <f t="shared" si="291"/>
        <v>0</v>
      </c>
      <c r="D262" s="197"/>
      <c r="E262" s="198"/>
      <c r="F262" s="199">
        <f t="shared" si="354"/>
        <v>0</v>
      </c>
      <c r="G262" s="197"/>
      <c r="H262" s="198"/>
      <c r="I262" s="199">
        <f t="shared" si="355"/>
        <v>0</v>
      </c>
      <c r="J262" s="200"/>
      <c r="K262" s="198"/>
      <c r="L262" s="199">
        <f t="shared" si="356"/>
        <v>0</v>
      </c>
      <c r="M262" s="197"/>
      <c r="N262" s="198"/>
      <c r="O262" s="199">
        <f t="shared" si="357"/>
        <v>0</v>
      </c>
      <c r="P262" s="201"/>
    </row>
    <row r="263" spans="1:16" hidden="1" x14ac:dyDescent="0.25">
      <c r="A263" s="138">
        <v>7700</v>
      </c>
      <c r="B263" s="108" t="s">
        <v>280</v>
      </c>
      <c r="C263" s="538">
        <f t="shared" si="291"/>
        <v>0</v>
      </c>
      <c r="D263" s="220">
        <f t="shared" ref="D263:O263" si="358">D264</f>
        <v>0</v>
      </c>
      <c r="E263" s="221">
        <f t="shared" si="358"/>
        <v>0</v>
      </c>
      <c r="F263" s="222">
        <f t="shared" si="358"/>
        <v>0</v>
      </c>
      <c r="G263" s="220">
        <f t="shared" si="358"/>
        <v>0</v>
      </c>
      <c r="H263" s="221">
        <f t="shared" si="358"/>
        <v>0</v>
      </c>
      <c r="I263" s="222">
        <f t="shared" si="358"/>
        <v>0</v>
      </c>
      <c r="J263" s="223">
        <f t="shared" si="358"/>
        <v>0</v>
      </c>
      <c r="K263" s="221">
        <f t="shared" si="358"/>
        <v>0</v>
      </c>
      <c r="L263" s="222">
        <f t="shared" si="358"/>
        <v>0</v>
      </c>
      <c r="M263" s="220">
        <f t="shared" si="358"/>
        <v>0</v>
      </c>
      <c r="N263" s="221">
        <f t="shared" si="358"/>
        <v>0</v>
      </c>
      <c r="O263" s="222">
        <f t="shared" si="358"/>
        <v>0</v>
      </c>
      <c r="P263" s="215"/>
    </row>
    <row r="264" spans="1:16" hidden="1" x14ac:dyDescent="0.25">
      <c r="A264" s="188">
        <v>7720</v>
      </c>
      <c r="B264" s="82" t="s">
        <v>281</v>
      </c>
      <c r="C264" s="537">
        <f t="shared" si="291"/>
        <v>0</v>
      </c>
      <c r="D264" s="249"/>
      <c r="E264" s="250"/>
      <c r="F264" s="248">
        <f>D264+E264</f>
        <v>0</v>
      </c>
      <c r="G264" s="249"/>
      <c r="H264" s="250"/>
      <c r="I264" s="248">
        <f>G264+H264</f>
        <v>0</v>
      </c>
      <c r="J264" s="251"/>
      <c r="K264" s="250"/>
      <c r="L264" s="248">
        <f>J264+K264</f>
        <v>0</v>
      </c>
      <c r="M264" s="249"/>
      <c r="N264" s="250"/>
      <c r="O264" s="248">
        <f t="shared" ref="O264" si="359">M264+N264</f>
        <v>0</v>
      </c>
      <c r="P264" s="227"/>
    </row>
    <row r="265" spans="1:16" hidden="1" x14ac:dyDescent="0.25">
      <c r="A265" s="258">
        <v>9000</v>
      </c>
      <c r="B265" s="259" t="s">
        <v>282</v>
      </c>
      <c r="C265" s="551">
        <f t="shared" si="291"/>
        <v>0</v>
      </c>
      <c r="D265" s="260">
        <f t="shared" ref="D265:O266" si="360">D266</f>
        <v>0</v>
      </c>
      <c r="E265" s="261">
        <f t="shared" si="360"/>
        <v>0</v>
      </c>
      <c r="F265" s="262">
        <f t="shared" si="360"/>
        <v>0</v>
      </c>
      <c r="G265" s="260">
        <f t="shared" si="360"/>
        <v>0</v>
      </c>
      <c r="H265" s="261">
        <f t="shared" si="360"/>
        <v>0</v>
      </c>
      <c r="I265" s="262">
        <f>I266</f>
        <v>0</v>
      </c>
      <c r="J265" s="263">
        <f t="shared" si="360"/>
        <v>0</v>
      </c>
      <c r="K265" s="261">
        <f t="shared" si="360"/>
        <v>0</v>
      </c>
      <c r="L265" s="262">
        <f t="shared" si="360"/>
        <v>0</v>
      </c>
      <c r="M265" s="260">
        <f t="shared" si="360"/>
        <v>0</v>
      </c>
      <c r="N265" s="261">
        <f t="shared" si="360"/>
        <v>0</v>
      </c>
      <c r="O265" s="262">
        <f t="shared" si="360"/>
        <v>0</v>
      </c>
      <c r="P265" s="264"/>
    </row>
    <row r="266" spans="1:16" ht="24" hidden="1" x14ac:dyDescent="0.25">
      <c r="A266" s="265">
        <v>9200</v>
      </c>
      <c r="B266" s="90" t="s">
        <v>283</v>
      </c>
      <c r="C266" s="542">
        <f t="shared" si="291"/>
        <v>0</v>
      </c>
      <c r="D266" s="148">
        <f t="shared" si="360"/>
        <v>0</v>
      </c>
      <c r="E266" s="149">
        <f t="shared" si="360"/>
        <v>0</v>
      </c>
      <c r="F266" s="189">
        <f t="shared" si="360"/>
        <v>0</v>
      </c>
      <c r="G266" s="148">
        <f t="shared" si="360"/>
        <v>0</v>
      </c>
      <c r="H266" s="149">
        <f t="shared" si="360"/>
        <v>0</v>
      </c>
      <c r="I266" s="189">
        <f t="shared" si="360"/>
        <v>0</v>
      </c>
      <c r="J266" s="190">
        <f t="shared" si="360"/>
        <v>0</v>
      </c>
      <c r="K266" s="149">
        <f t="shared" si="360"/>
        <v>0</v>
      </c>
      <c r="L266" s="189">
        <f t="shared" si="360"/>
        <v>0</v>
      </c>
      <c r="M266" s="148">
        <f t="shared" si="360"/>
        <v>0</v>
      </c>
      <c r="N266" s="149">
        <f t="shared" si="360"/>
        <v>0</v>
      </c>
      <c r="O266" s="189">
        <f t="shared" si="360"/>
        <v>0</v>
      </c>
      <c r="P266" s="191"/>
    </row>
    <row r="267" spans="1:16" ht="24" hidden="1" x14ac:dyDescent="0.25">
      <c r="A267" s="266">
        <v>9260</v>
      </c>
      <c r="B267" s="90" t="s">
        <v>284</v>
      </c>
      <c r="C267" s="542">
        <f t="shared" si="291"/>
        <v>0</v>
      </c>
      <c r="D267" s="148">
        <f t="shared" ref="D267:O267" si="361">SUM(D268)</f>
        <v>0</v>
      </c>
      <c r="E267" s="149">
        <f t="shared" si="361"/>
        <v>0</v>
      </c>
      <c r="F267" s="189">
        <f t="shared" si="361"/>
        <v>0</v>
      </c>
      <c r="G267" s="148">
        <f t="shared" si="361"/>
        <v>0</v>
      </c>
      <c r="H267" s="149">
        <f t="shared" si="361"/>
        <v>0</v>
      </c>
      <c r="I267" s="189">
        <f t="shared" si="361"/>
        <v>0</v>
      </c>
      <c r="J267" s="190">
        <f t="shared" si="361"/>
        <v>0</v>
      </c>
      <c r="K267" s="149">
        <f t="shared" si="361"/>
        <v>0</v>
      </c>
      <c r="L267" s="189">
        <f t="shared" si="361"/>
        <v>0</v>
      </c>
      <c r="M267" s="148">
        <f t="shared" si="361"/>
        <v>0</v>
      </c>
      <c r="N267" s="149">
        <f t="shared" si="361"/>
        <v>0</v>
      </c>
      <c r="O267" s="189">
        <f t="shared" si="361"/>
        <v>0</v>
      </c>
      <c r="P267" s="191"/>
    </row>
    <row r="268" spans="1:16" ht="87" hidden="1" customHeight="1" x14ac:dyDescent="0.25">
      <c r="A268" s="267">
        <v>9263</v>
      </c>
      <c r="B268" s="90" t="s">
        <v>285</v>
      </c>
      <c r="C268" s="542">
        <f t="shared" si="291"/>
        <v>0</v>
      </c>
      <c r="D268" s="206"/>
      <c r="E268" s="207"/>
      <c r="F268" s="189">
        <f>D268+E268</f>
        <v>0</v>
      </c>
      <c r="G268" s="206"/>
      <c r="H268" s="207"/>
      <c r="I268" s="189">
        <f>G268+H268</f>
        <v>0</v>
      </c>
      <c r="J268" s="208"/>
      <c r="K268" s="207"/>
      <c r="L268" s="189">
        <f>J268+K268</f>
        <v>0</v>
      </c>
      <c r="M268" s="206"/>
      <c r="N268" s="207"/>
      <c r="O268" s="189">
        <f t="shared" ref="O268" si="362">M268+N268</f>
        <v>0</v>
      </c>
      <c r="P268" s="191"/>
    </row>
    <row r="269" spans="1:16" hidden="1" x14ac:dyDescent="0.25">
      <c r="A269" s="218"/>
      <c r="B269" s="90" t="s">
        <v>286</v>
      </c>
      <c r="C269" s="536">
        <f t="shared" si="291"/>
        <v>0</v>
      </c>
      <c r="D269" s="203">
        <f t="shared" ref="D269:E269" si="363">SUM(D270:D271)</f>
        <v>0</v>
      </c>
      <c r="E269" s="204">
        <f t="shared" si="363"/>
        <v>0</v>
      </c>
      <c r="F269" s="199">
        <f>SUM(F270:F271)</f>
        <v>0</v>
      </c>
      <c r="G269" s="203">
        <f t="shared" ref="G269:H269" si="364">SUM(G270:G271)</f>
        <v>0</v>
      </c>
      <c r="H269" s="204">
        <f t="shared" si="364"/>
        <v>0</v>
      </c>
      <c r="I269" s="199">
        <f>SUM(I270:I271)</f>
        <v>0</v>
      </c>
      <c r="J269" s="205">
        <f t="shared" ref="J269:K269" si="365">SUM(J270:J271)</f>
        <v>0</v>
      </c>
      <c r="K269" s="204">
        <f t="shared" si="365"/>
        <v>0</v>
      </c>
      <c r="L269" s="199">
        <f>SUM(L270:L271)</f>
        <v>0</v>
      </c>
      <c r="M269" s="203">
        <f t="shared" ref="M269:O269" si="366">SUM(M270:M271)</f>
        <v>0</v>
      </c>
      <c r="N269" s="204">
        <f t="shared" si="366"/>
        <v>0</v>
      </c>
      <c r="O269" s="199">
        <f t="shared" si="366"/>
        <v>0</v>
      </c>
      <c r="P269" s="201"/>
    </row>
    <row r="270" spans="1:16" hidden="1" x14ac:dyDescent="0.25">
      <c r="A270" s="218" t="s">
        <v>287</v>
      </c>
      <c r="B270" s="52" t="s">
        <v>288</v>
      </c>
      <c r="C270" s="536">
        <f t="shared" si="291"/>
        <v>0</v>
      </c>
      <c r="D270" s="197"/>
      <c r="E270" s="198"/>
      <c r="F270" s="199">
        <f t="shared" ref="F270:F271" si="367">D270+E270</f>
        <v>0</v>
      </c>
      <c r="G270" s="197"/>
      <c r="H270" s="198"/>
      <c r="I270" s="199">
        <f t="shared" ref="I270:I271" si="368">G270+H270</f>
        <v>0</v>
      </c>
      <c r="J270" s="200"/>
      <c r="K270" s="198"/>
      <c r="L270" s="199">
        <f t="shared" ref="L270:L271" si="369">J270+K270</f>
        <v>0</v>
      </c>
      <c r="M270" s="197"/>
      <c r="N270" s="198"/>
      <c r="O270" s="199">
        <f t="shared" ref="O270:O271" si="370">M270+N270</f>
        <v>0</v>
      </c>
      <c r="P270" s="201"/>
    </row>
    <row r="271" spans="1:16" ht="24" hidden="1" x14ac:dyDescent="0.25">
      <c r="A271" s="218" t="s">
        <v>289</v>
      </c>
      <c r="B271" s="268" t="s">
        <v>290</v>
      </c>
      <c r="C271" s="535">
        <f t="shared" si="291"/>
        <v>0</v>
      </c>
      <c r="D271" s="192"/>
      <c r="E271" s="193"/>
      <c r="F271" s="194">
        <f t="shared" si="367"/>
        <v>0</v>
      </c>
      <c r="G271" s="192"/>
      <c r="H271" s="193"/>
      <c r="I271" s="194">
        <f t="shared" si="368"/>
        <v>0</v>
      </c>
      <c r="J271" s="195"/>
      <c r="K271" s="193"/>
      <c r="L271" s="194">
        <f t="shared" si="369"/>
        <v>0</v>
      </c>
      <c r="M271" s="192"/>
      <c r="N271" s="193"/>
      <c r="O271" s="194">
        <f t="shared" si="370"/>
        <v>0</v>
      </c>
      <c r="P271" s="196"/>
    </row>
    <row r="272" spans="1:16" ht="12.75" thickBot="1" x14ac:dyDescent="0.3">
      <c r="A272" s="269"/>
      <c r="B272" s="269" t="s">
        <v>291</v>
      </c>
      <c r="C272" s="552">
        <f t="shared" si="291"/>
        <v>140492</v>
      </c>
      <c r="D272" s="270">
        <f>SUM(D269,D265,D252,D211,D182,D174,D160,D75,D53)</f>
        <v>130000</v>
      </c>
      <c r="E272" s="271">
        <f t="shared" ref="E272:O272" si="371">SUM(E269,E265,E252,E211,E182,E174,E160,E75,E53)</f>
        <v>10492</v>
      </c>
      <c r="F272" s="272">
        <f t="shared" si="371"/>
        <v>140492</v>
      </c>
      <c r="G272" s="270">
        <f t="shared" si="371"/>
        <v>0</v>
      </c>
      <c r="H272" s="271">
        <f t="shared" si="371"/>
        <v>0</v>
      </c>
      <c r="I272" s="272">
        <f t="shared" si="371"/>
        <v>0</v>
      </c>
      <c r="J272" s="273">
        <f t="shared" si="371"/>
        <v>0</v>
      </c>
      <c r="K272" s="271">
        <f t="shared" si="371"/>
        <v>0</v>
      </c>
      <c r="L272" s="272">
        <f t="shared" si="371"/>
        <v>0</v>
      </c>
      <c r="M272" s="270">
        <f t="shared" si="371"/>
        <v>0</v>
      </c>
      <c r="N272" s="271">
        <f t="shared" si="371"/>
        <v>0</v>
      </c>
      <c r="O272" s="272">
        <f t="shared" si="371"/>
        <v>0</v>
      </c>
      <c r="P272" s="274"/>
    </row>
    <row r="273" spans="1:16" s="29" customFormat="1" ht="13.5" hidden="1" thickTop="1" thickBot="1" x14ac:dyDescent="0.3">
      <c r="A273" s="1008" t="s">
        <v>292</v>
      </c>
      <c r="B273" s="1009"/>
      <c r="C273" s="553">
        <f t="shared" si="291"/>
        <v>0</v>
      </c>
      <c r="D273" s="275">
        <f>SUM(D24,D25,D41,D43)-D51</f>
        <v>0</v>
      </c>
      <c r="E273" s="276">
        <f t="shared" ref="E273:F273" si="372">SUM(E24,E25,E41,E43)-E51</f>
        <v>0</v>
      </c>
      <c r="F273" s="277">
        <f t="shared" si="372"/>
        <v>0</v>
      </c>
      <c r="G273" s="275">
        <f>SUM(G24,G25,G43)-G51</f>
        <v>0</v>
      </c>
      <c r="H273" s="276">
        <f t="shared" ref="H273:I273" si="373">SUM(H24,H25,H43)-H51</f>
        <v>0</v>
      </c>
      <c r="I273" s="277">
        <f t="shared" si="373"/>
        <v>0</v>
      </c>
      <c r="J273" s="278">
        <f t="shared" ref="J273:K273" si="374">(J26+J43)-J51</f>
        <v>0</v>
      </c>
      <c r="K273" s="276">
        <f t="shared" si="374"/>
        <v>0</v>
      </c>
      <c r="L273" s="277">
        <f>(L26+L43)-L51</f>
        <v>0</v>
      </c>
      <c r="M273" s="275">
        <f t="shared" ref="M273:O273" si="375">M45-M51</f>
        <v>0</v>
      </c>
      <c r="N273" s="276">
        <f t="shared" si="375"/>
        <v>0</v>
      </c>
      <c r="O273" s="277">
        <f t="shared" si="375"/>
        <v>0</v>
      </c>
      <c r="P273" s="279"/>
    </row>
    <row r="274" spans="1:16" s="29" customFormat="1" ht="12.75" hidden="1" thickTop="1" x14ac:dyDescent="0.25">
      <c r="A274" s="1010" t="s">
        <v>293</v>
      </c>
      <c r="B274" s="1011"/>
      <c r="C274" s="554">
        <f t="shared" si="291"/>
        <v>0</v>
      </c>
      <c r="D274" s="280">
        <f t="shared" ref="D274:O274" si="376">SUM(D275,D276)-D283+D284</f>
        <v>0</v>
      </c>
      <c r="E274" s="281">
        <f t="shared" si="376"/>
        <v>0</v>
      </c>
      <c r="F274" s="282">
        <f t="shared" si="376"/>
        <v>0</v>
      </c>
      <c r="G274" s="280">
        <f t="shared" si="376"/>
        <v>0</v>
      </c>
      <c r="H274" s="281">
        <f t="shared" si="376"/>
        <v>0</v>
      </c>
      <c r="I274" s="282">
        <f t="shared" si="376"/>
        <v>0</v>
      </c>
      <c r="J274" s="283">
        <f t="shared" si="376"/>
        <v>0</v>
      </c>
      <c r="K274" s="281">
        <f t="shared" si="376"/>
        <v>0</v>
      </c>
      <c r="L274" s="282">
        <f t="shared" si="376"/>
        <v>0</v>
      </c>
      <c r="M274" s="280">
        <f t="shared" si="376"/>
        <v>0</v>
      </c>
      <c r="N274" s="281">
        <f t="shared" si="376"/>
        <v>0</v>
      </c>
      <c r="O274" s="282">
        <f t="shared" si="376"/>
        <v>0</v>
      </c>
      <c r="P274" s="284"/>
    </row>
    <row r="275" spans="1:16" s="29" customFormat="1" ht="13.5" hidden="1" thickTop="1" thickBot="1" x14ac:dyDescent="0.3">
      <c r="A275" s="157" t="s">
        <v>294</v>
      </c>
      <c r="B275" s="157" t="s">
        <v>295</v>
      </c>
      <c r="C275" s="544">
        <f t="shared" si="291"/>
        <v>0</v>
      </c>
      <c r="D275" s="158">
        <f>D21-D269</f>
        <v>0</v>
      </c>
      <c r="E275" s="158">
        <f t="shared" ref="E275:O275" si="377">E21-E269</f>
        <v>0</v>
      </c>
      <c r="F275" s="158">
        <f t="shared" si="377"/>
        <v>0</v>
      </c>
      <c r="G275" s="158">
        <f t="shared" si="377"/>
        <v>0</v>
      </c>
      <c r="H275" s="158">
        <f t="shared" si="377"/>
        <v>0</v>
      </c>
      <c r="I275" s="158">
        <f t="shared" si="377"/>
        <v>0</v>
      </c>
      <c r="J275" s="158">
        <f t="shared" si="377"/>
        <v>0</v>
      </c>
      <c r="K275" s="158">
        <f t="shared" si="377"/>
        <v>0</v>
      </c>
      <c r="L275" s="544">
        <f t="shared" si="377"/>
        <v>0</v>
      </c>
      <c r="M275" s="158">
        <f t="shared" si="377"/>
        <v>0</v>
      </c>
      <c r="N275" s="158">
        <f t="shared" si="377"/>
        <v>0</v>
      </c>
      <c r="O275" s="544">
        <f t="shared" si="377"/>
        <v>0</v>
      </c>
      <c r="P275" s="563"/>
    </row>
    <row r="276" spans="1:16" s="29" customFormat="1" ht="12.75" hidden="1" thickTop="1" x14ac:dyDescent="0.25">
      <c r="A276" s="285" t="s">
        <v>296</v>
      </c>
      <c r="B276" s="285" t="s">
        <v>297</v>
      </c>
      <c r="C276" s="554">
        <f t="shared" si="291"/>
        <v>0</v>
      </c>
      <c r="D276" s="280">
        <f t="shared" ref="D276:O276" si="378">SUM(D277,D279,D281)-SUM(D278,D280,D282)</f>
        <v>0</v>
      </c>
      <c r="E276" s="281">
        <f t="shared" si="378"/>
        <v>0</v>
      </c>
      <c r="F276" s="282">
        <f t="shared" si="378"/>
        <v>0</v>
      </c>
      <c r="G276" s="280">
        <f t="shared" si="378"/>
        <v>0</v>
      </c>
      <c r="H276" s="281">
        <f t="shared" si="378"/>
        <v>0</v>
      </c>
      <c r="I276" s="282">
        <f t="shared" si="378"/>
        <v>0</v>
      </c>
      <c r="J276" s="283">
        <f t="shared" si="378"/>
        <v>0</v>
      </c>
      <c r="K276" s="281">
        <f t="shared" si="378"/>
        <v>0</v>
      </c>
      <c r="L276" s="282">
        <f t="shared" si="378"/>
        <v>0</v>
      </c>
      <c r="M276" s="280">
        <f t="shared" si="378"/>
        <v>0</v>
      </c>
      <c r="N276" s="281">
        <f t="shared" si="378"/>
        <v>0</v>
      </c>
      <c r="O276" s="282">
        <f t="shared" si="378"/>
        <v>0</v>
      </c>
      <c r="P276" s="284"/>
    </row>
    <row r="277" spans="1:16" ht="12.75" hidden="1" thickTop="1" x14ac:dyDescent="0.25">
      <c r="A277" s="286" t="s">
        <v>298</v>
      </c>
      <c r="B277" s="147" t="s">
        <v>299</v>
      </c>
      <c r="C277" s="537">
        <f t="shared" ref="C277:C284" si="379">F277+I277+L277+O277</f>
        <v>0</v>
      </c>
      <c r="D277" s="249"/>
      <c r="E277" s="250"/>
      <c r="F277" s="248">
        <f t="shared" ref="F277:F284" si="380">D277+E277</f>
        <v>0</v>
      </c>
      <c r="G277" s="249"/>
      <c r="H277" s="250"/>
      <c r="I277" s="248">
        <f t="shared" ref="I277:I284" si="381">G277+H277</f>
        <v>0</v>
      </c>
      <c r="J277" s="251"/>
      <c r="K277" s="250"/>
      <c r="L277" s="248">
        <f t="shared" ref="L277:L284" si="382">J277+K277</f>
        <v>0</v>
      </c>
      <c r="M277" s="249"/>
      <c r="N277" s="250"/>
      <c r="O277" s="248">
        <f t="shared" ref="O277:O284" si="383">M277+N277</f>
        <v>0</v>
      </c>
      <c r="P277" s="227"/>
    </row>
    <row r="278" spans="1:16" ht="24.75" hidden="1" thickTop="1" x14ac:dyDescent="0.25">
      <c r="A278" s="218" t="s">
        <v>300</v>
      </c>
      <c r="B278" s="51" t="s">
        <v>301</v>
      </c>
      <c r="C278" s="536">
        <f t="shared" si="379"/>
        <v>0</v>
      </c>
      <c r="D278" s="197"/>
      <c r="E278" s="198"/>
      <c r="F278" s="199">
        <f t="shared" si="380"/>
        <v>0</v>
      </c>
      <c r="G278" s="197"/>
      <c r="H278" s="198"/>
      <c r="I278" s="199">
        <f t="shared" si="381"/>
        <v>0</v>
      </c>
      <c r="J278" s="200"/>
      <c r="K278" s="198"/>
      <c r="L278" s="199">
        <f t="shared" si="382"/>
        <v>0</v>
      </c>
      <c r="M278" s="197"/>
      <c r="N278" s="198"/>
      <c r="O278" s="199">
        <f t="shared" si="383"/>
        <v>0</v>
      </c>
      <c r="P278" s="201"/>
    </row>
    <row r="279" spans="1:16" ht="12.75" hidden="1" thickTop="1" x14ac:dyDescent="0.25">
      <c r="A279" s="218" t="s">
        <v>302</v>
      </c>
      <c r="B279" s="51" t="s">
        <v>303</v>
      </c>
      <c r="C279" s="536">
        <f t="shared" si="379"/>
        <v>0</v>
      </c>
      <c r="D279" s="197"/>
      <c r="E279" s="198"/>
      <c r="F279" s="199">
        <f t="shared" si="380"/>
        <v>0</v>
      </c>
      <c r="G279" s="197"/>
      <c r="H279" s="198"/>
      <c r="I279" s="199">
        <f t="shared" si="381"/>
        <v>0</v>
      </c>
      <c r="J279" s="200"/>
      <c r="K279" s="198"/>
      <c r="L279" s="199">
        <f t="shared" si="382"/>
        <v>0</v>
      </c>
      <c r="M279" s="197"/>
      <c r="N279" s="198"/>
      <c r="O279" s="199">
        <f t="shared" si="383"/>
        <v>0</v>
      </c>
      <c r="P279" s="201"/>
    </row>
    <row r="280" spans="1:16" ht="24.75" hidden="1" thickTop="1" x14ac:dyDescent="0.25">
      <c r="A280" s="218" t="s">
        <v>304</v>
      </c>
      <c r="B280" s="51" t="s">
        <v>305</v>
      </c>
      <c r="C280" s="536">
        <f t="shared" si="379"/>
        <v>0</v>
      </c>
      <c r="D280" s="197"/>
      <c r="E280" s="198"/>
      <c r="F280" s="199">
        <f t="shared" si="380"/>
        <v>0</v>
      </c>
      <c r="G280" s="197"/>
      <c r="H280" s="198"/>
      <c r="I280" s="199">
        <f t="shared" si="381"/>
        <v>0</v>
      </c>
      <c r="J280" s="200"/>
      <c r="K280" s="198"/>
      <c r="L280" s="199">
        <f t="shared" si="382"/>
        <v>0</v>
      </c>
      <c r="M280" s="197"/>
      <c r="N280" s="198"/>
      <c r="O280" s="199">
        <f t="shared" si="383"/>
        <v>0</v>
      </c>
      <c r="P280" s="201"/>
    </row>
    <row r="281" spans="1:16" ht="12.75" hidden="1" thickTop="1" x14ac:dyDescent="0.25">
      <c r="A281" s="218" t="s">
        <v>306</v>
      </c>
      <c r="B281" s="51" t="s">
        <v>307</v>
      </c>
      <c r="C281" s="536">
        <f t="shared" si="379"/>
        <v>0</v>
      </c>
      <c r="D281" s="197"/>
      <c r="E281" s="198"/>
      <c r="F281" s="199">
        <f t="shared" si="380"/>
        <v>0</v>
      </c>
      <c r="G281" s="197"/>
      <c r="H281" s="198"/>
      <c r="I281" s="199">
        <f t="shared" si="381"/>
        <v>0</v>
      </c>
      <c r="J281" s="200"/>
      <c r="K281" s="198"/>
      <c r="L281" s="199">
        <f t="shared" si="382"/>
        <v>0</v>
      </c>
      <c r="M281" s="197"/>
      <c r="N281" s="198"/>
      <c r="O281" s="199">
        <f t="shared" si="383"/>
        <v>0</v>
      </c>
      <c r="P281" s="201"/>
    </row>
    <row r="282" spans="1:16" ht="24.75" hidden="1" thickTop="1" x14ac:dyDescent="0.25">
      <c r="A282" s="287" t="s">
        <v>308</v>
      </c>
      <c r="B282" s="288" t="s">
        <v>309</v>
      </c>
      <c r="C282" s="548">
        <f t="shared" si="379"/>
        <v>0</v>
      </c>
      <c r="D282" s="231"/>
      <c r="E282" s="232"/>
      <c r="F282" s="233">
        <f t="shared" si="380"/>
        <v>0</v>
      </c>
      <c r="G282" s="231"/>
      <c r="H282" s="232"/>
      <c r="I282" s="233">
        <f t="shared" si="381"/>
        <v>0</v>
      </c>
      <c r="J282" s="234"/>
      <c r="K282" s="232"/>
      <c r="L282" s="233">
        <f t="shared" si="382"/>
        <v>0</v>
      </c>
      <c r="M282" s="231"/>
      <c r="N282" s="232"/>
      <c r="O282" s="233">
        <f t="shared" si="383"/>
        <v>0</v>
      </c>
      <c r="P282" s="229"/>
    </row>
    <row r="283" spans="1:16" s="29" customFormat="1" ht="13.5" hidden="1" thickTop="1" thickBot="1" x14ac:dyDescent="0.3">
      <c r="A283" s="289" t="s">
        <v>310</v>
      </c>
      <c r="B283" s="289" t="s">
        <v>311</v>
      </c>
      <c r="C283" s="553">
        <f t="shared" si="379"/>
        <v>0</v>
      </c>
      <c r="D283" s="290"/>
      <c r="E283" s="291"/>
      <c r="F283" s="277">
        <f t="shared" si="380"/>
        <v>0</v>
      </c>
      <c r="G283" s="290"/>
      <c r="H283" s="291"/>
      <c r="I283" s="277">
        <f t="shared" si="381"/>
        <v>0</v>
      </c>
      <c r="J283" s="292"/>
      <c r="K283" s="291"/>
      <c r="L283" s="277">
        <f t="shared" si="382"/>
        <v>0</v>
      </c>
      <c r="M283" s="290"/>
      <c r="N283" s="291"/>
      <c r="O283" s="277">
        <f t="shared" si="383"/>
        <v>0</v>
      </c>
      <c r="P283" s="279"/>
    </row>
    <row r="284" spans="1:16" s="29" customFormat="1" ht="48.75" hidden="1" thickTop="1" x14ac:dyDescent="0.25">
      <c r="A284" s="285" t="s">
        <v>312</v>
      </c>
      <c r="B284" s="293" t="s">
        <v>313</v>
      </c>
      <c r="C284" s="554">
        <f t="shared" si="379"/>
        <v>0</v>
      </c>
      <c r="D284" s="294"/>
      <c r="E284" s="295"/>
      <c r="F284" s="185">
        <f t="shared" si="380"/>
        <v>0</v>
      </c>
      <c r="G284" s="224"/>
      <c r="H284" s="225"/>
      <c r="I284" s="185">
        <f t="shared" si="381"/>
        <v>0</v>
      </c>
      <c r="J284" s="226"/>
      <c r="K284" s="225"/>
      <c r="L284" s="185">
        <f t="shared" si="382"/>
        <v>0</v>
      </c>
      <c r="M284" s="224"/>
      <c r="N284" s="225"/>
      <c r="O284" s="185">
        <f t="shared" si="383"/>
        <v>0</v>
      </c>
      <c r="P284" s="209"/>
    </row>
    <row r="285" spans="1:16" ht="12.75" thickTop="1" x14ac:dyDescent="0.25">
      <c r="A285" s="2"/>
      <c r="B285" s="2"/>
      <c r="C285" s="2"/>
      <c r="D285" s="2"/>
      <c r="E285" s="2"/>
      <c r="F285" s="2"/>
      <c r="G285" s="2"/>
      <c r="H285" s="2"/>
      <c r="I285" s="2"/>
      <c r="J285" s="2"/>
      <c r="K285" s="2"/>
      <c r="L285" s="2"/>
      <c r="M285" s="2"/>
      <c r="N285" s="2"/>
      <c r="O285" s="2"/>
      <c r="P285" s="2"/>
    </row>
    <row r="286" spans="1:16" x14ac:dyDescent="0.25">
      <c r="A286" s="2"/>
      <c r="B286" s="2"/>
      <c r="C286" s="2"/>
      <c r="D286" s="2"/>
      <c r="E286" s="2"/>
      <c r="F286" s="2"/>
      <c r="G286" s="2"/>
      <c r="H286" s="2"/>
      <c r="I286" s="2"/>
      <c r="J286" s="2"/>
      <c r="K286" s="2"/>
      <c r="L286" s="2"/>
      <c r="M286" s="2"/>
      <c r="N286" s="2"/>
      <c r="O286" s="2"/>
      <c r="P286" s="2"/>
    </row>
    <row r="287" spans="1:16" x14ac:dyDescent="0.25">
      <c r="A287" s="2"/>
      <c r="B287" s="2"/>
      <c r="C287" s="2"/>
      <c r="D287" s="2"/>
      <c r="E287" s="2"/>
      <c r="F287" s="2"/>
      <c r="G287" s="2"/>
      <c r="H287" s="2"/>
      <c r="I287" s="2"/>
      <c r="J287" s="2"/>
      <c r="K287" s="2"/>
      <c r="L287" s="2"/>
      <c r="M287" s="2"/>
      <c r="N287" s="2"/>
      <c r="O287" s="2"/>
      <c r="P287" s="2"/>
    </row>
    <row r="288" spans="1:16" x14ac:dyDescent="0.25">
      <c r="A288" s="2"/>
      <c r="B288" s="2"/>
      <c r="C288" s="2"/>
      <c r="D288" s="2"/>
      <c r="E288" s="2"/>
      <c r="F288" s="2"/>
      <c r="G288" s="2"/>
      <c r="H288" s="2"/>
      <c r="I288" s="2"/>
      <c r="J288" s="2"/>
      <c r="K288" s="2"/>
      <c r="L288" s="2"/>
      <c r="M288" s="2"/>
      <c r="N288" s="2"/>
      <c r="O288" s="2"/>
      <c r="P288" s="2"/>
    </row>
    <row r="289" spans="1:16" x14ac:dyDescent="0.25">
      <c r="A289" s="2"/>
      <c r="B289" s="2"/>
      <c r="C289" s="2"/>
      <c r="D289" s="2"/>
      <c r="E289" s="2"/>
      <c r="F289" s="2"/>
      <c r="G289" s="2"/>
      <c r="H289" s="2"/>
      <c r="I289" s="2"/>
      <c r="J289" s="2"/>
      <c r="K289" s="2"/>
      <c r="L289" s="2"/>
      <c r="M289" s="2"/>
      <c r="N289" s="2"/>
      <c r="O289" s="2"/>
      <c r="P289" s="2"/>
    </row>
    <row r="290" spans="1:16" x14ac:dyDescent="0.25">
      <c r="A290" s="2"/>
      <c r="B290" s="2"/>
      <c r="C290" s="2"/>
      <c r="D290" s="2"/>
      <c r="E290" s="2"/>
      <c r="F290" s="2"/>
      <c r="G290" s="2"/>
      <c r="H290" s="2"/>
      <c r="I290" s="2"/>
      <c r="J290" s="2"/>
      <c r="K290" s="2"/>
      <c r="L290" s="2"/>
      <c r="M290" s="2"/>
      <c r="N290" s="2"/>
      <c r="O290" s="2"/>
      <c r="P290" s="2"/>
    </row>
    <row r="291" spans="1:16" x14ac:dyDescent="0.25">
      <c r="A291" s="2"/>
      <c r="B291" s="2"/>
      <c r="C291" s="2"/>
      <c r="D291" s="2"/>
      <c r="E291" s="2"/>
      <c r="F291" s="2"/>
      <c r="G291" s="2"/>
      <c r="H291" s="2"/>
      <c r="I291" s="2"/>
      <c r="J291" s="2"/>
      <c r="K291" s="2"/>
      <c r="L291" s="2"/>
      <c r="M291" s="2"/>
      <c r="N291" s="2"/>
      <c r="O291" s="2"/>
      <c r="P291" s="2"/>
    </row>
    <row r="292" spans="1:16" x14ac:dyDescent="0.25">
      <c r="A292" s="2"/>
      <c r="B292" s="2"/>
      <c r="C292" s="2"/>
      <c r="D292" s="2"/>
      <c r="E292" s="2"/>
      <c r="F292" s="2"/>
      <c r="G292" s="2"/>
      <c r="H292" s="2"/>
      <c r="I292" s="2"/>
      <c r="J292" s="2"/>
      <c r="K292" s="2"/>
      <c r="L292" s="2"/>
      <c r="M292" s="2"/>
      <c r="N292" s="2"/>
      <c r="O292" s="2"/>
      <c r="P292" s="2"/>
    </row>
    <row r="293" spans="1:16" x14ac:dyDescent="0.25">
      <c r="A293" s="2"/>
      <c r="B293" s="2"/>
      <c r="C293" s="2"/>
      <c r="D293" s="2"/>
      <c r="E293" s="2"/>
      <c r="F293" s="2"/>
      <c r="G293" s="2"/>
      <c r="H293" s="2"/>
      <c r="I293" s="2"/>
      <c r="J293" s="2"/>
      <c r="K293" s="2"/>
      <c r="L293" s="2"/>
      <c r="M293" s="2"/>
      <c r="N293" s="2"/>
      <c r="O293" s="2"/>
      <c r="P293" s="2"/>
    </row>
    <row r="294" spans="1:16" x14ac:dyDescent="0.25">
      <c r="A294" s="2"/>
      <c r="B294" s="2"/>
      <c r="C294" s="2"/>
      <c r="D294" s="2"/>
      <c r="E294" s="2"/>
      <c r="F294" s="2"/>
      <c r="G294" s="2"/>
      <c r="H294" s="2"/>
      <c r="I294" s="2"/>
      <c r="J294" s="2"/>
      <c r="K294" s="2"/>
      <c r="L294" s="2"/>
      <c r="M294" s="2"/>
      <c r="N294" s="2"/>
      <c r="O294" s="2"/>
      <c r="P294" s="2"/>
    </row>
    <row r="295" spans="1:16" x14ac:dyDescent="0.25">
      <c r="A295" s="2"/>
      <c r="B295" s="2"/>
      <c r="C295" s="2"/>
      <c r="D295" s="2"/>
      <c r="E295" s="2"/>
      <c r="F295" s="2"/>
      <c r="G295" s="2"/>
      <c r="H295" s="2"/>
      <c r="I295" s="2"/>
      <c r="J295" s="2"/>
      <c r="K295" s="2"/>
      <c r="L295" s="2"/>
      <c r="M295" s="2"/>
      <c r="N295" s="2"/>
      <c r="O295" s="2"/>
      <c r="P295" s="2"/>
    </row>
    <row r="296" spans="1:16" x14ac:dyDescent="0.25">
      <c r="A296" s="2"/>
      <c r="B296" s="2"/>
      <c r="C296" s="2"/>
      <c r="D296" s="2"/>
      <c r="E296" s="2"/>
      <c r="F296" s="2"/>
      <c r="G296" s="2"/>
      <c r="H296" s="2"/>
      <c r="I296" s="2"/>
      <c r="J296" s="2"/>
      <c r="K296" s="2"/>
      <c r="L296" s="2"/>
      <c r="M296" s="2"/>
      <c r="N296" s="2"/>
      <c r="O296" s="2"/>
      <c r="P296" s="2"/>
    </row>
    <row r="297" spans="1:16" x14ac:dyDescent="0.25">
      <c r="A297" s="2"/>
      <c r="B297" s="2"/>
      <c r="C297" s="2"/>
      <c r="D297" s="2"/>
      <c r="E297" s="2"/>
      <c r="F297" s="2"/>
      <c r="G297" s="2"/>
      <c r="H297" s="2"/>
      <c r="I297" s="2"/>
      <c r="J297" s="2"/>
      <c r="K297" s="2"/>
      <c r="L297" s="2"/>
      <c r="M297" s="2"/>
      <c r="N297" s="2"/>
      <c r="O297" s="2"/>
      <c r="P297" s="2"/>
    </row>
    <row r="298" spans="1:16" x14ac:dyDescent="0.25">
      <c r="A298" s="2"/>
      <c r="B298" s="2"/>
      <c r="C298" s="2"/>
      <c r="D298" s="2"/>
      <c r="E298" s="2"/>
      <c r="F298" s="2"/>
      <c r="G298" s="2"/>
      <c r="H298" s="2"/>
      <c r="I298" s="2"/>
      <c r="J298" s="2"/>
      <c r="K298" s="2"/>
      <c r="L298" s="2"/>
      <c r="M298" s="2"/>
      <c r="N298" s="2"/>
      <c r="O298" s="2"/>
      <c r="P298" s="2"/>
    </row>
    <row r="299" spans="1:16" x14ac:dyDescent="0.25">
      <c r="A299" s="2"/>
      <c r="B299" s="2"/>
      <c r="C299" s="2"/>
      <c r="D299" s="2"/>
      <c r="E299" s="2"/>
      <c r="F299" s="2"/>
      <c r="G299" s="2"/>
      <c r="H299" s="2"/>
      <c r="I299" s="2"/>
      <c r="J299" s="2"/>
      <c r="K299" s="2"/>
      <c r="L299" s="2"/>
      <c r="M299" s="2"/>
      <c r="N299" s="2"/>
      <c r="O299" s="2"/>
      <c r="P299" s="2"/>
    </row>
    <row r="300" spans="1:16" x14ac:dyDescent="0.25">
      <c r="A300" s="2"/>
      <c r="B300" s="2"/>
      <c r="C300" s="2"/>
      <c r="D300" s="2"/>
      <c r="E300" s="2"/>
      <c r="F300" s="2"/>
      <c r="G300" s="2"/>
      <c r="H300" s="2"/>
      <c r="I300" s="2"/>
      <c r="J300" s="2"/>
      <c r="K300" s="2"/>
      <c r="L300" s="2"/>
      <c r="M300" s="2"/>
      <c r="N300" s="2"/>
      <c r="O300" s="2"/>
      <c r="P300" s="2"/>
    </row>
    <row r="301" spans="1:16" x14ac:dyDescent="0.25">
      <c r="A301" s="2"/>
      <c r="B301" s="2"/>
      <c r="C301" s="2"/>
      <c r="D301" s="2"/>
      <c r="E301" s="2"/>
      <c r="F301" s="2"/>
      <c r="G301" s="2"/>
      <c r="H301" s="2"/>
      <c r="I301" s="2"/>
      <c r="J301" s="2"/>
      <c r="K301" s="2"/>
      <c r="L301" s="2"/>
      <c r="M301" s="2"/>
      <c r="N301" s="2"/>
      <c r="O301" s="2"/>
      <c r="P301" s="2"/>
    </row>
  </sheetData>
  <sheetProtection algorithmName="SHA-512" hashValue="ynB061udNsSpDUKUu0Gm8aItte5Sb0Z5CQ66mDzZoX41ODQk2aeijR7dnZGrOTA6wD86N8FvwiNWTkVYzQd9XQ==" saltValue="QDSwO4D5RaNW+DDaDRgeJA==" spinCount="100000" sheet="1" objects="1" scenarios="1" formatCells="0" formatColumns="0" formatRows="0" sort="0"/>
  <autoFilter ref="A18:P284">
    <filterColumn colId="2">
      <filters>
        <filter val="108 492"/>
        <filter val="14 804"/>
        <filter val="140 492"/>
        <filter val="18 000"/>
        <filter val="32 000"/>
        <filter val="75 688"/>
        <filter val="90 492"/>
      </filters>
    </filterColumn>
  </autoFilter>
  <mergeCells count="31">
    <mergeCell ref="C7:P7"/>
    <mergeCell ref="A2:P2"/>
    <mergeCell ref="C3:P3"/>
    <mergeCell ref="C4:P4"/>
    <mergeCell ref="C5:P5"/>
    <mergeCell ref="C6:P6"/>
    <mergeCell ref="C13:P13"/>
    <mergeCell ref="P16:P17"/>
    <mergeCell ref="M16:M17"/>
    <mergeCell ref="N16:N17"/>
    <mergeCell ref="O16:O17"/>
    <mergeCell ref="C8:P8"/>
    <mergeCell ref="C9:P9"/>
    <mergeCell ref="C10:P10"/>
    <mergeCell ref="C11:P11"/>
    <mergeCell ref="C12:P12"/>
    <mergeCell ref="A273:B273"/>
    <mergeCell ref="A274:B274"/>
    <mergeCell ref="J16:J17"/>
    <mergeCell ref="K16:K17"/>
    <mergeCell ref="L16:L17"/>
    <mergeCell ref="A15:A17"/>
    <mergeCell ref="B15:B17"/>
    <mergeCell ref="C15:P15"/>
    <mergeCell ref="C16:C17"/>
    <mergeCell ref="D16:D17"/>
    <mergeCell ref="E16:E17"/>
    <mergeCell ref="F16:F17"/>
    <mergeCell ref="G16:G17"/>
    <mergeCell ref="H16:H17"/>
    <mergeCell ref="I16:I17"/>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7.pielikums Jūrmalas pilsētas domes
2020.gada 23.jūlija saistošajiem noteikumiem Nr.18
(protokols Nr.10, 20.punkts) </firstHeader>
    <firstFooter>&amp;L&amp;9&amp;D; &amp;T&amp;R&amp;9&amp;P (&amp;N)</first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301"/>
  <sheetViews>
    <sheetView showGridLines="0" view="pageLayout" zoomScaleNormal="100" workbookViewId="0">
      <selection activeCell="Q8" sqref="Q8"/>
    </sheetView>
  </sheetViews>
  <sheetFormatPr defaultRowHeight="12" outlineLevelCol="1" x14ac:dyDescent="0.25"/>
  <cols>
    <col min="1" max="1" width="10.85546875" style="296" customWidth="1"/>
    <col min="2" max="2" width="28" style="296" customWidth="1"/>
    <col min="3" max="3" width="8" style="296" customWidth="1"/>
    <col min="4" max="5" width="8.7109375" style="296" hidden="1" customWidth="1" outlineLevel="1"/>
    <col min="6" max="6" width="8.7109375" style="296" customWidth="1" collapsed="1"/>
    <col min="7" max="8" width="8.7109375" style="296" hidden="1" customWidth="1" outlineLevel="1"/>
    <col min="9" max="9" width="8.7109375" style="296" customWidth="1" collapsed="1"/>
    <col min="10" max="11" width="8.28515625" style="296" hidden="1" customWidth="1" outlineLevel="1"/>
    <col min="12" max="12" width="8.28515625" style="296" customWidth="1" collapsed="1"/>
    <col min="13" max="14" width="7.42578125" style="296" hidden="1" customWidth="1" outlineLevel="1"/>
    <col min="15" max="15" width="7.42578125" style="296" customWidth="1" collapsed="1"/>
    <col min="16" max="16" width="26.7109375" style="296" hidden="1" customWidth="1" outlineLevel="1"/>
    <col min="17" max="17" width="9.140625" style="2" collapsed="1"/>
    <col min="18" max="16384" width="9.140625" style="2"/>
  </cols>
  <sheetData>
    <row r="1" spans="1:17" x14ac:dyDescent="0.25">
      <c r="A1" s="1"/>
      <c r="B1" s="1"/>
      <c r="C1" s="1"/>
      <c r="D1" s="1"/>
      <c r="E1" s="1"/>
      <c r="F1" s="1"/>
      <c r="G1" s="1"/>
      <c r="H1" s="1"/>
      <c r="I1" s="1"/>
      <c r="J1" s="1"/>
      <c r="K1" s="1"/>
      <c r="L1" s="1"/>
      <c r="M1" s="1"/>
      <c r="N1" s="1"/>
      <c r="O1" s="528" t="s">
        <v>1046</v>
      </c>
      <c r="P1" s="1"/>
    </row>
    <row r="2" spans="1:17" ht="35.25" customHeight="1" x14ac:dyDescent="0.25">
      <c r="A2" s="993" t="s">
        <v>1</v>
      </c>
      <c r="B2" s="994"/>
      <c r="C2" s="994"/>
      <c r="D2" s="994"/>
      <c r="E2" s="994"/>
      <c r="F2" s="994"/>
      <c r="G2" s="994"/>
      <c r="H2" s="994"/>
      <c r="I2" s="994"/>
      <c r="J2" s="994"/>
      <c r="K2" s="994"/>
      <c r="L2" s="994"/>
      <c r="M2" s="994"/>
      <c r="N2" s="994"/>
      <c r="O2" s="994"/>
      <c r="P2" s="995"/>
      <c r="Q2" s="565"/>
    </row>
    <row r="3" spans="1:17" ht="12.75" customHeight="1" x14ac:dyDescent="0.25">
      <c r="A3" s="3" t="s">
        <v>2</v>
      </c>
      <c r="B3" s="4"/>
      <c r="C3" s="991" t="s">
        <v>3</v>
      </c>
      <c r="D3" s="991"/>
      <c r="E3" s="991"/>
      <c r="F3" s="991"/>
      <c r="G3" s="991"/>
      <c r="H3" s="991"/>
      <c r="I3" s="991"/>
      <c r="J3" s="991"/>
      <c r="K3" s="991"/>
      <c r="L3" s="991"/>
      <c r="M3" s="991"/>
      <c r="N3" s="991"/>
      <c r="O3" s="991"/>
      <c r="P3" s="992"/>
      <c r="Q3" s="565"/>
    </row>
    <row r="4" spans="1:17" ht="12.75" customHeight="1" x14ac:dyDescent="0.25">
      <c r="A4" s="3" t="s">
        <v>4</v>
      </c>
      <c r="B4" s="4"/>
      <c r="C4" s="991" t="s">
        <v>5</v>
      </c>
      <c r="D4" s="991"/>
      <c r="E4" s="991"/>
      <c r="F4" s="991"/>
      <c r="G4" s="991"/>
      <c r="H4" s="991"/>
      <c r="I4" s="991"/>
      <c r="J4" s="991"/>
      <c r="K4" s="991"/>
      <c r="L4" s="991"/>
      <c r="M4" s="991"/>
      <c r="N4" s="991"/>
      <c r="O4" s="991"/>
      <c r="P4" s="992"/>
      <c r="Q4" s="565"/>
    </row>
    <row r="5" spans="1:17" ht="12.75" customHeight="1" x14ac:dyDescent="0.25">
      <c r="A5" s="5" t="s">
        <v>6</v>
      </c>
      <c r="B5" s="6"/>
      <c r="C5" s="996" t="s">
        <v>7</v>
      </c>
      <c r="D5" s="996"/>
      <c r="E5" s="996"/>
      <c r="F5" s="996"/>
      <c r="G5" s="996"/>
      <c r="H5" s="996"/>
      <c r="I5" s="996"/>
      <c r="J5" s="996"/>
      <c r="K5" s="996"/>
      <c r="L5" s="996"/>
      <c r="M5" s="996"/>
      <c r="N5" s="996"/>
      <c r="O5" s="996"/>
      <c r="P5" s="997"/>
      <c r="Q5" s="565"/>
    </row>
    <row r="6" spans="1:17" ht="12.75" customHeight="1" x14ac:dyDescent="0.25">
      <c r="A6" s="5" t="s">
        <v>8</v>
      </c>
      <c r="B6" s="6"/>
      <c r="C6" s="996" t="s">
        <v>328</v>
      </c>
      <c r="D6" s="996"/>
      <c r="E6" s="996"/>
      <c r="F6" s="996"/>
      <c r="G6" s="996"/>
      <c r="H6" s="996"/>
      <c r="I6" s="996"/>
      <c r="J6" s="996"/>
      <c r="K6" s="996"/>
      <c r="L6" s="996"/>
      <c r="M6" s="996"/>
      <c r="N6" s="996"/>
      <c r="O6" s="996"/>
      <c r="P6" s="997"/>
      <c r="Q6" s="565"/>
    </row>
    <row r="7" spans="1:17" x14ac:dyDescent="0.25">
      <c r="A7" s="5" t="s">
        <v>10</v>
      </c>
      <c r="B7" s="6"/>
      <c r="C7" s="991" t="s">
        <v>1047</v>
      </c>
      <c r="D7" s="991"/>
      <c r="E7" s="991"/>
      <c r="F7" s="991"/>
      <c r="G7" s="991"/>
      <c r="H7" s="991"/>
      <c r="I7" s="991"/>
      <c r="J7" s="991"/>
      <c r="K7" s="991"/>
      <c r="L7" s="991"/>
      <c r="M7" s="991"/>
      <c r="N7" s="991"/>
      <c r="O7" s="991"/>
      <c r="P7" s="992"/>
      <c r="Q7" s="565"/>
    </row>
    <row r="8" spans="1:17" ht="12.75" customHeight="1" x14ac:dyDescent="0.25">
      <c r="A8" s="7" t="s">
        <v>12</v>
      </c>
      <c r="B8" s="6"/>
      <c r="C8" s="1006"/>
      <c r="D8" s="1006"/>
      <c r="E8" s="1006"/>
      <c r="F8" s="1006"/>
      <c r="G8" s="1006"/>
      <c r="H8" s="1006"/>
      <c r="I8" s="1006"/>
      <c r="J8" s="1006"/>
      <c r="K8" s="1006"/>
      <c r="L8" s="1006"/>
      <c r="M8" s="1006"/>
      <c r="N8" s="1006"/>
      <c r="O8" s="1006"/>
      <c r="P8" s="1007"/>
      <c r="Q8" s="565"/>
    </row>
    <row r="9" spans="1:17" ht="12.75" customHeight="1" x14ac:dyDescent="0.25">
      <c r="A9" s="5"/>
      <c r="B9" s="6" t="s">
        <v>13</v>
      </c>
      <c r="C9" s="996" t="s">
        <v>903</v>
      </c>
      <c r="D9" s="996"/>
      <c r="E9" s="996"/>
      <c r="F9" s="996"/>
      <c r="G9" s="996"/>
      <c r="H9" s="996"/>
      <c r="I9" s="996"/>
      <c r="J9" s="996"/>
      <c r="K9" s="996"/>
      <c r="L9" s="996"/>
      <c r="M9" s="996"/>
      <c r="N9" s="996"/>
      <c r="O9" s="996"/>
      <c r="P9" s="997"/>
      <c r="Q9" s="565"/>
    </row>
    <row r="10" spans="1:17" ht="12.75" customHeight="1" x14ac:dyDescent="0.25">
      <c r="A10" s="5"/>
      <c r="B10" s="6" t="s">
        <v>15</v>
      </c>
      <c r="C10" s="996"/>
      <c r="D10" s="996"/>
      <c r="E10" s="996"/>
      <c r="F10" s="996"/>
      <c r="G10" s="996"/>
      <c r="H10" s="996"/>
      <c r="I10" s="996"/>
      <c r="J10" s="996"/>
      <c r="K10" s="996"/>
      <c r="L10" s="996"/>
      <c r="M10" s="996"/>
      <c r="N10" s="996"/>
      <c r="O10" s="996"/>
      <c r="P10" s="997"/>
      <c r="Q10" s="565"/>
    </row>
    <row r="11" spans="1:17" ht="12.75" customHeight="1" x14ac:dyDescent="0.25">
      <c r="A11" s="5"/>
      <c r="B11" s="6" t="s">
        <v>16</v>
      </c>
      <c r="C11" s="1006"/>
      <c r="D11" s="1006"/>
      <c r="E11" s="1006"/>
      <c r="F11" s="1006"/>
      <c r="G11" s="1006"/>
      <c r="H11" s="1006"/>
      <c r="I11" s="1006"/>
      <c r="J11" s="1006"/>
      <c r="K11" s="1006"/>
      <c r="L11" s="1006"/>
      <c r="M11" s="1006"/>
      <c r="N11" s="1006"/>
      <c r="O11" s="1006"/>
      <c r="P11" s="1007"/>
      <c r="Q11" s="565"/>
    </row>
    <row r="12" spans="1:17" ht="12.75" customHeight="1" x14ac:dyDescent="0.25">
      <c r="A12" s="5"/>
      <c r="B12" s="6" t="s">
        <v>17</v>
      </c>
      <c r="C12" s="996"/>
      <c r="D12" s="996"/>
      <c r="E12" s="996"/>
      <c r="F12" s="996"/>
      <c r="G12" s="996"/>
      <c r="H12" s="996"/>
      <c r="I12" s="996"/>
      <c r="J12" s="996"/>
      <c r="K12" s="996"/>
      <c r="L12" s="996"/>
      <c r="M12" s="996"/>
      <c r="N12" s="996"/>
      <c r="O12" s="996"/>
      <c r="P12" s="997"/>
      <c r="Q12" s="565"/>
    </row>
    <row r="13" spans="1:17" ht="12.75" customHeight="1" x14ac:dyDescent="0.25">
      <c r="A13" s="5"/>
      <c r="B13" s="6" t="s">
        <v>19</v>
      </c>
      <c r="C13" s="996"/>
      <c r="D13" s="996"/>
      <c r="E13" s="996"/>
      <c r="F13" s="996"/>
      <c r="G13" s="996"/>
      <c r="H13" s="996"/>
      <c r="I13" s="996"/>
      <c r="J13" s="996"/>
      <c r="K13" s="996"/>
      <c r="L13" s="996"/>
      <c r="M13" s="996"/>
      <c r="N13" s="996"/>
      <c r="O13" s="996"/>
      <c r="P13" s="997"/>
      <c r="Q13" s="565"/>
    </row>
    <row r="14" spans="1:17" ht="12.75" customHeight="1" x14ac:dyDescent="0.25">
      <c r="A14" s="8"/>
      <c r="B14" s="9"/>
      <c r="C14" s="10"/>
      <c r="D14" s="10"/>
      <c r="E14" s="10"/>
      <c r="F14" s="10"/>
      <c r="G14" s="10"/>
      <c r="H14" s="10"/>
      <c r="I14" s="10"/>
      <c r="J14" s="10"/>
      <c r="K14" s="10"/>
      <c r="L14" s="10"/>
      <c r="M14" s="10"/>
      <c r="N14" s="10"/>
      <c r="O14" s="10"/>
      <c r="P14" s="11"/>
      <c r="Q14" s="565"/>
    </row>
    <row r="15" spans="1:17" s="12" customFormat="1" ht="12.75" customHeight="1" x14ac:dyDescent="0.25">
      <c r="A15" s="1014" t="s">
        <v>20</v>
      </c>
      <c r="B15" s="1016" t="s">
        <v>21</v>
      </c>
      <c r="C15" s="1019" t="s">
        <v>22</v>
      </c>
      <c r="D15" s="1020"/>
      <c r="E15" s="1020"/>
      <c r="F15" s="1020"/>
      <c r="G15" s="1020"/>
      <c r="H15" s="1020"/>
      <c r="I15" s="1020"/>
      <c r="J15" s="1020"/>
      <c r="K15" s="1020"/>
      <c r="L15" s="1020"/>
      <c r="M15" s="1020"/>
      <c r="N15" s="1020"/>
      <c r="O15" s="1020"/>
      <c r="P15" s="1021"/>
      <c r="Q15" s="566"/>
    </row>
    <row r="16" spans="1:17" s="12" customFormat="1" ht="12.75" customHeight="1" x14ac:dyDescent="0.25">
      <c r="A16" s="1015"/>
      <c r="B16" s="1017"/>
      <c r="C16" s="1022" t="s">
        <v>23</v>
      </c>
      <c r="D16" s="1024" t="s">
        <v>24</v>
      </c>
      <c r="E16" s="1026" t="s">
        <v>25</v>
      </c>
      <c r="F16" s="1028" t="s">
        <v>26</v>
      </c>
      <c r="G16" s="1000" t="s">
        <v>27</v>
      </c>
      <c r="H16" s="1002" t="s">
        <v>28</v>
      </c>
      <c r="I16" s="1030" t="s">
        <v>29</v>
      </c>
      <c r="J16" s="1000" t="s">
        <v>30</v>
      </c>
      <c r="K16" s="1002" t="s">
        <v>31</v>
      </c>
      <c r="L16" s="1012" t="s">
        <v>32</v>
      </c>
      <c r="M16" s="1000" t="s">
        <v>33</v>
      </c>
      <c r="N16" s="1002" t="s">
        <v>34</v>
      </c>
      <c r="O16" s="1004" t="s">
        <v>35</v>
      </c>
      <c r="P16" s="998" t="s">
        <v>36</v>
      </c>
      <c r="Q16" s="566"/>
    </row>
    <row r="17" spans="1:17" s="13" customFormat="1" ht="61.5" customHeight="1" thickBot="1" x14ac:dyDescent="0.3">
      <c r="A17" s="999"/>
      <c r="B17" s="1018"/>
      <c r="C17" s="1023"/>
      <c r="D17" s="1025"/>
      <c r="E17" s="1027"/>
      <c r="F17" s="1029"/>
      <c r="G17" s="1001"/>
      <c r="H17" s="1003"/>
      <c r="I17" s="1031"/>
      <c r="J17" s="1001"/>
      <c r="K17" s="1003"/>
      <c r="L17" s="1013"/>
      <c r="M17" s="1001"/>
      <c r="N17" s="1003"/>
      <c r="O17" s="1005"/>
      <c r="P17" s="999"/>
      <c r="Q17" s="353"/>
    </row>
    <row r="18" spans="1:17" s="13" customFormat="1" ht="9.75" customHeight="1" thickTop="1" x14ac:dyDescent="0.25">
      <c r="A18" s="14" t="s">
        <v>37</v>
      </c>
      <c r="B18" s="14">
        <v>2</v>
      </c>
      <c r="C18" s="14">
        <v>8</v>
      </c>
      <c r="D18" s="15"/>
      <c r="E18" s="16"/>
      <c r="F18" s="17">
        <v>9</v>
      </c>
      <c r="G18" s="15"/>
      <c r="H18" s="16"/>
      <c r="I18" s="17">
        <v>10</v>
      </c>
      <c r="J18" s="18"/>
      <c r="K18" s="16"/>
      <c r="L18" s="17">
        <v>11</v>
      </c>
      <c r="M18" s="15"/>
      <c r="N18" s="16"/>
      <c r="O18" s="17"/>
      <c r="P18" s="19">
        <v>12</v>
      </c>
    </row>
    <row r="19" spans="1:17" s="29" customFormat="1" hidden="1" x14ac:dyDescent="0.25">
      <c r="A19" s="20"/>
      <c r="B19" s="21" t="s">
        <v>38</v>
      </c>
      <c r="C19" s="170"/>
      <c r="D19" s="22"/>
      <c r="E19" s="23"/>
      <c r="F19" s="24"/>
      <c r="G19" s="25"/>
      <c r="H19" s="26"/>
      <c r="I19" s="24"/>
      <c r="J19" s="27"/>
      <c r="K19" s="26"/>
      <c r="L19" s="24"/>
      <c r="M19" s="25"/>
      <c r="N19" s="26"/>
      <c r="O19" s="24"/>
      <c r="P19" s="28"/>
    </row>
    <row r="20" spans="1:17" s="29" customFormat="1" ht="12.75" thickBot="1" x14ac:dyDescent="0.3">
      <c r="A20" s="30"/>
      <c r="B20" s="31" t="s">
        <v>39</v>
      </c>
      <c r="C20" s="529">
        <f>F20+I20+L20+O20</f>
        <v>687596</v>
      </c>
      <c r="D20" s="32">
        <f t="shared" ref="D20:E20" si="0">SUM(D21,D24,D25,D41,D43)</f>
        <v>687596</v>
      </c>
      <c r="E20" s="33">
        <f t="shared" si="0"/>
        <v>0</v>
      </c>
      <c r="F20" s="34">
        <f>SUM(F21,F24,F25,F41,F43)</f>
        <v>687596</v>
      </c>
      <c r="G20" s="32">
        <f t="shared" ref="G20:H20" si="1">SUM(G21,G24,G43)</f>
        <v>0</v>
      </c>
      <c r="H20" s="33">
        <f t="shared" si="1"/>
        <v>0</v>
      </c>
      <c r="I20" s="34">
        <f>SUM(I21,I24,I43)</f>
        <v>0</v>
      </c>
      <c r="J20" s="35">
        <f t="shared" ref="J20:K20" si="2">SUM(J21,J26,J43)</f>
        <v>0</v>
      </c>
      <c r="K20" s="33">
        <f t="shared" si="2"/>
        <v>0</v>
      </c>
      <c r="L20" s="34">
        <f>SUM(L21,L26,L43)</f>
        <v>0</v>
      </c>
      <c r="M20" s="32">
        <f t="shared" ref="M20:O20" si="3">SUM(M21,M45)</f>
        <v>0</v>
      </c>
      <c r="N20" s="33">
        <f t="shared" si="3"/>
        <v>0</v>
      </c>
      <c r="O20" s="34">
        <f t="shared" si="3"/>
        <v>0</v>
      </c>
      <c r="P20" s="36"/>
    </row>
    <row r="21" spans="1:17" ht="12.75" hidden="1" thickTop="1" x14ac:dyDescent="0.25">
      <c r="A21" s="37"/>
      <c r="B21" s="38" t="s">
        <v>40</v>
      </c>
      <c r="C21" s="530">
        <f t="shared" ref="C21:C84" si="4">F21+I21+L21+O21</f>
        <v>0</v>
      </c>
      <c r="D21" s="39">
        <f t="shared" ref="D21:E21" si="5">SUM(D22:D23)</f>
        <v>0</v>
      </c>
      <c r="E21" s="40">
        <f t="shared" si="5"/>
        <v>0</v>
      </c>
      <c r="F21" s="41">
        <f>SUM(F22:F23)</f>
        <v>0</v>
      </c>
      <c r="G21" s="39">
        <f t="shared" ref="G21:H21" si="6">SUM(G22:G23)</f>
        <v>0</v>
      </c>
      <c r="H21" s="40">
        <f t="shared" si="6"/>
        <v>0</v>
      </c>
      <c r="I21" s="41">
        <f>SUM(I22:I23)</f>
        <v>0</v>
      </c>
      <c r="J21" s="42">
        <f t="shared" ref="J21:K21" si="7">SUM(J22:J23)</f>
        <v>0</v>
      </c>
      <c r="K21" s="40">
        <f t="shared" si="7"/>
        <v>0</v>
      </c>
      <c r="L21" s="41">
        <f>SUM(L22:L23)</f>
        <v>0</v>
      </c>
      <c r="M21" s="39">
        <f t="shared" ref="M21:O21" si="8">SUM(M22:M23)</f>
        <v>0</v>
      </c>
      <c r="N21" s="40">
        <f t="shared" si="8"/>
        <v>0</v>
      </c>
      <c r="O21" s="41">
        <f t="shared" si="8"/>
        <v>0</v>
      </c>
      <c r="P21" s="43"/>
    </row>
    <row r="22" spans="1:17" ht="12.75" hidden="1" thickTop="1" x14ac:dyDescent="0.25">
      <c r="A22" s="44"/>
      <c r="B22" s="45" t="s">
        <v>41</v>
      </c>
      <c r="C22" s="531">
        <f t="shared" si="4"/>
        <v>0</v>
      </c>
      <c r="D22" s="46"/>
      <c r="E22" s="47"/>
      <c r="F22" s="48">
        <f>D22+E22</f>
        <v>0</v>
      </c>
      <c r="G22" s="46"/>
      <c r="H22" s="47"/>
      <c r="I22" s="48">
        <f>G22+H22</f>
        <v>0</v>
      </c>
      <c r="J22" s="49"/>
      <c r="K22" s="47"/>
      <c r="L22" s="48">
        <f>J22+K22</f>
        <v>0</v>
      </c>
      <c r="M22" s="46"/>
      <c r="N22" s="47"/>
      <c r="O22" s="48">
        <f>M22+N22</f>
        <v>0</v>
      </c>
      <c r="P22" s="50"/>
    </row>
    <row r="23" spans="1:17" ht="12.75" hidden="1" thickTop="1" x14ac:dyDescent="0.25">
      <c r="A23" s="51"/>
      <c r="B23" s="52" t="s">
        <v>42</v>
      </c>
      <c r="C23" s="532">
        <f t="shared" si="4"/>
        <v>0</v>
      </c>
      <c r="D23" s="53"/>
      <c r="E23" s="54"/>
      <c r="F23" s="55">
        <f t="shared" ref="F23:F25" si="9">D23+E23</f>
        <v>0</v>
      </c>
      <c r="G23" s="53"/>
      <c r="H23" s="54"/>
      <c r="I23" s="55">
        <f t="shared" ref="I23:I24" si="10">G23+H23</f>
        <v>0</v>
      </c>
      <c r="J23" s="56"/>
      <c r="K23" s="54"/>
      <c r="L23" s="55">
        <f>J23+K23</f>
        <v>0</v>
      </c>
      <c r="M23" s="53"/>
      <c r="N23" s="54"/>
      <c r="O23" s="55">
        <f>M23+N23</f>
        <v>0</v>
      </c>
      <c r="P23" s="57"/>
    </row>
    <row r="24" spans="1:17" s="29" customFormat="1" ht="25.5" thickTop="1" thickBot="1" x14ac:dyDescent="0.3">
      <c r="A24" s="58">
        <v>19300</v>
      </c>
      <c r="B24" s="58" t="s">
        <v>43</v>
      </c>
      <c r="C24" s="533">
        <f>F24+I24</f>
        <v>687596</v>
      </c>
      <c r="D24" s="59">
        <v>687596</v>
      </c>
      <c r="E24" s="60">
        <f>-3619+3446+173</f>
        <v>0</v>
      </c>
      <c r="F24" s="61">
        <f t="shared" si="9"/>
        <v>687596</v>
      </c>
      <c r="G24" s="59"/>
      <c r="H24" s="62"/>
      <c r="I24" s="61">
        <f t="shared" si="10"/>
        <v>0</v>
      </c>
      <c r="J24" s="63" t="s">
        <v>44</v>
      </c>
      <c r="K24" s="64" t="s">
        <v>44</v>
      </c>
      <c r="L24" s="67" t="s">
        <v>44</v>
      </c>
      <c r="M24" s="65" t="s">
        <v>44</v>
      </c>
      <c r="N24" s="66" t="s">
        <v>44</v>
      </c>
      <c r="O24" s="67" t="s">
        <v>44</v>
      </c>
      <c r="P24" s="68"/>
    </row>
    <row r="25" spans="1:17" s="29" customFormat="1" ht="24.75" hidden="1" thickTop="1" x14ac:dyDescent="0.25">
      <c r="A25" s="69"/>
      <c r="B25" s="70" t="s">
        <v>45</v>
      </c>
      <c r="C25" s="534">
        <f>F25</f>
        <v>0</v>
      </c>
      <c r="D25" s="71"/>
      <c r="E25" s="72"/>
      <c r="F25" s="73">
        <f t="shared" si="9"/>
        <v>0</v>
      </c>
      <c r="G25" s="74" t="s">
        <v>44</v>
      </c>
      <c r="H25" s="75" t="s">
        <v>44</v>
      </c>
      <c r="I25" s="76" t="s">
        <v>44</v>
      </c>
      <c r="J25" s="77" t="s">
        <v>44</v>
      </c>
      <c r="K25" s="78" t="s">
        <v>44</v>
      </c>
      <c r="L25" s="76" t="s">
        <v>44</v>
      </c>
      <c r="M25" s="79" t="s">
        <v>44</v>
      </c>
      <c r="N25" s="78" t="s">
        <v>44</v>
      </c>
      <c r="O25" s="76" t="s">
        <v>44</v>
      </c>
      <c r="P25" s="80"/>
    </row>
    <row r="26" spans="1:17" s="29" customFormat="1" ht="36.75" hidden="1" thickTop="1" x14ac:dyDescent="0.25">
      <c r="A26" s="70">
        <v>21300</v>
      </c>
      <c r="B26" s="70" t="s">
        <v>46</v>
      </c>
      <c r="C26" s="534">
        <f>L26</f>
        <v>0</v>
      </c>
      <c r="D26" s="79" t="s">
        <v>44</v>
      </c>
      <c r="E26" s="78" t="s">
        <v>44</v>
      </c>
      <c r="F26" s="76" t="s">
        <v>44</v>
      </c>
      <c r="G26" s="79" t="s">
        <v>44</v>
      </c>
      <c r="H26" s="78" t="s">
        <v>44</v>
      </c>
      <c r="I26" s="76" t="s">
        <v>44</v>
      </c>
      <c r="J26" s="77">
        <f t="shared" ref="J26:K26" si="11">SUM(J27,J31,J33,J36)</f>
        <v>0</v>
      </c>
      <c r="K26" s="78">
        <f t="shared" si="11"/>
        <v>0</v>
      </c>
      <c r="L26" s="185">
        <f>SUM(L27,L31,L33,L36)</f>
        <v>0</v>
      </c>
      <c r="M26" s="79" t="s">
        <v>44</v>
      </c>
      <c r="N26" s="78" t="s">
        <v>44</v>
      </c>
      <c r="O26" s="76" t="s">
        <v>44</v>
      </c>
      <c r="P26" s="80"/>
    </row>
    <row r="27" spans="1:17" s="29" customFormat="1" ht="24.75" hidden="1" thickTop="1" x14ac:dyDescent="0.25">
      <c r="A27" s="81">
        <v>21350</v>
      </c>
      <c r="B27" s="70" t="s">
        <v>47</v>
      </c>
      <c r="C27" s="534">
        <f>L27</f>
        <v>0</v>
      </c>
      <c r="D27" s="79" t="s">
        <v>44</v>
      </c>
      <c r="E27" s="78" t="s">
        <v>44</v>
      </c>
      <c r="F27" s="76" t="s">
        <v>44</v>
      </c>
      <c r="G27" s="79" t="s">
        <v>44</v>
      </c>
      <c r="H27" s="78" t="s">
        <v>44</v>
      </c>
      <c r="I27" s="76" t="s">
        <v>44</v>
      </c>
      <c r="J27" s="77">
        <f t="shared" ref="J27:K27" si="12">SUM(J28:J30)</f>
        <v>0</v>
      </c>
      <c r="K27" s="78">
        <f t="shared" si="12"/>
        <v>0</v>
      </c>
      <c r="L27" s="185">
        <f>SUM(L28:L30)</f>
        <v>0</v>
      </c>
      <c r="M27" s="79" t="s">
        <v>44</v>
      </c>
      <c r="N27" s="78" t="s">
        <v>44</v>
      </c>
      <c r="O27" s="76" t="s">
        <v>44</v>
      </c>
      <c r="P27" s="80"/>
    </row>
    <row r="28" spans="1:17" ht="12.75" hidden="1" thickTop="1" x14ac:dyDescent="0.25">
      <c r="A28" s="44">
        <v>21351</v>
      </c>
      <c r="B28" s="82" t="s">
        <v>48</v>
      </c>
      <c r="C28" s="535">
        <f t="shared" ref="C28:C40" si="13">L28</f>
        <v>0</v>
      </c>
      <c r="D28" s="83" t="s">
        <v>44</v>
      </c>
      <c r="E28" s="84" t="s">
        <v>44</v>
      </c>
      <c r="F28" s="85" t="s">
        <v>44</v>
      </c>
      <c r="G28" s="83" t="s">
        <v>44</v>
      </c>
      <c r="H28" s="84" t="s">
        <v>44</v>
      </c>
      <c r="I28" s="85" t="s">
        <v>44</v>
      </c>
      <c r="J28" s="86"/>
      <c r="K28" s="87"/>
      <c r="L28" s="194">
        <f t="shared" ref="L28:L30" si="14">J28+K28</f>
        <v>0</v>
      </c>
      <c r="M28" s="88" t="s">
        <v>44</v>
      </c>
      <c r="N28" s="87" t="s">
        <v>44</v>
      </c>
      <c r="O28" s="85" t="s">
        <v>44</v>
      </c>
      <c r="P28" s="89"/>
    </row>
    <row r="29" spans="1:17" ht="12.75" hidden="1" thickTop="1" x14ac:dyDescent="0.25">
      <c r="A29" s="51">
        <v>21352</v>
      </c>
      <c r="B29" s="90" t="s">
        <v>49</v>
      </c>
      <c r="C29" s="536">
        <f t="shared" si="13"/>
        <v>0</v>
      </c>
      <c r="D29" s="91" t="s">
        <v>44</v>
      </c>
      <c r="E29" s="92" t="s">
        <v>44</v>
      </c>
      <c r="F29" s="93" t="s">
        <v>44</v>
      </c>
      <c r="G29" s="91" t="s">
        <v>44</v>
      </c>
      <c r="H29" s="92" t="s">
        <v>44</v>
      </c>
      <c r="I29" s="93" t="s">
        <v>44</v>
      </c>
      <c r="J29" s="94"/>
      <c r="K29" s="95"/>
      <c r="L29" s="199">
        <f t="shared" si="14"/>
        <v>0</v>
      </c>
      <c r="M29" s="96" t="s">
        <v>44</v>
      </c>
      <c r="N29" s="95" t="s">
        <v>44</v>
      </c>
      <c r="O29" s="93" t="s">
        <v>44</v>
      </c>
      <c r="P29" s="97"/>
    </row>
    <row r="30" spans="1:17" ht="24.75" hidden="1" thickTop="1" x14ac:dyDescent="0.25">
      <c r="A30" s="51">
        <v>21359</v>
      </c>
      <c r="B30" s="90" t="s">
        <v>50</v>
      </c>
      <c r="C30" s="536">
        <f t="shared" si="13"/>
        <v>0</v>
      </c>
      <c r="D30" s="91" t="s">
        <v>44</v>
      </c>
      <c r="E30" s="92" t="s">
        <v>44</v>
      </c>
      <c r="F30" s="93" t="s">
        <v>44</v>
      </c>
      <c r="G30" s="91" t="s">
        <v>44</v>
      </c>
      <c r="H30" s="92" t="s">
        <v>44</v>
      </c>
      <c r="I30" s="93" t="s">
        <v>44</v>
      </c>
      <c r="J30" s="94"/>
      <c r="K30" s="95"/>
      <c r="L30" s="199">
        <f t="shared" si="14"/>
        <v>0</v>
      </c>
      <c r="M30" s="96" t="s">
        <v>44</v>
      </c>
      <c r="N30" s="95" t="s">
        <v>44</v>
      </c>
      <c r="O30" s="93" t="s">
        <v>44</v>
      </c>
      <c r="P30" s="97"/>
    </row>
    <row r="31" spans="1:17" s="29" customFormat="1" ht="36.75" hidden="1" thickTop="1" x14ac:dyDescent="0.25">
      <c r="A31" s="81">
        <v>21370</v>
      </c>
      <c r="B31" s="70" t="s">
        <v>51</v>
      </c>
      <c r="C31" s="534">
        <f t="shared" si="13"/>
        <v>0</v>
      </c>
      <c r="D31" s="79" t="s">
        <v>44</v>
      </c>
      <c r="E31" s="78" t="s">
        <v>44</v>
      </c>
      <c r="F31" s="76" t="s">
        <v>44</v>
      </c>
      <c r="G31" s="79" t="s">
        <v>44</v>
      </c>
      <c r="H31" s="78" t="s">
        <v>44</v>
      </c>
      <c r="I31" s="76" t="s">
        <v>44</v>
      </c>
      <c r="J31" s="77">
        <f t="shared" ref="J31:K31" si="15">SUM(J32)</f>
        <v>0</v>
      </c>
      <c r="K31" s="78">
        <f t="shared" si="15"/>
        <v>0</v>
      </c>
      <c r="L31" s="185">
        <f>SUM(L32)</f>
        <v>0</v>
      </c>
      <c r="M31" s="79" t="s">
        <v>44</v>
      </c>
      <c r="N31" s="78" t="s">
        <v>44</v>
      </c>
      <c r="O31" s="76" t="s">
        <v>44</v>
      </c>
      <c r="P31" s="80"/>
    </row>
    <row r="32" spans="1:17" ht="36.75" hidden="1" thickTop="1" x14ac:dyDescent="0.25">
      <c r="A32" s="98">
        <v>21379</v>
      </c>
      <c r="B32" s="99" t="s">
        <v>52</v>
      </c>
      <c r="C32" s="537">
        <f t="shared" si="13"/>
        <v>0</v>
      </c>
      <c r="D32" s="100" t="s">
        <v>44</v>
      </c>
      <c r="E32" s="101" t="s">
        <v>44</v>
      </c>
      <c r="F32" s="102" t="s">
        <v>44</v>
      </c>
      <c r="G32" s="100" t="s">
        <v>44</v>
      </c>
      <c r="H32" s="101" t="s">
        <v>44</v>
      </c>
      <c r="I32" s="102" t="s">
        <v>44</v>
      </c>
      <c r="J32" s="103"/>
      <c r="K32" s="104"/>
      <c r="L32" s="248">
        <f>J32+K32</f>
        <v>0</v>
      </c>
      <c r="M32" s="105" t="s">
        <v>44</v>
      </c>
      <c r="N32" s="104" t="s">
        <v>44</v>
      </c>
      <c r="O32" s="102" t="s">
        <v>44</v>
      </c>
      <c r="P32" s="106"/>
    </row>
    <row r="33" spans="1:16" s="29" customFormat="1" ht="12.75" hidden="1" thickTop="1" x14ac:dyDescent="0.25">
      <c r="A33" s="81">
        <v>21380</v>
      </c>
      <c r="B33" s="70" t="s">
        <v>53</v>
      </c>
      <c r="C33" s="534">
        <f t="shared" si="13"/>
        <v>0</v>
      </c>
      <c r="D33" s="79" t="s">
        <v>44</v>
      </c>
      <c r="E33" s="78" t="s">
        <v>44</v>
      </c>
      <c r="F33" s="76" t="s">
        <v>44</v>
      </c>
      <c r="G33" s="79" t="s">
        <v>44</v>
      </c>
      <c r="H33" s="78" t="s">
        <v>44</v>
      </c>
      <c r="I33" s="76" t="s">
        <v>44</v>
      </c>
      <c r="J33" s="77">
        <f t="shared" ref="J33:K33" si="16">SUM(J34:J35)</f>
        <v>0</v>
      </c>
      <c r="K33" s="78">
        <f t="shared" si="16"/>
        <v>0</v>
      </c>
      <c r="L33" s="185">
        <f>SUM(L34:L35)</f>
        <v>0</v>
      </c>
      <c r="M33" s="79" t="s">
        <v>44</v>
      </c>
      <c r="N33" s="78" t="s">
        <v>44</v>
      </c>
      <c r="O33" s="76" t="s">
        <v>44</v>
      </c>
      <c r="P33" s="80"/>
    </row>
    <row r="34" spans="1:16" ht="12.75" hidden="1" thickTop="1" x14ac:dyDescent="0.25">
      <c r="A34" s="45">
        <v>21381</v>
      </c>
      <c r="B34" s="82" t="s">
        <v>54</v>
      </c>
      <c r="C34" s="535">
        <f t="shared" si="13"/>
        <v>0</v>
      </c>
      <c r="D34" s="83" t="s">
        <v>44</v>
      </c>
      <c r="E34" s="84" t="s">
        <v>44</v>
      </c>
      <c r="F34" s="85" t="s">
        <v>44</v>
      </c>
      <c r="G34" s="83" t="s">
        <v>44</v>
      </c>
      <c r="H34" s="84" t="s">
        <v>44</v>
      </c>
      <c r="I34" s="85" t="s">
        <v>44</v>
      </c>
      <c r="J34" s="86"/>
      <c r="K34" s="87"/>
      <c r="L34" s="194">
        <f t="shared" ref="L34:L35" si="17">J34+K34</f>
        <v>0</v>
      </c>
      <c r="M34" s="88" t="s">
        <v>44</v>
      </c>
      <c r="N34" s="87" t="s">
        <v>44</v>
      </c>
      <c r="O34" s="85" t="s">
        <v>44</v>
      </c>
      <c r="P34" s="89"/>
    </row>
    <row r="35" spans="1:16" ht="24.75" hidden="1" thickTop="1" x14ac:dyDescent="0.25">
      <c r="A35" s="52">
        <v>21383</v>
      </c>
      <c r="B35" s="90" t="s">
        <v>55</v>
      </c>
      <c r="C35" s="536">
        <f t="shared" si="13"/>
        <v>0</v>
      </c>
      <c r="D35" s="91" t="s">
        <v>44</v>
      </c>
      <c r="E35" s="92" t="s">
        <v>44</v>
      </c>
      <c r="F35" s="93" t="s">
        <v>44</v>
      </c>
      <c r="G35" s="91" t="s">
        <v>44</v>
      </c>
      <c r="H35" s="92" t="s">
        <v>44</v>
      </c>
      <c r="I35" s="93" t="s">
        <v>44</v>
      </c>
      <c r="J35" s="94"/>
      <c r="K35" s="95"/>
      <c r="L35" s="199">
        <f t="shared" si="17"/>
        <v>0</v>
      </c>
      <c r="M35" s="96" t="s">
        <v>44</v>
      </c>
      <c r="N35" s="95" t="s">
        <v>44</v>
      </c>
      <c r="O35" s="93" t="s">
        <v>44</v>
      </c>
      <c r="P35" s="97"/>
    </row>
    <row r="36" spans="1:16" s="29" customFormat="1" ht="25.5" hidden="1" customHeight="1" x14ac:dyDescent="0.25">
      <c r="A36" s="81">
        <v>21390</v>
      </c>
      <c r="B36" s="70" t="s">
        <v>56</v>
      </c>
      <c r="C36" s="534">
        <f t="shared" si="13"/>
        <v>0</v>
      </c>
      <c r="D36" s="79" t="s">
        <v>44</v>
      </c>
      <c r="E36" s="78" t="s">
        <v>44</v>
      </c>
      <c r="F36" s="76" t="s">
        <v>44</v>
      </c>
      <c r="G36" s="79" t="s">
        <v>44</v>
      </c>
      <c r="H36" s="78" t="s">
        <v>44</v>
      </c>
      <c r="I36" s="76" t="s">
        <v>44</v>
      </c>
      <c r="J36" s="77">
        <f t="shared" ref="J36:K36" si="18">SUM(J37:J40)</f>
        <v>0</v>
      </c>
      <c r="K36" s="78">
        <f t="shared" si="18"/>
        <v>0</v>
      </c>
      <c r="L36" s="185">
        <f>SUM(L37:L40)</f>
        <v>0</v>
      </c>
      <c r="M36" s="79" t="s">
        <v>44</v>
      </c>
      <c r="N36" s="78" t="s">
        <v>44</v>
      </c>
      <c r="O36" s="76" t="s">
        <v>44</v>
      </c>
      <c r="P36" s="80"/>
    </row>
    <row r="37" spans="1:16" ht="24.75" hidden="1" thickTop="1" x14ac:dyDescent="0.25">
      <c r="A37" s="45">
        <v>21391</v>
      </c>
      <c r="B37" s="82" t="s">
        <v>57</v>
      </c>
      <c r="C37" s="535">
        <f t="shared" si="13"/>
        <v>0</v>
      </c>
      <c r="D37" s="83" t="s">
        <v>44</v>
      </c>
      <c r="E37" s="84" t="s">
        <v>44</v>
      </c>
      <c r="F37" s="85" t="s">
        <v>44</v>
      </c>
      <c r="G37" s="83" t="s">
        <v>44</v>
      </c>
      <c r="H37" s="84" t="s">
        <v>44</v>
      </c>
      <c r="I37" s="85" t="s">
        <v>44</v>
      </c>
      <c r="J37" s="86"/>
      <c r="K37" s="87"/>
      <c r="L37" s="194">
        <f t="shared" ref="L37:L40" si="19">J37+K37</f>
        <v>0</v>
      </c>
      <c r="M37" s="88" t="s">
        <v>44</v>
      </c>
      <c r="N37" s="87" t="s">
        <v>44</v>
      </c>
      <c r="O37" s="85" t="s">
        <v>44</v>
      </c>
      <c r="P37" s="89"/>
    </row>
    <row r="38" spans="1:16" ht="12.75" hidden="1" thickTop="1" x14ac:dyDescent="0.25">
      <c r="A38" s="52">
        <v>21393</v>
      </c>
      <c r="B38" s="90" t="s">
        <v>58</v>
      </c>
      <c r="C38" s="536">
        <f t="shared" si="13"/>
        <v>0</v>
      </c>
      <c r="D38" s="91" t="s">
        <v>44</v>
      </c>
      <c r="E38" s="92" t="s">
        <v>44</v>
      </c>
      <c r="F38" s="93" t="s">
        <v>44</v>
      </c>
      <c r="G38" s="91" t="s">
        <v>44</v>
      </c>
      <c r="H38" s="92" t="s">
        <v>44</v>
      </c>
      <c r="I38" s="93" t="s">
        <v>44</v>
      </c>
      <c r="J38" s="94"/>
      <c r="K38" s="95"/>
      <c r="L38" s="199">
        <f t="shared" si="19"/>
        <v>0</v>
      </c>
      <c r="M38" s="96" t="s">
        <v>44</v>
      </c>
      <c r="N38" s="95" t="s">
        <v>44</v>
      </c>
      <c r="O38" s="93" t="s">
        <v>44</v>
      </c>
      <c r="P38" s="97"/>
    </row>
    <row r="39" spans="1:16" ht="12.75" hidden="1" thickTop="1" x14ac:dyDescent="0.25">
      <c r="A39" s="52">
        <v>21395</v>
      </c>
      <c r="B39" s="90" t="s">
        <v>59</v>
      </c>
      <c r="C39" s="536">
        <f t="shared" si="13"/>
        <v>0</v>
      </c>
      <c r="D39" s="91" t="s">
        <v>44</v>
      </c>
      <c r="E39" s="92" t="s">
        <v>44</v>
      </c>
      <c r="F39" s="93" t="s">
        <v>44</v>
      </c>
      <c r="G39" s="91" t="s">
        <v>44</v>
      </c>
      <c r="H39" s="92" t="s">
        <v>44</v>
      </c>
      <c r="I39" s="93" t="s">
        <v>44</v>
      </c>
      <c r="J39" s="94"/>
      <c r="K39" s="95"/>
      <c r="L39" s="199">
        <f t="shared" si="19"/>
        <v>0</v>
      </c>
      <c r="M39" s="96" t="s">
        <v>44</v>
      </c>
      <c r="N39" s="95" t="s">
        <v>44</v>
      </c>
      <c r="O39" s="93" t="s">
        <v>44</v>
      </c>
      <c r="P39" s="97"/>
    </row>
    <row r="40" spans="1:16" ht="24.75" hidden="1" thickTop="1" x14ac:dyDescent="0.25">
      <c r="A40" s="107">
        <v>21399</v>
      </c>
      <c r="B40" s="108" t="s">
        <v>60</v>
      </c>
      <c r="C40" s="538">
        <f t="shared" si="13"/>
        <v>0</v>
      </c>
      <c r="D40" s="109" t="s">
        <v>44</v>
      </c>
      <c r="E40" s="110" t="s">
        <v>44</v>
      </c>
      <c r="F40" s="111" t="s">
        <v>44</v>
      </c>
      <c r="G40" s="109" t="s">
        <v>44</v>
      </c>
      <c r="H40" s="110" t="s">
        <v>44</v>
      </c>
      <c r="I40" s="111" t="s">
        <v>44</v>
      </c>
      <c r="J40" s="112"/>
      <c r="K40" s="113"/>
      <c r="L40" s="222">
        <f t="shared" si="19"/>
        <v>0</v>
      </c>
      <c r="M40" s="114" t="s">
        <v>44</v>
      </c>
      <c r="N40" s="113" t="s">
        <v>44</v>
      </c>
      <c r="O40" s="111" t="s">
        <v>44</v>
      </c>
      <c r="P40" s="115"/>
    </row>
    <row r="41" spans="1:16" s="29" customFormat="1" ht="26.25" hidden="1" customHeight="1" x14ac:dyDescent="0.25">
      <c r="A41" s="116">
        <v>21420</v>
      </c>
      <c r="B41" s="117" t="s">
        <v>61</v>
      </c>
      <c r="C41" s="539">
        <f>F41</f>
        <v>0</v>
      </c>
      <c r="D41" s="118">
        <f t="shared" ref="D41:E41" si="20">SUM(D42)</f>
        <v>0</v>
      </c>
      <c r="E41" s="119">
        <f t="shared" si="20"/>
        <v>0</v>
      </c>
      <c r="F41" s="120">
        <f>SUM(F42)</f>
        <v>0</v>
      </c>
      <c r="G41" s="118" t="s">
        <v>44</v>
      </c>
      <c r="H41" s="119" t="s">
        <v>44</v>
      </c>
      <c r="I41" s="121" t="s">
        <v>44</v>
      </c>
      <c r="J41" s="122" t="s">
        <v>44</v>
      </c>
      <c r="K41" s="123" t="s">
        <v>44</v>
      </c>
      <c r="L41" s="121" t="s">
        <v>44</v>
      </c>
      <c r="M41" s="124" t="s">
        <v>44</v>
      </c>
      <c r="N41" s="123" t="s">
        <v>44</v>
      </c>
      <c r="O41" s="121" t="s">
        <v>44</v>
      </c>
      <c r="P41" s="125"/>
    </row>
    <row r="42" spans="1:16" s="29" customFormat="1" ht="26.25" hidden="1" customHeight="1" x14ac:dyDescent="0.25">
      <c r="A42" s="107">
        <v>21429</v>
      </c>
      <c r="B42" s="108" t="s">
        <v>62</v>
      </c>
      <c r="C42" s="538">
        <f>F42</f>
        <v>0</v>
      </c>
      <c r="D42" s="126"/>
      <c r="E42" s="127"/>
      <c r="F42" s="128">
        <f>D42+E42</f>
        <v>0</v>
      </c>
      <c r="G42" s="129" t="s">
        <v>44</v>
      </c>
      <c r="H42" s="130" t="s">
        <v>44</v>
      </c>
      <c r="I42" s="111" t="s">
        <v>44</v>
      </c>
      <c r="J42" s="131" t="s">
        <v>44</v>
      </c>
      <c r="K42" s="110" t="s">
        <v>44</v>
      </c>
      <c r="L42" s="111" t="s">
        <v>44</v>
      </c>
      <c r="M42" s="109" t="s">
        <v>44</v>
      </c>
      <c r="N42" s="110" t="s">
        <v>44</v>
      </c>
      <c r="O42" s="111" t="s">
        <v>44</v>
      </c>
      <c r="P42" s="115"/>
    </row>
    <row r="43" spans="1:16" s="29" customFormat="1" ht="24.75" hidden="1" thickTop="1" x14ac:dyDescent="0.25">
      <c r="A43" s="81">
        <v>21490</v>
      </c>
      <c r="B43" s="70" t="s">
        <v>63</v>
      </c>
      <c r="C43" s="540">
        <f>F43+I43+L43</f>
        <v>0</v>
      </c>
      <c r="D43" s="132">
        <f t="shared" ref="D43:E43" si="21">D44</f>
        <v>0</v>
      </c>
      <c r="E43" s="133">
        <f t="shared" si="21"/>
        <v>0</v>
      </c>
      <c r="F43" s="73">
        <f>F44</f>
        <v>0</v>
      </c>
      <c r="G43" s="132">
        <f t="shared" ref="G43:L43" si="22">G44</f>
        <v>0</v>
      </c>
      <c r="H43" s="133">
        <f t="shared" si="22"/>
        <v>0</v>
      </c>
      <c r="I43" s="73">
        <f t="shared" si="22"/>
        <v>0</v>
      </c>
      <c r="J43" s="134">
        <f t="shared" si="22"/>
        <v>0</v>
      </c>
      <c r="K43" s="133">
        <f t="shared" si="22"/>
        <v>0</v>
      </c>
      <c r="L43" s="73">
        <f t="shared" si="22"/>
        <v>0</v>
      </c>
      <c r="M43" s="79" t="s">
        <v>44</v>
      </c>
      <c r="N43" s="78" t="s">
        <v>44</v>
      </c>
      <c r="O43" s="76" t="s">
        <v>44</v>
      </c>
      <c r="P43" s="80"/>
    </row>
    <row r="44" spans="1:16" s="29" customFormat="1" ht="24.75" hidden="1" thickTop="1" x14ac:dyDescent="0.25">
      <c r="A44" s="52">
        <v>21499</v>
      </c>
      <c r="B44" s="90" t="s">
        <v>64</v>
      </c>
      <c r="C44" s="541">
        <f>F44+I44+L44</f>
        <v>0</v>
      </c>
      <c r="D44" s="135"/>
      <c r="E44" s="136"/>
      <c r="F44" s="48">
        <f>D44+E44</f>
        <v>0</v>
      </c>
      <c r="G44" s="46"/>
      <c r="H44" s="47"/>
      <c r="I44" s="48">
        <f>G44+H44</f>
        <v>0</v>
      </c>
      <c r="J44" s="86"/>
      <c r="K44" s="87"/>
      <c r="L44" s="48">
        <f>J44+K44</f>
        <v>0</v>
      </c>
      <c r="M44" s="105" t="s">
        <v>44</v>
      </c>
      <c r="N44" s="104" t="s">
        <v>44</v>
      </c>
      <c r="O44" s="102" t="s">
        <v>44</v>
      </c>
      <c r="P44" s="106"/>
    </row>
    <row r="45" spans="1:16" ht="12.75" hidden="1" customHeight="1" x14ac:dyDescent="0.25">
      <c r="A45" s="137">
        <v>23000</v>
      </c>
      <c r="B45" s="138" t="s">
        <v>65</v>
      </c>
      <c r="C45" s="540">
        <f>O45</f>
        <v>0</v>
      </c>
      <c r="D45" s="139" t="s">
        <v>44</v>
      </c>
      <c r="E45" s="140" t="s">
        <v>44</v>
      </c>
      <c r="F45" s="111" t="s">
        <v>44</v>
      </c>
      <c r="G45" s="109" t="s">
        <v>44</v>
      </c>
      <c r="H45" s="110" t="s">
        <v>44</v>
      </c>
      <c r="I45" s="111" t="s">
        <v>44</v>
      </c>
      <c r="J45" s="131" t="s">
        <v>44</v>
      </c>
      <c r="K45" s="110" t="s">
        <v>44</v>
      </c>
      <c r="L45" s="111" t="s">
        <v>44</v>
      </c>
      <c r="M45" s="139">
        <f t="shared" ref="M45:O45" si="23">SUM(M46:M47)</f>
        <v>0</v>
      </c>
      <c r="N45" s="140">
        <f t="shared" si="23"/>
        <v>0</v>
      </c>
      <c r="O45" s="128">
        <f t="shared" si="23"/>
        <v>0</v>
      </c>
      <c r="P45" s="141"/>
    </row>
    <row r="46" spans="1:16" ht="24.75" hidden="1" thickTop="1" x14ac:dyDescent="0.25">
      <c r="A46" s="142">
        <v>23410</v>
      </c>
      <c r="B46" s="143" t="s">
        <v>66</v>
      </c>
      <c r="C46" s="539">
        <f t="shared" ref="C46:C47" si="24">O46</f>
        <v>0</v>
      </c>
      <c r="D46" s="118" t="s">
        <v>44</v>
      </c>
      <c r="E46" s="119" t="s">
        <v>44</v>
      </c>
      <c r="F46" s="121" t="s">
        <v>44</v>
      </c>
      <c r="G46" s="124" t="s">
        <v>44</v>
      </c>
      <c r="H46" s="123" t="s">
        <v>44</v>
      </c>
      <c r="I46" s="121" t="s">
        <v>44</v>
      </c>
      <c r="J46" s="122" t="s">
        <v>44</v>
      </c>
      <c r="K46" s="123" t="s">
        <v>44</v>
      </c>
      <c r="L46" s="121" t="s">
        <v>44</v>
      </c>
      <c r="M46" s="144"/>
      <c r="N46" s="145"/>
      <c r="O46" s="120">
        <f t="shared" ref="O46:O47" si="25">M46+N46</f>
        <v>0</v>
      </c>
      <c r="P46" s="146"/>
    </row>
    <row r="47" spans="1:16" ht="24.75" hidden="1" thickTop="1" x14ac:dyDescent="0.25">
      <c r="A47" s="142">
        <v>23510</v>
      </c>
      <c r="B47" s="143" t="s">
        <v>67</v>
      </c>
      <c r="C47" s="539">
        <f t="shared" si="24"/>
        <v>0</v>
      </c>
      <c r="D47" s="118" t="s">
        <v>44</v>
      </c>
      <c r="E47" s="119" t="s">
        <v>44</v>
      </c>
      <c r="F47" s="121" t="s">
        <v>44</v>
      </c>
      <c r="G47" s="124" t="s">
        <v>44</v>
      </c>
      <c r="H47" s="123" t="s">
        <v>44</v>
      </c>
      <c r="I47" s="121" t="s">
        <v>44</v>
      </c>
      <c r="J47" s="122" t="s">
        <v>44</v>
      </c>
      <c r="K47" s="123" t="s">
        <v>44</v>
      </c>
      <c r="L47" s="121" t="s">
        <v>44</v>
      </c>
      <c r="M47" s="144"/>
      <c r="N47" s="145"/>
      <c r="O47" s="120">
        <f t="shared" si="25"/>
        <v>0</v>
      </c>
      <c r="P47" s="146"/>
    </row>
    <row r="48" spans="1:16" ht="12.75" hidden="1" thickTop="1" x14ac:dyDescent="0.25">
      <c r="A48" s="147"/>
      <c r="B48" s="143"/>
      <c r="C48" s="542"/>
      <c r="D48" s="148"/>
      <c r="E48" s="149"/>
      <c r="F48" s="121"/>
      <c r="G48" s="124"/>
      <c r="H48" s="123"/>
      <c r="I48" s="121"/>
      <c r="J48" s="122"/>
      <c r="K48" s="123"/>
      <c r="L48" s="120"/>
      <c r="M48" s="118"/>
      <c r="N48" s="119"/>
      <c r="O48" s="120"/>
      <c r="P48" s="146"/>
    </row>
    <row r="49" spans="1:16" s="29" customFormat="1" ht="12.75" hidden="1" thickTop="1" x14ac:dyDescent="0.25">
      <c r="A49" s="150"/>
      <c r="B49" s="151" t="s">
        <v>68</v>
      </c>
      <c r="C49" s="543"/>
      <c r="D49" s="152"/>
      <c r="E49" s="153"/>
      <c r="F49" s="154"/>
      <c r="G49" s="152"/>
      <c r="H49" s="153"/>
      <c r="I49" s="154"/>
      <c r="J49" s="155"/>
      <c r="K49" s="153"/>
      <c r="L49" s="154"/>
      <c r="M49" s="152"/>
      <c r="N49" s="153"/>
      <c r="O49" s="154"/>
      <c r="P49" s="156"/>
    </row>
    <row r="50" spans="1:16" s="29" customFormat="1" ht="13.5" thickTop="1" thickBot="1" x14ac:dyDescent="0.3">
      <c r="A50" s="157"/>
      <c r="B50" s="30" t="s">
        <v>69</v>
      </c>
      <c r="C50" s="544">
        <f t="shared" si="4"/>
        <v>687596</v>
      </c>
      <c r="D50" s="158">
        <f t="shared" ref="D50:E50" si="26">SUM(D51,D269)</f>
        <v>687596</v>
      </c>
      <c r="E50" s="159">
        <f t="shared" si="26"/>
        <v>0</v>
      </c>
      <c r="F50" s="160">
        <f>SUM(F51,F269)</f>
        <v>687596</v>
      </c>
      <c r="G50" s="158">
        <f t="shared" ref="G50:O50" si="27">SUM(G51,G269)</f>
        <v>0</v>
      </c>
      <c r="H50" s="159">
        <f t="shared" si="27"/>
        <v>0</v>
      </c>
      <c r="I50" s="160">
        <f t="shared" si="27"/>
        <v>0</v>
      </c>
      <c r="J50" s="161">
        <f t="shared" si="27"/>
        <v>0</v>
      </c>
      <c r="K50" s="159">
        <f t="shared" si="27"/>
        <v>0</v>
      </c>
      <c r="L50" s="160">
        <f t="shared" si="27"/>
        <v>0</v>
      </c>
      <c r="M50" s="158">
        <f t="shared" si="27"/>
        <v>0</v>
      </c>
      <c r="N50" s="159">
        <f t="shared" si="27"/>
        <v>0</v>
      </c>
      <c r="O50" s="160">
        <f t="shared" si="27"/>
        <v>0</v>
      </c>
      <c r="P50" s="162"/>
    </row>
    <row r="51" spans="1:16" s="29" customFormat="1" ht="36.75" thickTop="1" x14ac:dyDescent="0.25">
      <c r="A51" s="163"/>
      <c r="B51" s="164" t="s">
        <v>70</v>
      </c>
      <c r="C51" s="545">
        <f t="shared" si="4"/>
        <v>687596</v>
      </c>
      <c r="D51" s="165">
        <f t="shared" ref="D51:E51" si="28">SUM(D52,D181)</f>
        <v>687596</v>
      </c>
      <c r="E51" s="166">
        <f t="shared" si="28"/>
        <v>0</v>
      </c>
      <c r="F51" s="167">
        <f>SUM(F52,F181)</f>
        <v>687596</v>
      </c>
      <c r="G51" s="165">
        <f t="shared" ref="G51:H51" si="29">SUM(G52,G181)</f>
        <v>0</v>
      </c>
      <c r="H51" s="166">
        <f t="shared" si="29"/>
        <v>0</v>
      </c>
      <c r="I51" s="167">
        <f>SUM(I52,I181)</f>
        <v>0</v>
      </c>
      <c r="J51" s="168">
        <f t="shared" ref="J51:K51" si="30">SUM(J52,J181)</f>
        <v>0</v>
      </c>
      <c r="K51" s="166">
        <f t="shared" si="30"/>
        <v>0</v>
      </c>
      <c r="L51" s="167">
        <f>SUM(L52,L181)</f>
        <v>0</v>
      </c>
      <c r="M51" s="165">
        <f t="shared" ref="M51:O51" si="31">SUM(M52,M181)</f>
        <v>0</v>
      </c>
      <c r="N51" s="166">
        <f t="shared" si="31"/>
        <v>0</v>
      </c>
      <c r="O51" s="167">
        <f t="shared" si="31"/>
        <v>0</v>
      </c>
      <c r="P51" s="169"/>
    </row>
    <row r="52" spans="1:16" s="29" customFormat="1" ht="24" x14ac:dyDescent="0.25">
      <c r="A52" s="170"/>
      <c r="B52" s="20" t="s">
        <v>71</v>
      </c>
      <c r="C52" s="546">
        <f t="shared" si="4"/>
        <v>567300</v>
      </c>
      <c r="D52" s="171">
        <f t="shared" ref="D52:E52" si="32">SUM(D53,D75,D160,D174)</f>
        <v>567300</v>
      </c>
      <c r="E52" s="172">
        <f t="shared" si="32"/>
        <v>0</v>
      </c>
      <c r="F52" s="173">
        <f>SUM(F53,F75,F160,F174)</f>
        <v>567300</v>
      </c>
      <c r="G52" s="171">
        <f t="shared" ref="G52:H52" si="33">SUM(G53,G75,G160,G174)</f>
        <v>0</v>
      </c>
      <c r="H52" s="172">
        <f t="shared" si="33"/>
        <v>0</v>
      </c>
      <c r="I52" s="173">
        <f>SUM(I53,I75,I160,I174)</f>
        <v>0</v>
      </c>
      <c r="J52" s="174">
        <f t="shared" ref="J52:K52" si="34">SUM(J53,J75,J160,J174)</f>
        <v>0</v>
      </c>
      <c r="K52" s="172">
        <f t="shared" si="34"/>
        <v>0</v>
      </c>
      <c r="L52" s="173">
        <f>SUM(L53,L75,L160,L174)</f>
        <v>0</v>
      </c>
      <c r="M52" s="171">
        <f t="shared" ref="M52:O52" si="35">SUM(M53,M75,M160,M174)</f>
        <v>0</v>
      </c>
      <c r="N52" s="172">
        <f t="shared" si="35"/>
        <v>0</v>
      </c>
      <c r="O52" s="173">
        <f t="shared" si="35"/>
        <v>0</v>
      </c>
      <c r="P52" s="175"/>
    </row>
    <row r="53" spans="1:16" s="29" customFormat="1" x14ac:dyDescent="0.25">
      <c r="A53" s="176">
        <v>1000</v>
      </c>
      <c r="B53" s="176" t="s">
        <v>72</v>
      </c>
      <c r="C53" s="547">
        <f t="shared" si="4"/>
        <v>6108</v>
      </c>
      <c r="D53" s="177">
        <f t="shared" ref="D53:E53" si="36">SUM(D54,D67)</f>
        <v>2489</v>
      </c>
      <c r="E53" s="178">
        <f t="shared" si="36"/>
        <v>3619</v>
      </c>
      <c r="F53" s="179">
        <f>SUM(F54,F67)</f>
        <v>6108</v>
      </c>
      <c r="G53" s="177">
        <f t="shared" ref="G53:H53" si="37">SUM(G54,G67)</f>
        <v>0</v>
      </c>
      <c r="H53" s="178">
        <f t="shared" si="37"/>
        <v>0</v>
      </c>
      <c r="I53" s="179">
        <f>SUM(I54,I67)</f>
        <v>0</v>
      </c>
      <c r="J53" s="180">
        <f t="shared" ref="J53:K53" si="38">SUM(J54,J67)</f>
        <v>0</v>
      </c>
      <c r="K53" s="178">
        <f t="shared" si="38"/>
        <v>0</v>
      </c>
      <c r="L53" s="179">
        <f>SUM(L54,L67)</f>
        <v>0</v>
      </c>
      <c r="M53" s="177">
        <f t="shared" ref="M53:O53" si="39">SUM(M54,M67)</f>
        <v>0</v>
      </c>
      <c r="N53" s="178">
        <f t="shared" si="39"/>
        <v>0</v>
      </c>
      <c r="O53" s="179">
        <f t="shared" si="39"/>
        <v>0</v>
      </c>
      <c r="P53" s="181"/>
    </row>
    <row r="54" spans="1:16" x14ac:dyDescent="0.25">
      <c r="A54" s="70">
        <v>1100</v>
      </c>
      <c r="B54" s="182" t="s">
        <v>73</v>
      </c>
      <c r="C54" s="534">
        <f t="shared" si="4"/>
        <v>5779</v>
      </c>
      <c r="D54" s="183">
        <f t="shared" ref="D54:E54" si="40">SUM(D55,D58,D66)</f>
        <v>2333</v>
      </c>
      <c r="E54" s="184">
        <f t="shared" si="40"/>
        <v>3446</v>
      </c>
      <c r="F54" s="185">
        <f>SUM(F55,F58,F66)</f>
        <v>5779</v>
      </c>
      <c r="G54" s="183">
        <f t="shared" ref="G54:H54" si="41">SUM(G55,G58,G66)</f>
        <v>0</v>
      </c>
      <c r="H54" s="184">
        <f t="shared" si="41"/>
        <v>0</v>
      </c>
      <c r="I54" s="185">
        <f>SUM(I55,I58,I66)</f>
        <v>0</v>
      </c>
      <c r="J54" s="186">
        <f t="shared" ref="J54:K54" si="42">SUM(J55,J58,J66)</f>
        <v>0</v>
      </c>
      <c r="K54" s="184">
        <f t="shared" si="42"/>
        <v>0</v>
      </c>
      <c r="L54" s="185">
        <f>SUM(L55,L58,L66)</f>
        <v>0</v>
      </c>
      <c r="M54" s="183">
        <f t="shared" ref="M54:O54" si="43">SUM(M55,M58,M66)</f>
        <v>0</v>
      </c>
      <c r="N54" s="184">
        <f t="shared" si="43"/>
        <v>0</v>
      </c>
      <c r="O54" s="185">
        <f t="shared" si="43"/>
        <v>0</v>
      </c>
      <c r="P54" s="187"/>
    </row>
    <row r="55" spans="1:16" hidden="1" x14ac:dyDescent="0.25">
      <c r="A55" s="188">
        <v>1110</v>
      </c>
      <c r="B55" s="143" t="s">
        <v>74</v>
      </c>
      <c r="C55" s="542">
        <f t="shared" si="4"/>
        <v>0</v>
      </c>
      <c r="D55" s="148">
        <f t="shared" ref="D55:E55" si="44">SUM(D56:D57)</f>
        <v>0</v>
      </c>
      <c r="E55" s="149">
        <f t="shared" si="44"/>
        <v>0</v>
      </c>
      <c r="F55" s="189">
        <f>SUM(F56:F57)</f>
        <v>0</v>
      </c>
      <c r="G55" s="148">
        <f t="shared" ref="G55:H55" si="45">SUM(G56:G57)</f>
        <v>0</v>
      </c>
      <c r="H55" s="149">
        <f t="shared" si="45"/>
        <v>0</v>
      </c>
      <c r="I55" s="189">
        <f>SUM(I56:I57)</f>
        <v>0</v>
      </c>
      <c r="J55" s="190">
        <f t="shared" ref="J55:K55" si="46">SUM(J56:J57)</f>
        <v>0</v>
      </c>
      <c r="K55" s="149">
        <f t="shared" si="46"/>
        <v>0</v>
      </c>
      <c r="L55" s="189">
        <f>SUM(L56:L57)</f>
        <v>0</v>
      </c>
      <c r="M55" s="148">
        <f t="shared" ref="M55:O55" si="47">SUM(M56:M57)</f>
        <v>0</v>
      </c>
      <c r="N55" s="149">
        <f t="shared" si="47"/>
        <v>0</v>
      </c>
      <c r="O55" s="189">
        <f t="shared" si="47"/>
        <v>0</v>
      </c>
      <c r="P55" s="191"/>
    </row>
    <row r="56" spans="1:16" hidden="1" x14ac:dyDescent="0.25">
      <c r="A56" s="45">
        <v>1111</v>
      </c>
      <c r="B56" s="82" t="s">
        <v>75</v>
      </c>
      <c r="C56" s="535">
        <f t="shared" si="4"/>
        <v>0</v>
      </c>
      <c r="D56" s="192"/>
      <c r="E56" s="193"/>
      <c r="F56" s="194">
        <f t="shared" ref="F56:F57" si="48">D56+E56</f>
        <v>0</v>
      </c>
      <c r="G56" s="192"/>
      <c r="H56" s="193"/>
      <c r="I56" s="194">
        <f t="shared" ref="I56:I57" si="49">G56+H56</f>
        <v>0</v>
      </c>
      <c r="J56" s="195"/>
      <c r="K56" s="193"/>
      <c r="L56" s="194">
        <f t="shared" ref="L56:L57" si="50">J56+K56</f>
        <v>0</v>
      </c>
      <c r="M56" s="192"/>
      <c r="N56" s="193"/>
      <c r="O56" s="194">
        <f t="shared" ref="O56:O57" si="51">M56+N56</f>
        <v>0</v>
      </c>
      <c r="P56" s="196"/>
    </row>
    <row r="57" spans="1:16" ht="24" hidden="1" customHeight="1" x14ac:dyDescent="0.25">
      <c r="A57" s="52">
        <v>1119</v>
      </c>
      <c r="B57" s="90" t="s">
        <v>76</v>
      </c>
      <c r="C57" s="536">
        <f t="shared" si="4"/>
        <v>0</v>
      </c>
      <c r="D57" s="197"/>
      <c r="E57" s="198"/>
      <c r="F57" s="199">
        <f t="shared" si="48"/>
        <v>0</v>
      </c>
      <c r="G57" s="197"/>
      <c r="H57" s="198"/>
      <c r="I57" s="199">
        <f t="shared" si="49"/>
        <v>0</v>
      </c>
      <c r="J57" s="200"/>
      <c r="K57" s="198"/>
      <c r="L57" s="199">
        <f t="shared" si="50"/>
        <v>0</v>
      </c>
      <c r="M57" s="197"/>
      <c r="N57" s="198"/>
      <c r="O57" s="199">
        <f t="shared" si="51"/>
        <v>0</v>
      </c>
      <c r="P57" s="201"/>
    </row>
    <row r="58" spans="1:16" hidden="1" x14ac:dyDescent="0.25">
      <c r="A58" s="202">
        <v>1140</v>
      </c>
      <c r="B58" s="90" t="s">
        <v>77</v>
      </c>
      <c r="C58" s="536">
        <f t="shared" si="4"/>
        <v>0</v>
      </c>
      <c r="D58" s="203">
        <f t="shared" ref="D58:E58" si="52">SUM(D59:D65)</f>
        <v>0</v>
      </c>
      <c r="E58" s="204">
        <f t="shared" si="52"/>
        <v>0</v>
      </c>
      <c r="F58" s="199">
        <f>SUM(F59:F65)</f>
        <v>0</v>
      </c>
      <c r="G58" s="203">
        <f t="shared" ref="G58:H58" si="53">SUM(G59:G65)</f>
        <v>0</v>
      </c>
      <c r="H58" s="204">
        <f t="shared" si="53"/>
        <v>0</v>
      </c>
      <c r="I58" s="199">
        <f>SUM(I59:I65)</f>
        <v>0</v>
      </c>
      <c r="J58" s="205">
        <f t="shared" ref="J58:K58" si="54">SUM(J59:J65)</f>
        <v>0</v>
      </c>
      <c r="K58" s="204">
        <f t="shared" si="54"/>
        <v>0</v>
      </c>
      <c r="L58" s="199">
        <f>SUM(L59:L65)</f>
        <v>0</v>
      </c>
      <c r="M58" s="203">
        <f t="shared" ref="M58:O58" si="55">SUM(M59:M65)</f>
        <v>0</v>
      </c>
      <c r="N58" s="204">
        <f t="shared" si="55"/>
        <v>0</v>
      </c>
      <c r="O58" s="199">
        <f t="shared" si="55"/>
        <v>0</v>
      </c>
      <c r="P58" s="201"/>
    </row>
    <row r="59" spans="1:16" hidden="1" x14ac:dyDescent="0.25">
      <c r="A59" s="52">
        <v>1141</v>
      </c>
      <c r="B59" s="90" t="s">
        <v>78</v>
      </c>
      <c r="C59" s="536">
        <f t="shared" si="4"/>
        <v>0</v>
      </c>
      <c r="D59" s="197"/>
      <c r="E59" s="198"/>
      <c r="F59" s="199">
        <f t="shared" ref="F59:F66" si="56">D59+E59</f>
        <v>0</v>
      </c>
      <c r="G59" s="197"/>
      <c r="H59" s="198"/>
      <c r="I59" s="199">
        <f t="shared" ref="I59:I66" si="57">G59+H59</f>
        <v>0</v>
      </c>
      <c r="J59" s="200"/>
      <c r="K59" s="198"/>
      <c r="L59" s="199">
        <f t="shared" ref="L59:L66" si="58">J59+K59</f>
        <v>0</v>
      </c>
      <c r="M59" s="197"/>
      <c r="N59" s="198"/>
      <c r="O59" s="199">
        <f t="shared" ref="O59:O66" si="59">M59+N59</f>
        <v>0</v>
      </c>
      <c r="P59" s="201"/>
    </row>
    <row r="60" spans="1:16" ht="24.75" hidden="1" customHeight="1" x14ac:dyDescent="0.25">
      <c r="A60" s="52">
        <v>1142</v>
      </c>
      <c r="B60" s="90" t="s">
        <v>79</v>
      </c>
      <c r="C60" s="536">
        <f t="shared" si="4"/>
        <v>0</v>
      </c>
      <c r="D60" s="197"/>
      <c r="E60" s="198"/>
      <c r="F60" s="199">
        <f t="shared" si="56"/>
        <v>0</v>
      </c>
      <c r="G60" s="197"/>
      <c r="H60" s="198"/>
      <c r="I60" s="199">
        <f t="shared" si="57"/>
        <v>0</v>
      </c>
      <c r="J60" s="200"/>
      <c r="K60" s="198"/>
      <c r="L60" s="199">
        <f t="shared" si="58"/>
        <v>0</v>
      </c>
      <c r="M60" s="197"/>
      <c r="N60" s="198"/>
      <c r="O60" s="199">
        <f t="shared" si="59"/>
        <v>0</v>
      </c>
      <c r="P60" s="201"/>
    </row>
    <row r="61" spans="1:16" ht="24" hidden="1" x14ac:dyDescent="0.25">
      <c r="A61" s="52">
        <v>1145</v>
      </c>
      <c r="B61" s="90" t="s">
        <v>80</v>
      </c>
      <c r="C61" s="536">
        <f t="shared" si="4"/>
        <v>0</v>
      </c>
      <c r="D61" s="197"/>
      <c r="E61" s="198"/>
      <c r="F61" s="199">
        <f t="shared" si="56"/>
        <v>0</v>
      </c>
      <c r="G61" s="197"/>
      <c r="H61" s="198"/>
      <c r="I61" s="199">
        <f t="shared" si="57"/>
        <v>0</v>
      </c>
      <c r="J61" s="200"/>
      <c r="K61" s="198"/>
      <c r="L61" s="199">
        <f t="shared" si="58"/>
        <v>0</v>
      </c>
      <c r="M61" s="197"/>
      <c r="N61" s="198"/>
      <c r="O61" s="199">
        <f t="shared" si="59"/>
        <v>0</v>
      </c>
      <c r="P61" s="201"/>
    </row>
    <row r="62" spans="1:16" ht="27.75" hidden="1" customHeight="1" x14ac:dyDescent="0.25">
      <c r="A62" s="52">
        <v>1146</v>
      </c>
      <c r="B62" s="90" t="s">
        <v>81</v>
      </c>
      <c r="C62" s="536">
        <f t="shared" si="4"/>
        <v>0</v>
      </c>
      <c r="D62" s="197"/>
      <c r="E62" s="198"/>
      <c r="F62" s="199">
        <f t="shared" si="56"/>
        <v>0</v>
      </c>
      <c r="G62" s="197"/>
      <c r="H62" s="198"/>
      <c r="I62" s="199">
        <f t="shared" si="57"/>
        <v>0</v>
      </c>
      <c r="J62" s="200"/>
      <c r="K62" s="198"/>
      <c r="L62" s="199">
        <f t="shared" si="58"/>
        <v>0</v>
      </c>
      <c r="M62" s="197"/>
      <c r="N62" s="198"/>
      <c r="O62" s="199">
        <f t="shared" si="59"/>
        <v>0</v>
      </c>
      <c r="P62" s="201"/>
    </row>
    <row r="63" spans="1:16" hidden="1" x14ac:dyDescent="0.25">
      <c r="A63" s="52">
        <v>1147</v>
      </c>
      <c r="B63" s="90" t="s">
        <v>82</v>
      </c>
      <c r="C63" s="536">
        <f t="shared" si="4"/>
        <v>0</v>
      </c>
      <c r="D63" s="197"/>
      <c r="E63" s="198"/>
      <c r="F63" s="199">
        <f t="shared" si="56"/>
        <v>0</v>
      </c>
      <c r="G63" s="197"/>
      <c r="H63" s="198"/>
      <c r="I63" s="199">
        <f t="shared" si="57"/>
        <v>0</v>
      </c>
      <c r="J63" s="200"/>
      <c r="K63" s="198"/>
      <c r="L63" s="199">
        <f t="shared" si="58"/>
        <v>0</v>
      </c>
      <c r="M63" s="197"/>
      <c r="N63" s="198"/>
      <c r="O63" s="199">
        <f t="shared" si="59"/>
        <v>0</v>
      </c>
      <c r="P63" s="201"/>
    </row>
    <row r="64" spans="1:16" hidden="1" x14ac:dyDescent="0.25">
      <c r="A64" s="52">
        <v>1148</v>
      </c>
      <c r="B64" s="90" t="s">
        <v>83</v>
      </c>
      <c r="C64" s="536">
        <f t="shared" si="4"/>
        <v>0</v>
      </c>
      <c r="D64" s="197"/>
      <c r="E64" s="198"/>
      <c r="F64" s="199">
        <f t="shared" si="56"/>
        <v>0</v>
      </c>
      <c r="G64" s="197"/>
      <c r="H64" s="198"/>
      <c r="I64" s="199">
        <f t="shared" si="57"/>
        <v>0</v>
      </c>
      <c r="J64" s="200"/>
      <c r="K64" s="198"/>
      <c r="L64" s="199">
        <f t="shared" si="58"/>
        <v>0</v>
      </c>
      <c r="M64" s="197"/>
      <c r="N64" s="198"/>
      <c r="O64" s="199">
        <f t="shared" si="59"/>
        <v>0</v>
      </c>
      <c r="P64" s="201"/>
    </row>
    <row r="65" spans="1:16" ht="24" hidden="1" customHeight="1" x14ac:dyDescent="0.25">
      <c r="A65" s="52">
        <v>1149</v>
      </c>
      <c r="B65" s="90" t="s">
        <v>84</v>
      </c>
      <c r="C65" s="536">
        <f t="shared" si="4"/>
        <v>0</v>
      </c>
      <c r="D65" s="197"/>
      <c r="E65" s="198"/>
      <c r="F65" s="199">
        <f t="shared" si="56"/>
        <v>0</v>
      </c>
      <c r="G65" s="197"/>
      <c r="H65" s="198"/>
      <c r="I65" s="199">
        <f t="shared" si="57"/>
        <v>0</v>
      </c>
      <c r="J65" s="200"/>
      <c r="K65" s="198"/>
      <c r="L65" s="199">
        <f t="shared" si="58"/>
        <v>0</v>
      </c>
      <c r="M65" s="197"/>
      <c r="N65" s="198"/>
      <c r="O65" s="199">
        <f t="shared" si="59"/>
        <v>0</v>
      </c>
      <c r="P65" s="201"/>
    </row>
    <row r="66" spans="1:16" ht="36" x14ac:dyDescent="0.25">
      <c r="A66" s="188">
        <v>1150</v>
      </c>
      <c r="B66" s="143" t="s">
        <v>85</v>
      </c>
      <c r="C66" s="542">
        <f t="shared" si="4"/>
        <v>5779</v>
      </c>
      <c r="D66" s="206">
        <v>2333</v>
      </c>
      <c r="E66" s="216">
        <v>3446</v>
      </c>
      <c r="F66" s="189">
        <f t="shared" si="56"/>
        <v>5779</v>
      </c>
      <c r="G66" s="206"/>
      <c r="H66" s="207"/>
      <c r="I66" s="189">
        <f t="shared" si="57"/>
        <v>0</v>
      </c>
      <c r="J66" s="208"/>
      <c r="K66" s="207"/>
      <c r="L66" s="189">
        <f t="shared" si="58"/>
        <v>0</v>
      </c>
      <c r="M66" s="206"/>
      <c r="N66" s="207"/>
      <c r="O66" s="189">
        <f t="shared" si="59"/>
        <v>0</v>
      </c>
      <c r="P66" s="217" t="s">
        <v>1048</v>
      </c>
    </row>
    <row r="67" spans="1:16" ht="36" x14ac:dyDescent="0.25">
      <c r="A67" s="70">
        <v>1200</v>
      </c>
      <c r="B67" s="182" t="s">
        <v>86</v>
      </c>
      <c r="C67" s="534">
        <f t="shared" si="4"/>
        <v>329</v>
      </c>
      <c r="D67" s="183">
        <f t="shared" ref="D67:E67" si="60">SUM(D68:D69)</f>
        <v>156</v>
      </c>
      <c r="E67" s="184">
        <f t="shared" si="60"/>
        <v>173</v>
      </c>
      <c r="F67" s="185">
        <f>SUM(F68:F69)</f>
        <v>329</v>
      </c>
      <c r="G67" s="183">
        <f t="shared" ref="G67:H67" si="61">SUM(G68:G69)</f>
        <v>0</v>
      </c>
      <c r="H67" s="184">
        <f t="shared" si="61"/>
        <v>0</v>
      </c>
      <c r="I67" s="185">
        <f>SUM(I68:I69)</f>
        <v>0</v>
      </c>
      <c r="J67" s="186">
        <f t="shared" ref="J67:K67" si="62">SUM(J68:J69)</f>
        <v>0</v>
      </c>
      <c r="K67" s="184">
        <f t="shared" si="62"/>
        <v>0</v>
      </c>
      <c r="L67" s="185">
        <f>SUM(L68:L69)</f>
        <v>0</v>
      </c>
      <c r="M67" s="183">
        <f t="shared" ref="M67:O67" si="63">SUM(M68:M69)</f>
        <v>0</v>
      </c>
      <c r="N67" s="184">
        <f t="shared" si="63"/>
        <v>0</v>
      </c>
      <c r="O67" s="185">
        <f t="shared" si="63"/>
        <v>0</v>
      </c>
      <c r="P67" s="209"/>
    </row>
    <row r="68" spans="1:16" ht="24" x14ac:dyDescent="0.25">
      <c r="A68" s="352">
        <v>1210</v>
      </c>
      <c r="B68" s="82" t="s">
        <v>87</v>
      </c>
      <c r="C68" s="535">
        <f t="shared" si="4"/>
        <v>329</v>
      </c>
      <c r="D68" s="192">
        <v>156</v>
      </c>
      <c r="E68" s="301">
        <v>173</v>
      </c>
      <c r="F68" s="194">
        <f>D68+E68</f>
        <v>329</v>
      </c>
      <c r="G68" s="192"/>
      <c r="H68" s="193"/>
      <c r="I68" s="194">
        <f>G68+H68</f>
        <v>0</v>
      </c>
      <c r="J68" s="195"/>
      <c r="K68" s="193"/>
      <c r="L68" s="194">
        <f>J68+K68</f>
        <v>0</v>
      </c>
      <c r="M68" s="192"/>
      <c r="N68" s="193"/>
      <c r="O68" s="194">
        <f t="shared" ref="O68" si="64">M68+N68</f>
        <v>0</v>
      </c>
      <c r="P68" s="196"/>
    </row>
    <row r="69" spans="1:16" ht="24" hidden="1" x14ac:dyDescent="0.25">
      <c r="A69" s="202">
        <v>1220</v>
      </c>
      <c r="B69" s="90" t="s">
        <v>88</v>
      </c>
      <c r="C69" s="536">
        <f t="shared" si="4"/>
        <v>0</v>
      </c>
      <c r="D69" s="203">
        <f t="shared" ref="D69:E69" si="65">SUM(D70:D74)</f>
        <v>0</v>
      </c>
      <c r="E69" s="204">
        <f t="shared" si="65"/>
        <v>0</v>
      </c>
      <c r="F69" s="199">
        <f>SUM(F70:F74)</f>
        <v>0</v>
      </c>
      <c r="G69" s="203">
        <f t="shared" ref="G69:H69" si="66">SUM(G70:G74)</f>
        <v>0</v>
      </c>
      <c r="H69" s="204">
        <f t="shared" si="66"/>
        <v>0</v>
      </c>
      <c r="I69" s="199">
        <f>SUM(I70:I74)</f>
        <v>0</v>
      </c>
      <c r="J69" s="205">
        <f t="shared" ref="J69:K69" si="67">SUM(J70:J74)</f>
        <v>0</v>
      </c>
      <c r="K69" s="204">
        <f t="shared" si="67"/>
        <v>0</v>
      </c>
      <c r="L69" s="199">
        <f>SUM(L70:L74)</f>
        <v>0</v>
      </c>
      <c r="M69" s="203">
        <f t="shared" ref="M69:O69" si="68">SUM(M70:M74)</f>
        <v>0</v>
      </c>
      <c r="N69" s="204">
        <f t="shared" si="68"/>
        <v>0</v>
      </c>
      <c r="O69" s="199">
        <f t="shared" si="68"/>
        <v>0</v>
      </c>
      <c r="P69" s="201"/>
    </row>
    <row r="70" spans="1:16" ht="60" hidden="1" x14ac:dyDescent="0.25">
      <c r="A70" s="52">
        <v>1221</v>
      </c>
      <c r="B70" s="90" t="s">
        <v>89</v>
      </c>
      <c r="C70" s="536">
        <f t="shared" si="4"/>
        <v>0</v>
      </c>
      <c r="D70" s="197"/>
      <c r="E70" s="198"/>
      <c r="F70" s="199">
        <f t="shared" ref="F70:F74" si="69">D70+E70</f>
        <v>0</v>
      </c>
      <c r="G70" s="197"/>
      <c r="H70" s="198"/>
      <c r="I70" s="199">
        <f t="shared" ref="I70:I74" si="70">G70+H70</f>
        <v>0</v>
      </c>
      <c r="J70" s="200"/>
      <c r="K70" s="198"/>
      <c r="L70" s="199">
        <f t="shared" ref="L70:L74" si="71">J70+K70</f>
        <v>0</v>
      </c>
      <c r="M70" s="197"/>
      <c r="N70" s="198"/>
      <c r="O70" s="199">
        <f t="shared" ref="O70:O74" si="72">M70+N70</f>
        <v>0</v>
      </c>
      <c r="P70" s="201"/>
    </row>
    <row r="71" spans="1:16" hidden="1" x14ac:dyDescent="0.25">
      <c r="A71" s="52">
        <v>1223</v>
      </c>
      <c r="B71" s="90" t="s">
        <v>90</v>
      </c>
      <c r="C71" s="536">
        <f t="shared" si="4"/>
        <v>0</v>
      </c>
      <c r="D71" s="197"/>
      <c r="E71" s="198"/>
      <c r="F71" s="199">
        <f t="shared" si="69"/>
        <v>0</v>
      </c>
      <c r="G71" s="197"/>
      <c r="H71" s="198"/>
      <c r="I71" s="199">
        <f t="shared" si="70"/>
        <v>0</v>
      </c>
      <c r="J71" s="200"/>
      <c r="K71" s="198"/>
      <c r="L71" s="199">
        <f t="shared" si="71"/>
        <v>0</v>
      </c>
      <c r="M71" s="197"/>
      <c r="N71" s="198"/>
      <c r="O71" s="199">
        <f t="shared" si="72"/>
        <v>0</v>
      </c>
      <c r="P71" s="201"/>
    </row>
    <row r="72" spans="1:16" ht="24" hidden="1" x14ac:dyDescent="0.25">
      <c r="A72" s="52">
        <v>1225</v>
      </c>
      <c r="B72" s="90" t="s">
        <v>91</v>
      </c>
      <c r="C72" s="536">
        <f t="shared" si="4"/>
        <v>0</v>
      </c>
      <c r="D72" s="197"/>
      <c r="E72" s="198"/>
      <c r="F72" s="199">
        <f t="shared" si="69"/>
        <v>0</v>
      </c>
      <c r="G72" s="197"/>
      <c r="H72" s="198"/>
      <c r="I72" s="199">
        <f t="shared" si="70"/>
        <v>0</v>
      </c>
      <c r="J72" s="200"/>
      <c r="K72" s="198"/>
      <c r="L72" s="199">
        <f t="shared" si="71"/>
        <v>0</v>
      </c>
      <c r="M72" s="197"/>
      <c r="N72" s="198"/>
      <c r="O72" s="199">
        <f t="shared" si="72"/>
        <v>0</v>
      </c>
      <c r="P72" s="201"/>
    </row>
    <row r="73" spans="1:16" ht="36" hidden="1" x14ac:dyDescent="0.25">
      <c r="A73" s="52">
        <v>1227</v>
      </c>
      <c r="B73" s="90" t="s">
        <v>92</v>
      </c>
      <c r="C73" s="536">
        <f t="shared" si="4"/>
        <v>0</v>
      </c>
      <c r="D73" s="197"/>
      <c r="E73" s="198"/>
      <c r="F73" s="199">
        <f t="shared" si="69"/>
        <v>0</v>
      </c>
      <c r="G73" s="197"/>
      <c r="H73" s="198"/>
      <c r="I73" s="199">
        <f t="shared" si="70"/>
        <v>0</v>
      </c>
      <c r="J73" s="200"/>
      <c r="K73" s="198"/>
      <c r="L73" s="199">
        <f t="shared" si="71"/>
        <v>0</v>
      </c>
      <c r="M73" s="197"/>
      <c r="N73" s="198"/>
      <c r="O73" s="199">
        <f t="shared" si="72"/>
        <v>0</v>
      </c>
      <c r="P73" s="201"/>
    </row>
    <row r="74" spans="1:16" ht="60" hidden="1" x14ac:dyDescent="0.25">
      <c r="A74" s="52">
        <v>1228</v>
      </c>
      <c r="B74" s="90" t="s">
        <v>93</v>
      </c>
      <c r="C74" s="536">
        <f t="shared" si="4"/>
        <v>0</v>
      </c>
      <c r="D74" s="197"/>
      <c r="E74" s="198"/>
      <c r="F74" s="199">
        <f t="shared" si="69"/>
        <v>0</v>
      </c>
      <c r="G74" s="197"/>
      <c r="H74" s="198"/>
      <c r="I74" s="199">
        <f t="shared" si="70"/>
        <v>0</v>
      </c>
      <c r="J74" s="200"/>
      <c r="K74" s="198"/>
      <c r="L74" s="199">
        <f t="shared" si="71"/>
        <v>0</v>
      </c>
      <c r="M74" s="197"/>
      <c r="N74" s="198"/>
      <c r="O74" s="199">
        <f t="shared" si="72"/>
        <v>0</v>
      </c>
      <c r="P74" s="201"/>
    </row>
    <row r="75" spans="1:16" x14ac:dyDescent="0.25">
      <c r="A75" s="176">
        <v>2000</v>
      </c>
      <c r="B75" s="176" t="s">
        <v>94</v>
      </c>
      <c r="C75" s="547">
        <f t="shared" si="4"/>
        <v>382566</v>
      </c>
      <c r="D75" s="177">
        <f t="shared" ref="D75:O75" si="73">SUM(D76,D83,D120,D151,D152)</f>
        <v>386185</v>
      </c>
      <c r="E75" s="178">
        <f t="shared" si="73"/>
        <v>-3619</v>
      </c>
      <c r="F75" s="179">
        <f t="shared" si="73"/>
        <v>382566</v>
      </c>
      <c r="G75" s="177">
        <f t="shared" si="73"/>
        <v>0</v>
      </c>
      <c r="H75" s="178">
        <f t="shared" si="73"/>
        <v>0</v>
      </c>
      <c r="I75" s="179">
        <f t="shared" si="73"/>
        <v>0</v>
      </c>
      <c r="J75" s="180">
        <f t="shared" si="73"/>
        <v>0</v>
      </c>
      <c r="K75" s="178">
        <f t="shared" si="73"/>
        <v>0</v>
      </c>
      <c r="L75" s="179">
        <f t="shared" si="73"/>
        <v>0</v>
      </c>
      <c r="M75" s="177">
        <f t="shared" si="73"/>
        <v>0</v>
      </c>
      <c r="N75" s="178">
        <f t="shared" si="73"/>
        <v>0</v>
      </c>
      <c r="O75" s="179">
        <f t="shared" si="73"/>
        <v>0</v>
      </c>
      <c r="P75" s="181"/>
    </row>
    <row r="76" spans="1:16" ht="24" hidden="1" x14ac:dyDescent="0.25">
      <c r="A76" s="70">
        <v>2100</v>
      </c>
      <c r="B76" s="182" t="s">
        <v>95</v>
      </c>
      <c r="C76" s="534">
        <f t="shared" si="4"/>
        <v>0</v>
      </c>
      <c r="D76" s="183">
        <f t="shared" ref="D76:E76" si="74">SUM(D77,D80)</f>
        <v>0</v>
      </c>
      <c r="E76" s="184">
        <f t="shared" si="74"/>
        <v>0</v>
      </c>
      <c r="F76" s="185">
        <f>SUM(F77,F80)</f>
        <v>0</v>
      </c>
      <c r="G76" s="183">
        <f t="shared" ref="G76:H76" si="75">SUM(G77,G80)</f>
        <v>0</v>
      </c>
      <c r="H76" s="184">
        <f t="shared" si="75"/>
        <v>0</v>
      </c>
      <c r="I76" s="185">
        <f>SUM(I77,I80)</f>
        <v>0</v>
      </c>
      <c r="J76" s="186">
        <f t="shared" ref="J76:K76" si="76">SUM(J77,J80)</f>
        <v>0</v>
      </c>
      <c r="K76" s="184">
        <f t="shared" si="76"/>
        <v>0</v>
      </c>
      <c r="L76" s="185">
        <f>SUM(L77,L80)</f>
        <v>0</v>
      </c>
      <c r="M76" s="183">
        <f t="shared" ref="M76:O76" si="77">SUM(M77,M80)</f>
        <v>0</v>
      </c>
      <c r="N76" s="184">
        <f t="shared" si="77"/>
        <v>0</v>
      </c>
      <c r="O76" s="185">
        <f t="shared" si="77"/>
        <v>0</v>
      </c>
      <c r="P76" s="209"/>
    </row>
    <row r="77" spans="1:16" ht="24" hidden="1" x14ac:dyDescent="0.25">
      <c r="A77" s="352">
        <v>2110</v>
      </c>
      <c r="B77" s="82" t="s">
        <v>96</v>
      </c>
      <c r="C77" s="535">
        <f t="shared" si="4"/>
        <v>0</v>
      </c>
      <c r="D77" s="212">
        <f t="shared" ref="D77:E77" si="78">SUM(D78:D79)</f>
        <v>0</v>
      </c>
      <c r="E77" s="213">
        <f t="shared" si="78"/>
        <v>0</v>
      </c>
      <c r="F77" s="194">
        <f>SUM(F78:F79)</f>
        <v>0</v>
      </c>
      <c r="G77" s="212">
        <f t="shared" ref="G77:H77" si="79">SUM(G78:G79)</f>
        <v>0</v>
      </c>
      <c r="H77" s="213">
        <f t="shared" si="79"/>
        <v>0</v>
      </c>
      <c r="I77" s="194">
        <f>SUM(I78:I79)</f>
        <v>0</v>
      </c>
      <c r="J77" s="214">
        <f t="shared" ref="J77:K77" si="80">SUM(J78:J79)</f>
        <v>0</v>
      </c>
      <c r="K77" s="213">
        <f t="shared" si="80"/>
        <v>0</v>
      </c>
      <c r="L77" s="194">
        <f>SUM(L78:L79)</f>
        <v>0</v>
      </c>
      <c r="M77" s="212">
        <f t="shared" ref="M77:O77" si="81">SUM(M78:M79)</f>
        <v>0</v>
      </c>
      <c r="N77" s="213">
        <f t="shared" si="81"/>
        <v>0</v>
      </c>
      <c r="O77" s="194">
        <f t="shared" si="81"/>
        <v>0</v>
      </c>
      <c r="P77" s="196"/>
    </row>
    <row r="78" spans="1:16" hidden="1" x14ac:dyDescent="0.25">
      <c r="A78" s="52">
        <v>2111</v>
      </c>
      <c r="B78" s="90" t="s">
        <v>97</v>
      </c>
      <c r="C78" s="536">
        <f t="shared" si="4"/>
        <v>0</v>
      </c>
      <c r="D78" s="197"/>
      <c r="E78" s="198"/>
      <c r="F78" s="199">
        <f t="shared" ref="F78:F79" si="82">D78+E78</f>
        <v>0</v>
      </c>
      <c r="G78" s="197"/>
      <c r="H78" s="198"/>
      <c r="I78" s="199">
        <f t="shared" ref="I78:I79" si="83">G78+H78</f>
        <v>0</v>
      </c>
      <c r="J78" s="200"/>
      <c r="K78" s="198"/>
      <c r="L78" s="199">
        <f t="shared" ref="L78:L79" si="84">J78+K78</f>
        <v>0</v>
      </c>
      <c r="M78" s="197"/>
      <c r="N78" s="198"/>
      <c r="O78" s="199">
        <f t="shared" ref="O78:O79" si="85">M78+N78</f>
        <v>0</v>
      </c>
      <c r="P78" s="201"/>
    </row>
    <row r="79" spans="1:16" ht="24" hidden="1" x14ac:dyDescent="0.25">
      <c r="A79" s="52">
        <v>2112</v>
      </c>
      <c r="B79" s="90" t="s">
        <v>98</v>
      </c>
      <c r="C79" s="536">
        <f t="shared" si="4"/>
        <v>0</v>
      </c>
      <c r="D79" s="197"/>
      <c r="E79" s="198"/>
      <c r="F79" s="199">
        <f t="shared" si="82"/>
        <v>0</v>
      </c>
      <c r="G79" s="197"/>
      <c r="H79" s="198"/>
      <c r="I79" s="199">
        <f t="shared" si="83"/>
        <v>0</v>
      </c>
      <c r="J79" s="200"/>
      <c r="K79" s="198"/>
      <c r="L79" s="199">
        <f t="shared" si="84"/>
        <v>0</v>
      </c>
      <c r="M79" s="197"/>
      <c r="N79" s="198"/>
      <c r="O79" s="199">
        <f t="shared" si="85"/>
        <v>0</v>
      </c>
      <c r="P79" s="201"/>
    </row>
    <row r="80" spans="1:16" ht="24" hidden="1" x14ac:dyDescent="0.25">
      <c r="A80" s="202">
        <v>2120</v>
      </c>
      <c r="B80" s="90" t="s">
        <v>99</v>
      </c>
      <c r="C80" s="536">
        <f t="shared" si="4"/>
        <v>0</v>
      </c>
      <c r="D80" s="203">
        <f t="shared" ref="D80:E80" si="86">SUM(D81:D82)</f>
        <v>0</v>
      </c>
      <c r="E80" s="204">
        <f t="shared" si="86"/>
        <v>0</v>
      </c>
      <c r="F80" s="199">
        <f>SUM(F81:F82)</f>
        <v>0</v>
      </c>
      <c r="G80" s="203">
        <f t="shared" ref="G80:H80" si="87">SUM(G81:G82)</f>
        <v>0</v>
      </c>
      <c r="H80" s="204">
        <f t="shared" si="87"/>
        <v>0</v>
      </c>
      <c r="I80" s="199">
        <f>SUM(I81:I82)</f>
        <v>0</v>
      </c>
      <c r="J80" s="205">
        <f t="shared" ref="J80:K80" si="88">SUM(J81:J82)</f>
        <v>0</v>
      </c>
      <c r="K80" s="204">
        <f t="shared" si="88"/>
        <v>0</v>
      </c>
      <c r="L80" s="199">
        <f>SUM(L81:L82)</f>
        <v>0</v>
      </c>
      <c r="M80" s="203">
        <f t="shared" ref="M80:O80" si="89">SUM(M81:M82)</f>
        <v>0</v>
      </c>
      <c r="N80" s="204">
        <f t="shared" si="89"/>
        <v>0</v>
      </c>
      <c r="O80" s="199">
        <f t="shared" si="89"/>
        <v>0</v>
      </c>
      <c r="P80" s="201"/>
    </row>
    <row r="81" spans="1:16" hidden="1" x14ac:dyDescent="0.25">
      <c r="A81" s="52">
        <v>2121</v>
      </c>
      <c r="B81" s="90" t="s">
        <v>97</v>
      </c>
      <c r="C81" s="536">
        <f t="shared" si="4"/>
        <v>0</v>
      </c>
      <c r="D81" s="197"/>
      <c r="E81" s="198"/>
      <c r="F81" s="199">
        <f t="shared" ref="F81:F82" si="90">D81+E81</f>
        <v>0</v>
      </c>
      <c r="G81" s="197"/>
      <c r="H81" s="198"/>
      <c r="I81" s="199">
        <f t="shared" ref="I81:I82" si="91">G81+H81</f>
        <v>0</v>
      </c>
      <c r="J81" s="200"/>
      <c r="K81" s="198"/>
      <c r="L81" s="199">
        <f t="shared" ref="L81:L82" si="92">J81+K81</f>
        <v>0</v>
      </c>
      <c r="M81" s="197"/>
      <c r="N81" s="198"/>
      <c r="O81" s="199">
        <f t="shared" ref="O81:O82" si="93">M81+N81</f>
        <v>0</v>
      </c>
      <c r="P81" s="201"/>
    </row>
    <row r="82" spans="1:16" ht="24" hidden="1" x14ac:dyDescent="0.25">
      <c r="A82" s="52">
        <v>2122</v>
      </c>
      <c r="B82" s="90" t="s">
        <v>98</v>
      </c>
      <c r="C82" s="536">
        <f t="shared" si="4"/>
        <v>0</v>
      </c>
      <c r="D82" s="197"/>
      <c r="E82" s="198"/>
      <c r="F82" s="199">
        <f t="shared" si="90"/>
        <v>0</v>
      </c>
      <c r="G82" s="197"/>
      <c r="H82" s="198"/>
      <c r="I82" s="199">
        <f t="shared" si="91"/>
        <v>0</v>
      </c>
      <c r="J82" s="200"/>
      <c r="K82" s="198"/>
      <c r="L82" s="199">
        <f t="shared" si="92"/>
        <v>0</v>
      </c>
      <c r="M82" s="197"/>
      <c r="N82" s="198"/>
      <c r="O82" s="199">
        <f t="shared" si="93"/>
        <v>0</v>
      </c>
      <c r="P82" s="201"/>
    </row>
    <row r="83" spans="1:16" x14ac:dyDescent="0.25">
      <c r="A83" s="70">
        <v>2200</v>
      </c>
      <c r="B83" s="182" t="s">
        <v>100</v>
      </c>
      <c r="C83" s="534">
        <f t="shared" si="4"/>
        <v>382247</v>
      </c>
      <c r="D83" s="183">
        <f t="shared" ref="D83:E83" si="94">SUM(D84,D85,D91,D99,D107,D108,D114,D119)</f>
        <v>385866</v>
      </c>
      <c r="E83" s="184">
        <f t="shared" si="94"/>
        <v>-3619</v>
      </c>
      <c r="F83" s="185">
        <f>SUM(F84,F85,F91,F99,F107,F108,F114,F119)</f>
        <v>382247</v>
      </c>
      <c r="G83" s="183">
        <f t="shared" ref="G83:H83" si="95">SUM(G84,G85,G91,G99,G107,G108,G114,G119)</f>
        <v>0</v>
      </c>
      <c r="H83" s="184">
        <f t="shared" si="95"/>
        <v>0</v>
      </c>
      <c r="I83" s="185">
        <f>SUM(I84,I85,I91,I99,I107,I108,I114,I119)</f>
        <v>0</v>
      </c>
      <c r="J83" s="186">
        <f t="shared" ref="J83:K83" si="96">SUM(J84,J85,J91,J99,J107,J108,J114,J119)</f>
        <v>0</v>
      </c>
      <c r="K83" s="184">
        <f t="shared" si="96"/>
        <v>0</v>
      </c>
      <c r="L83" s="185">
        <f>SUM(L84,L85,L91,L99,L107,L108,L114,L119)</f>
        <v>0</v>
      </c>
      <c r="M83" s="183">
        <f t="shared" ref="M83:O83" si="97">SUM(M84,M85,M91,M99,M107,M108,M114,M119)</f>
        <v>0</v>
      </c>
      <c r="N83" s="184">
        <f t="shared" si="97"/>
        <v>0</v>
      </c>
      <c r="O83" s="185">
        <f t="shared" si="97"/>
        <v>0</v>
      </c>
      <c r="P83" s="215"/>
    </row>
    <row r="84" spans="1:16" hidden="1" x14ac:dyDescent="0.25">
      <c r="A84" s="188">
        <v>2210</v>
      </c>
      <c r="B84" s="143" t="s">
        <v>101</v>
      </c>
      <c r="C84" s="542">
        <f t="shared" si="4"/>
        <v>0</v>
      </c>
      <c r="D84" s="206"/>
      <c r="E84" s="207"/>
      <c r="F84" s="189">
        <f>D84+E84</f>
        <v>0</v>
      </c>
      <c r="G84" s="206"/>
      <c r="H84" s="207"/>
      <c r="I84" s="189">
        <f>G84+H84</f>
        <v>0</v>
      </c>
      <c r="J84" s="208"/>
      <c r="K84" s="207"/>
      <c r="L84" s="189">
        <f>J84+K84</f>
        <v>0</v>
      </c>
      <c r="M84" s="206"/>
      <c r="N84" s="207"/>
      <c r="O84" s="189">
        <f t="shared" ref="O84" si="98">M84+N84</f>
        <v>0</v>
      </c>
      <c r="P84" s="191"/>
    </row>
    <row r="85" spans="1:16" ht="24" hidden="1" x14ac:dyDescent="0.25">
      <c r="A85" s="202">
        <v>2220</v>
      </c>
      <c r="B85" s="90" t="s">
        <v>103</v>
      </c>
      <c r="C85" s="536">
        <f t="shared" ref="C85:C148" si="99">F85+I85+L85+O85</f>
        <v>0</v>
      </c>
      <c r="D85" s="203">
        <f t="shared" ref="D85:E85" si="100">SUM(D86:D90)</f>
        <v>0</v>
      </c>
      <c r="E85" s="204">
        <f t="shared" si="100"/>
        <v>0</v>
      </c>
      <c r="F85" s="199">
        <f>SUM(F86:F90)</f>
        <v>0</v>
      </c>
      <c r="G85" s="203">
        <f t="shared" ref="G85:H85" si="101">SUM(G86:G90)</f>
        <v>0</v>
      </c>
      <c r="H85" s="204">
        <f t="shared" si="101"/>
        <v>0</v>
      </c>
      <c r="I85" s="199">
        <f>SUM(I86:I90)</f>
        <v>0</v>
      </c>
      <c r="J85" s="205">
        <f t="shared" ref="J85:K85" si="102">SUM(J86:J90)</f>
        <v>0</v>
      </c>
      <c r="K85" s="204">
        <f t="shared" si="102"/>
        <v>0</v>
      </c>
      <c r="L85" s="199">
        <f>SUM(L86:L90)</f>
        <v>0</v>
      </c>
      <c r="M85" s="203">
        <f t="shared" ref="M85:O85" si="103">SUM(M86:M90)</f>
        <v>0</v>
      </c>
      <c r="N85" s="204">
        <f t="shared" si="103"/>
        <v>0</v>
      </c>
      <c r="O85" s="199">
        <f t="shared" si="103"/>
        <v>0</v>
      </c>
      <c r="P85" s="201"/>
    </row>
    <row r="86" spans="1:16" hidden="1" x14ac:dyDescent="0.25">
      <c r="A86" s="52">
        <v>2221</v>
      </c>
      <c r="B86" s="90" t="s">
        <v>104</v>
      </c>
      <c r="C86" s="536">
        <f t="shared" si="99"/>
        <v>0</v>
      </c>
      <c r="D86" s="197"/>
      <c r="E86" s="198"/>
      <c r="F86" s="199">
        <f t="shared" ref="F86:F90" si="104">D86+E86</f>
        <v>0</v>
      </c>
      <c r="G86" s="197"/>
      <c r="H86" s="198"/>
      <c r="I86" s="199">
        <f t="shared" ref="I86:I90" si="105">G86+H86</f>
        <v>0</v>
      </c>
      <c r="J86" s="200"/>
      <c r="K86" s="198"/>
      <c r="L86" s="199">
        <f t="shared" ref="L86:L90" si="106">J86+K86</f>
        <v>0</v>
      </c>
      <c r="M86" s="197"/>
      <c r="N86" s="198"/>
      <c r="O86" s="199">
        <f t="shared" ref="O86:O90" si="107">M86+N86</f>
        <v>0</v>
      </c>
      <c r="P86" s="201"/>
    </row>
    <row r="87" spans="1:16" ht="24" hidden="1" x14ac:dyDescent="0.25">
      <c r="A87" s="52">
        <v>2222</v>
      </c>
      <c r="B87" s="90" t="s">
        <v>105</v>
      </c>
      <c r="C87" s="536">
        <f t="shared" si="99"/>
        <v>0</v>
      </c>
      <c r="D87" s="197"/>
      <c r="E87" s="198"/>
      <c r="F87" s="199">
        <f t="shared" si="104"/>
        <v>0</v>
      </c>
      <c r="G87" s="197"/>
      <c r="H87" s="198"/>
      <c r="I87" s="199">
        <f t="shared" si="105"/>
        <v>0</v>
      </c>
      <c r="J87" s="200"/>
      <c r="K87" s="198"/>
      <c r="L87" s="199">
        <f t="shared" si="106"/>
        <v>0</v>
      </c>
      <c r="M87" s="197"/>
      <c r="N87" s="198"/>
      <c r="O87" s="199">
        <f t="shared" si="107"/>
        <v>0</v>
      </c>
      <c r="P87" s="201"/>
    </row>
    <row r="88" spans="1:16" hidden="1" x14ac:dyDescent="0.25">
      <c r="A88" s="52">
        <v>2223</v>
      </c>
      <c r="B88" s="90" t="s">
        <v>106</v>
      </c>
      <c r="C88" s="536">
        <f t="shared" si="99"/>
        <v>0</v>
      </c>
      <c r="D88" s="197"/>
      <c r="E88" s="198"/>
      <c r="F88" s="199">
        <f t="shared" si="104"/>
        <v>0</v>
      </c>
      <c r="G88" s="197"/>
      <c r="H88" s="198"/>
      <c r="I88" s="199">
        <f t="shared" si="105"/>
        <v>0</v>
      </c>
      <c r="J88" s="200"/>
      <c r="K88" s="198"/>
      <c r="L88" s="199">
        <f t="shared" si="106"/>
        <v>0</v>
      </c>
      <c r="M88" s="197"/>
      <c r="N88" s="198"/>
      <c r="O88" s="199">
        <f t="shared" si="107"/>
        <v>0</v>
      </c>
      <c r="P88" s="201"/>
    </row>
    <row r="89" spans="1:16" ht="48" hidden="1" x14ac:dyDescent="0.25">
      <c r="A89" s="52">
        <v>2224</v>
      </c>
      <c r="B89" s="90" t="s">
        <v>107</v>
      </c>
      <c r="C89" s="536">
        <f t="shared" si="99"/>
        <v>0</v>
      </c>
      <c r="D89" s="197"/>
      <c r="E89" s="198"/>
      <c r="F89" s="199">
        <f t="shared" si="104"/>
        <v>0</v>
      </c>
      <c r="G89" s="197"/>
      <c r="H89" s="198"/>
      <c r="I89" s="199">
        <f t="shared" si="105"/>
        <v>0</v>
      </c>
      <c r="J89" s="200"/>
      <c r="K89" s="198"/>
      <c r="L89" s="199">
        <f t="shared" si="106"/>
        <v>0</v>
      </c>
      <c r="M89" s="197"/>
      <c r="N89" s="198"/>
      <c r="O89" s="199">
        <f t="shared" si="107"/>
        <v>0</v>
      </c>
      <c r="P89" s="201"/>
    </row>
    <row r="90" spans="1:16" ht="24" hidden="1" x14ac:dyDescent="0.25">
      <c r="A90" s="52">
        <v>2229</v>
      </c>
      <c r="B90" s="90" t="s">
        <v>108</v>
      </c>
      <c r="C90" s="536">
        <f t="shared" si="99"/>
        <v>0</v>
      </c>
      <c r="D90" s="197"/>
      <c r="E90" s="198"/>
      <c r="F90" s="199">
        <f t="shared" si="104"/>
        <v>0</v>
      </c>
      <c r="G90" s="197"/>
      <c r="H90" s="198"/>
      <c r="I90" s="199">
        <f t="shared" si="105"/>
        <v>0</v>
      </c>
      <c r="J90" s="200"/>
      <c r="K90" s="198"/>
      <c r="L90" s="199">
        <f t="shared" si="106"/>
        <v>0</v>
      </c>
      <c r="M90" s="197"/>
      <c r="N90" s="198"/>
      <c r="O90" s="199">
        <f t="shared" si="107"/>
        <v>0</v>
      </c>
      <c r="P90" s="201"/>
    </row>
    <row r="91" spans="1:16" x14ac:dyDescent="0.25">
      <c r="A91" s="202">
        <v>2230</v>
      </c>
      <c r="B91" s="90" t="s">
        <v>109</v>
      </c>
      <c r="C91" s="536">
        <f t="shared" si="99"/>
        <v>378677</v>
      </c>
      <c r="D91" s="203">
        <f t="shared" ref="D91:E91" si="108">SUM(D92:D98)</f>
        <v>382296</v>
      </c>
      <c r="E91" s="204">
        <f t="shared" si="108"/>
        <v>-3619</v>
      </c>
      <c r="F91" s="199">
        <f>SUM(F92:F98)</f>
        <v>378677</v>
      </c>
      <c r="G91" s="203">
        <f t="shared" ref="G91:H91" si="109">SUM(G92:G98)</f>
        <v>0</v>
      </c>
      <c r="H91" s="204">
        <f t="shared" si="109"/>
        <v>0</v>
      </c>
      <c r="I91" s="199">
        <f>SUM(I92:I98)</f>
        <v>0</v>
      </c>
      <c r="J91" s="205">
        <f t="shared" ref="J91:K91" si="110">SUM(J92:J98)</f>
        <v>0</v>
      </c>
      <c r="K91" s="204">
        <f t="shared" si="110"/>
        <v>0</v>
      </c>
      <c r="L91" s="199">
        <f>SUM(L92:L98)</f>
        <v>0</v>
      </c>
      <c r="M91" s="203">
        <f t="shared" ref="M91:O91" si="111">SUM(M92:M98)</f>
        <v>0</v>
      </c>
      <c r="N91" s="204">
        <f t="shared" si="111"/>
        <v>0</v>
      </c>
      <c r="O91" s="199">
        <f t="shared" si="111"/>
        <v>0</v>
      </c>
      <c r="P91" s="201"/>
    </row>
    <row r="92" spans="1:16" ht="24" x14ac:dyDescent="0.25">
      <c r="A92" s="52">
        <v>2231</v>
      </c>
      <c r="B92" s="90" t="s">
        <v>110</v>
      </c>
      <c r="C92" s="536">
        <f t="shared" si="99"/>
        <v>377246</v>
      </c>
      <c r="D92" s="197">
        <v>380865</v>
      </c>
      <c r="E92" s="302">
        <v>-3619</v>
      </c>
      <c r="F92" s="199">
        <f t="shared" ref="F92:F98" si="112">D92+E92</f>
        <v>377246</v>
      </c>
      <c r="G92" s="197"/>
      <c r="H92" s="198"/>
      <c r="I92" s="199">
        <f t="shared" ref="I92:I98" si="113">G92+H92</f>
        <v>0</v>
      </c>
      <c r="J92" s="200"/>
      <c r="K92" s="198"/>
      <c r="L92" s="199">
        <f t="shared" ref="L92:L98" si="114">J92+K92</f>
        <v>0</v>
      </c>
      <c r="M92" s="197"/>
      <c r="N92" s="198"/>
      <c r="O92" s="199">
        <f t="shared" ref="O92:O98" si="115">M92+N92</f>
        <v>0</v>
      </c>
      <c r="P92" s="201"/>
    </row>
    <row r="93" spans="1:16" ht="24.75" hidden="1" customHeight="1" x14ac:dyDescent="0.25">
      <c r="A93" s="52">
        <v>2232</v>
      </c>
      <c r="B93" s="90" t="s">
        <v>111</v>
      </c>
      <c r="C93" s="536">
        <f t="shared" si="99"/>
        <v>0</v>
      </c>
      <c r="D93" s="197"/>
      <c r="E93" s="198"/>
      <c r="F93" s="199">
        <f t="shared" si="112"/>
        <v>0</v>
      </c>
      <c r="G93" s="197"/>
      <c r="H93" s="198"/>
      <c r="I93" s="199">
        <f t="shared" si="113"/>
        <v>0</v>
      </c>
      <c r="J93" s="200"/>
      <c r="K93" s="198"/>
      <c r="L93" s="199">
        <f t="shared" si="114"/>
        <v>0</v>
      </c>
      <c r="M93" s="197"/>
      <c r="N93" s="198"/>
      <c r="O93" s="199">
        <f t="shared" si="115"/>
        <v>0</v>
      </c>
      <c r="P93" s="201"/>
    </row>
    <row r="94" spans="1:16" ht="24" x14ac:dyDescent="0.25">
      <c r="A94" s="45">
        <v>2233</v>
      </c>
      <c r="B94" s="82" t="s">
        <v>112</v>
      </c>
      <c r="C94" s="535">
        <f t="shared" si="99"/>
        <v>363</v>
      </c>
      <c r="D94" s="192">
        <v>363</v>
      </c>
      <c r="E94" s="193"/>
      <c r="F94" s="194">
        <f t="shared" si="112"/>
        <v>363</v>
      </c>
      <c r="G94" s="192"/>
      <c r="H94" s="193"/>
      <c r="I94" s="194">
        <f t="shared" si="113"/>
        <v>0</v>
      </c>
      <c r="J94" s="195"/>
      <c r="K94" s="193"/>
      <c r="L94" s="194">
        <f t="shared" si="114"/>
        <v>0</v>
      </c>
      <c r="M94" s="192"/>
      <c r="N94" s="193"/>
      <c r="O94" s="194">
        <f t="shared" si="115"/>
        <v>0</v>
      </c>
      <c r="P94" s="196"/>
    </row>
    <row r="95" spans="1:16" ht="36" hidden="1" x14ac:dyDescent="0.25">
      <c r="A95" s="52">
        <v>2234</v>
      </c>
      <c r="B95" s="90" t="s">
        <v>113</v>
      </c>
      <c r="C95" s="536">
        <f t="shared" si="99"/>
        <v>0</v>
      </c>
      <c r="D95" s="197"/>
      <c r="E95" s="198"/>
      <c r="F95" s="199">
        <f t="shared" si="112"/>
        <v>0</v>
      </c>
      <c r="G95" s="197"/>
      <c r="H95" s="198"/>
      <c r="I95" s="199">
        <f t="shared" si="113"/>
        <v>0</v>
      </c>
      <c r="J95" s="200"/>
      <c r="K95" s="198"/>
      <c r="L95" s="199">
        <f t="shared" si="114"/>
        <v>0</v>
      </c>
      <c r="M95" s="197"/>
      <c r="N95" s="198"/>
      <c r="O95" s="199">
        <f t="shared" si="115"/>
        <v>0</v>
      </c>
      <c r="P95" s="201"/>
    </row>
    <row r="96" spans="1:16" ht="24" hidden="1" x14ac:dyDescent="0.25">
      <c r="A96" s="52">
        <v>2235</v>
      </c>
      <c r="B96" s="90" t="s">
        <v>114</v>
      </c>
      <c r="C96" s="536">
        <f t="shared" si="99"/>
        <v>0</v>
      </c>
      <c r="D96" s="197"/>
      <c r="E96" s="198"/>
      <c r="F96" s="199">
        <f t="shared" si="112"/>
        <v>0</v>
      </c>
      <c r="G96" s="197"/>
      <c r="H96" s="198"/>
      <c r="I96" s="199">
        <f t="shared" si="113"/>
        <v>0</v>
      </c>
      <c r="J96" s="200"/>
      <c r="K96" s="198"/>
      <c r="L96" s="199">
        <f t="shared" si="114"/>
        <v>0</v>
      </c>
      <c r="M96" s="197"/>
      <c r="N96" s="198"/>
      <c r="O96" s="199">
        <f t="shared" si="115"/>
        <v>0</v>
      </c>
      <c r="P96" s="201"/>
    </row>
    <row r="97" spans="1:16" hidden="1" x14ac:dyDescent="0.25">
      <c r="A97" s="52">
        <v>2236</v>
      </c>
      <c r="B97" s="90" t="s">
        <v>115</v>
      </c>
      <c r="C97" s="536">
        <f t="shared" si="99"/>
        <v>0</v>
      </c>
      <c r="D97" s="197"/>
      <c r="E97" s="198"/>
      <c r="F97" s="199">
        <f t="shared" si="112"/>
        <v>0</v>
      </c>
      <c r="G97" s="197"/>
      <c r="H97" s="198"/>
      <c r="I97" s="199">
        <f t="shared" si="113"/>
        <v>0</v>
      </c>
      <c r="J97" s="200"/>
      <c r="K97" s="198"/>
      <c r="L97" s="199">
        <f t="shared" si="114"/>
        <v>0</v>
      </c>
      <c r="M97" s="197"/>
      <c r="N97" s="198"/>
      <c r="O97" s="199">
        <f t="shared" si="115"/>
        <v>0</v>
      </c>
      <c r="P97" s="201"/>
    </row>
    <row r="98" spans="1:16" x14ac:dyDescent="0.25">
      <c r="A98" s="52">
        <v>2239</v>
      </c>
      <c r="B98" s="90" t="s">
        <v>116</v>
      </c>
      <c r="C98" s="536">
        <f t="shared" si="99"/>
        <v>1068</v>
      </c>
      <c r="D98" s="197">
        <v>1068</v>
      </c>
      <c r="E98" s="198"/>
      <c r="F98" s="199">
        <f t="shared" si="112"/>
        <v>1068</v>
      </c>
      <c r="G98" s="197"/>
      <c r="H98" s="198"/>
      <c r="I98" s="199">
        <f t="shared" si="113"/>
        <v>0</v>
      </c>
      <c r="J98" s="200"/>
      <c r="K98" s="198"/>
      <c r="L98" s="199">
        <f t="shared" si="114"/>
        <v>0</v>
      </c>
      <c r="M98" s="197"/>
      <c r="N98" s="198"/>
      <c r="O98" s="199">
        <f t="shared" si="115"/>
        <v>0</v>
      </c>
      <c r="P98" s="201"/>
    </row>
    <row r="99" spans="1:16" ht="36" hidden="1" x14ac:dyDescent="0.25">
      <c r="A99" s="202">
        <v>2240</v>
      </c>
      <c r="B99" s="90" t="s">
        <v>117</v>
      </c>
      <c r="C99" s="536">
        <f t="shared" si="99"/>
        <v>0</v>
      </c>
      <c r="D99" s="203">
        <f t="shared" ref="D99:E99" si="116">SUM(D100:D106)</f>
        <v>0</v>
      </c>
      <c r="E99" s="204">
        <f t="shared" si="116"/>
        <v>0</v>
      </c>
      <c r="F99" s="199">
        <f>SUM(F100:F106)</f>
        <v>0</v>
      </c>
      <c r="G99" s="203">
        <f t="shared" ref="G99:H99" si="117">SUM(G100:G106)</f>
        <v>0</v>
      </c>
      <c r="H99" s="204">
        <f t="shared" si="117"/>
        <v>0</v>
      </c>
      <c r="I99" s="199">
        <f>SUM(I100:I106)</f>
        <v>0</v>
      </c>
      <c r="J99" s="205">
        <f t="shared" ref="J99:K99" si="118">SUM(J100:J106)</f>
        <v>0</v>
      </c>
      <c r="K99" s="204">
        <f t="shared" si="118"/>
        <v>0</v>
      </c>
      <c r="L99" s="199">
        <f>SUM(L100:L106)</f>
        <v>0</v>
      </c>
      <c r="M99" s="203">
        <f t="shared" ref="M99:O99" si="119">SUM(M100:M106)</f>
        <v>0</v>
      </c>
      <c r="N99" s="204">
        <f t="shared" si="119"/>
        <v>0</v>
      </c>
      <c r="O99" s="199">
        <f t="shared" si="119"/>
        <v>0</v>
      </c>
      <c r="P99" s="201"/>
    </row>
    <row r="100" spans="1:16" hidden="1" x14ac:dyDescent="0.25">
      <c r="A100" s="52">
        <v>2241</v>
      </c>
      <c r="B100" s="90" t="s">
        <v>118</v>
      </c>
      <c r="C100" s="536">
        <f t="shared" si="99"/>
        <v>0</v>
      </c>
      <c r="D100" s="197"/>
      <c r="E100" s="198"/>
      <c r="F100" s="199">
        <f t="shared" ref="F100:F107" si="120">D100+E100</f>
        <v>0</v>
      </c>
      <c r="G100" s="197"/>
      <c r="H100" s="198"/>
      <c r="I100" s="199">
        <f t="shared" ref="I100:I107" si="121">G100+H100</f>
        <v>0</v>
      </c>
      <c r="J100" s="200"/>
      <c r="K100" s="198"/>
      <c r="L100" s="199">
        <f t="shared" ref="L100:L107" si="122">J100+K100</f>
        <v>0</v>
      </c>
      <c r="M100" s="197"/>
      <c r="N100" s="198"/>
      <c r="O100" s="199">
        <f t="shared" ref="O100:O107" si="123">M100+N100</f>
        <v>0</v>
      </c>
      <c r="P100" s="201"/>
    </row>
    <row r="101" spans="1:16" ht="24" hidden="1" x14ac:dyDescent="0.25">
      <c r="A101" s="52">
        <v>2242</v>
      </c>
      <c r="B101" s="90" t="s">
        <v>119</v>
      </c>
      <c r="C101" s="536">
        <f t="shared" si="99"/>
        <v>0</v>
      </c>
      <c r="D101" s="197"/>
      <c r="E101" s="198"/>
      <c r="F101" s="199">
        <f t="shared" si="120"/>
        <v>0</v>
      </c>
      <c r="G101" s="197"/>
      <c r="H101" s="198"/>
      <c r="I101" s="199">
        <f t="shared" si="121"/>
        <v>0</v>
      </c>
      <c r="J101" s="200"/>
      <c r="K101" s="198"/>
      <c r="L101" s="199">
        <f t="shared" si="122"/>
        <v>0</v>
      </c>
      <c r="M101" s="197"/>
      <c r="N101" s="198"/>
      <c r="O101" s="199">
        <f t="shared" si="123"/>
        <v>0</v>
      </c>
      <c r="P101" s="201"/>
    </row>
    <row r="102" spans="1:16" ht="24" hidden="1" x14ac:dyDescent="0.25">
      <c r="A102" s="52">
        <v>2243</v>
      </c>
      <c r="B102" s="90" t="s">
        <v>120</v>
      </c>
      <c r="C102" s="536">
        <f t="shared" si="99"/>
        <v>0</v>
      </c>
      <c r="D102" s="197"/>
      <c r="E102" s="198"/>
      <c r="F102" s="199">
        <f t="shared" si="120"/>
        <v>0</v>
      </c>
      <c r="G102" s="197"/>
      <c r="H102" s="198"/>
      <c r="I102" s="199">
        <f t="shared" si="121"/>
        <v>0</v>
      </c>
      <c r="J102" s="200"/>
      <c r="K102" s="198"/>
      <c r="L102" s="199">
        <f t="shared" si="122"/>
        <v>0</v>
      </c>
      <c r="M102" s="197"/>
      <c r="N102" s="198"/>
      <c r="O102" s="199">
        <f t="shared" si="123"/>
        <v>0</v>
      </c>
      <c r="P102" s="201"/>
    </row>
    <row r="103" spans="1:16" hidden="1" x14ac:dyDescent="0.25">
      <c r="A103" s="52">
        <v>2244</v>
      </c>
      <c r="B103" s="90" t="s">
        <v>121</v>
      </c>
      <c r="C103" s="536">
        <f t="shared" si="99"/>
        <v>0</v>
      </c>
      <c r="D103" s="197"/>
      <c r="E103" s="198"/>
      <c r="F103" s="199">
        <f t="shared" si="120"/>
        <v>0</v>
      </c>
      <c r="G103" s="197"/>
      <c r="H103" s="198"/>
      <c r="I103" s="199">
        <f t="shared" si="121"/>
        <v>0</v>
      </c>
      <c r="J103" s="200"/>
      <c r="K103" s="198"/>
      <c r="L103" s="199">
        <f t="shared" si="122"/>
        <v>0</v>
      </c>
      <c r="M103" s="197"/>
      <c r="N103" s="198"/>
      <c r="O103" s="199">
        <f t="shared" si="123"/>
        <v>0</v>
      </c>
      <c r="P103" s="201"/>
    </row>
    <row r="104" spans="1:16" ht="24" hidden="1" x14ac:dyDescent="0.25">
      <c r="A104" s="52">
        <v>2246</v>
      </c>
      <c r="B104" s="90" t="s">
        <v>122</v>
      </c>
      <c r="C104" s="536">
        <f t="shared" si="99"/>
        <v>0</v>
      </c>
      <c r="D104" s="197"/>
      <c r="E104" s="198"/>
      <c r="F104" s="199">
        <f t="shared" si="120"/>
        <v>0</v>
      </c>
      <c r="G104" s="197"/>
      <c r="H104" s="198"/>
      <c r="I104" s="199">
        <f t="shared" si="121"/>
        <v>0</v>
      </c>
      <c r="J104" s="200"/>
      <c r="K104" s="198"/>
      <c r="L104" s="199">
        <f t="shared" si="122"/>
        <v>0</v>
      </c>
      <c r="M104" s="197"/>
      <c r="N104" s="198"/>
      <c r="O104" s="199">
        <f t="shared" si="123"/>
        <v>0</v>
      </c>
      <c r="P104" s="201"/>
    </row>
    <row r="105" spans="1:16" hidden="1" x14ac:dyDescent="0.25">
      <c r="A105" s="52">
        <v>2247</v>
      </c>
      <c r="B105" s="90" t="s">
        <v>123</v>
      </c>
      <c r="C105" s="536">
        <f t="shared" si="99"/>
        <v>0</v>
      </c>
      <c r="D105" s="197"/>
      <c r="E105" s="198"/>
      <c r="F105" s="199">
        <f t="shared" si="120"/>
        <v>0</v>
      </c>
      <c r="G105" s="197"/>
      <c r="H105" s="198"/>
      <c r="I105" s="199">
        <f t="shared" si="121"/>
        <v>0</v>
      </c>
      <c r="J105" s="200"/>
      <c r="K105" s="198"/>
      <c r="L105" s="199">
        <f t="shared" si="122"/>
        <v>0</v>
      </c>
      <c r="M105" s="197"/>
      <c r="N105" s="198"/>
      <c r="O105" s="199">
        <f t="shared" si="123"/>
        <v>0</v>
      </c>
      <c r="P105" s="201"/>
    </row>
    <row r="106" spans="1:16" ht="24" hidden="1" x14ac:dyDescent="0.25">
      <c r="A106" s="52">
        <v>2249</v>
      </c>
      <c r="B106" s="90" t="s">
        <v>124</v>
      </c>
      <c r="C106" s="536">
        <f t="shared" si="99"/>
        <v>0</v>
      </c>
      <c r="D106" s="197"/>
      <c r="E106" s="198"/>
      <c r="F106" s="199">
        <f t="shared" si="120"/>
        <v>0</v>
      </c>
      <c r="G106" s="197"/>
      <c r="H106" s="198"/>
      <c r="I106" s="199">
        <f t="shared" si="121"/>
        <v>0</v>
      </c>
      <c r="J106" s="200"/>
      <c r="K106" s="198"/>
      <c r="L106" s="199">
        <f t="shared" si="122"/>
        <v>0</v>
      </c>
      <c r="M106" s="197"/>
      <c r="N106" s="198"/>
      <c r="O106" s="199">
        <f t="shared" si="123"/>
        <v>0</v>
      </c>
      <c r="P106" s="201"/>
    </row>
    <row r="107" spans="1:16" hidden="1" x14ac:dyDescent="0.25">
      <c r="A107" s="202">
        <v>2250</v>
      </c>
      <c r="B107" s="90" t="s">
        <v>125</v>
      </c>
      <c r="C107" s="536">
        <f t="shared" si="99"/>
        <v>0</v>
      </c>
      <c r="D107" s="197"/>
      <c r="E107" s="198"/>
      <c r="F107" s="199">
        <f t="shared" si="120"/>
        <v>0</v>
      </c>
      <c r="G107" s="197"/>
      <c r="H107" s="198"/>
      <c r="I107" s="199">
        <f t="shared" si="121"/>
        <v>0</v>
      </c>
      <c r="J107" s="200"/>
      <c r="K107" s="198"/>
      <c r="L107" s="199">
        <f t="shared" si="122"/>
        <v>0</v>
      </c>
      <c r="M107" s="197"/>
      <c r="N107" s="198"/>
      <c r="O107" s="199">
        <f t="shared" si="123"/>
        <v>0</v>
      </c>
      <c r="P107" s="201"/>
    </row>
    <row r="108" spans="1:16" x14ac:dyDescent="0.25">
      <c r="A108" s="202">
        <v>2260</v>
      </c>
      <c r="B108" s="90" t="s">
        <v>126</v>
      </c>
      <c r="C108" s="536">
        <f t="shared" si="99"/>
        <v>1644</v>
      </c>
      <c r="D108" s="203">
        <f t="shared" ref="D108:E108" si="124">SUM(D109:D113)</f>
        <v>1644</v>
      </c>
      <c r="E108" s="204">
        <f t="shared" si="124"/>
        <v>0</v>
      </c>
      <c r="F108" s="199">
        <f>SUM(F109:F113)</f>
        <v>1644</v>
      </c>
      <c r="G108" s="203">
        <f t="shared" ref="G108:H108" si="125">SUM(G109:G113)</f>
        <v>0</v>
      </c>
      <c r="H108" s="204">
        <f t="shared" si="125"/>
        <v>0</v>
      </c>
      <c r="I108" s="199">
        <f>SUM(I109:I113)</f>
        <v>0</v>
      </c>
      <c r="J108" s="205">
        <f t="shared" ref="J108:K108" si="126">SUM(J109:J113)</f>
        <v>0</v>
      </c>
      <c r="K108" s="204">
        <f t="shared" si="126"/>
        <v>0</v>
      </c>
      <c r="L108" s="199">
        <f>SUM(L109:L113)</f>
        <v>0</v>
      </c>
      <c r="M108" s="203">
        <f t="shared" ref="M108:O108" si="127">SUM(M109:M113)</f>
        <v>0</v>
      </c>
      <c r="N108" s="204">
        <f t="shared" si="127"/>
        <v>0</v>
      </c>
      <c r="O108" s="199">
        <f t="shared" si="127"/>
        <v>0</v>
      </c>
      <c r="P108" s="201"/>
    </row>
    <row r="109" spans="1:16" x14ac:dyDescent="0.25">
      <c r="A109" s="52">
        <v>2261</v>
      </c>
      <c r="B109" s="90" t="s">
        <v>127</v>
      </c>
      <c r="C109" s="536">
        <f t="shared" si="99"/>
        <v>651</v>
      </c>
      <c r="D109" s="197">
        <v>651</v>
      </c>
      <c r="E109" s="198"/>
      <c r="F109" s="199">
        <f t="shared" ref="F109:F113" si="128">D109+E109</f>
        <v>651</v>
      </c>
      <c r="G109" s="197"/>
      <c r="H109" s="198"/>
      <c r="I109" s="199">
        <f t="shared" ref="I109:I113" si="129">G109+H109</f>
        <v>0</v>
      </c>
      <c r="J109" s="200"/>
      <c r="K109" s="198"/>
      <c r="L109" s="199">
        <f t="shared" ref="L109:L113" si="130">J109+K109</f>
        <v>0</v>
      </c>
      <c r="M109" s="197"/>
      <c r="N109" s="198"/>
      <c r="O109" s="199">
        <f t="shared" ref="O109:O113" si="131">M109+N109</f>
        <v>0</v>
      </c>
      <c r="P109" s="201"/>
    </row>
    <row r="110" spans="1:16" x14ac:dyDescent="0.25">
      <c r="A110" s="52">
        <v>2262</v>
      </c>
      <c r="B110" s="90" t="s">
        <v>128</v>
      </c>
      <c r="C110" s="536">
        <f t="shared" si="99"/>
        <v>650</v>
      </c>
      <c r="D110" s="197">
        <v>650</v>
      </c>
      <c r="E110" s="198"/>
      <c r="F110" s="199">
        <f t="shared" si="128"/>
        <v>650</v>
      </c>
      <c r="G110" s="197"/>
      <c r="H110" s="198"/>
      <c r="I110" s="199">
        <f t="shared" si="129"/>
        <v>0</v>
      </c>
      <c r="J110" s="200"/>
      <c r="K110" s="198"/>
      <c r="L110" s="199">
        <f t="shared" si="130"/>
        <v>0</v>
      </c>
      <c r="M110" s="197"/>
      <c r="N110" s="198"/>
      <c r="O110" s="199">
        <f t="shared" si="131"/>
        <v>0</v>
      </c>
      <c r="P110" s="201"/>
    </row>
    <row r="111" spans="1:16" hidden="1" x14ac:dyDescent="0.25">
      <c r="A111" s="52">
        <v>2263</v>
      </c>
      <c r="B111" s="90" t="s">
        <v>129</v>
      </c>
      <c r="C111" s="536">
        <f t="shared" si="99"/>
        <v>0</v>
      </c>
      <c r="D111" s="197"/>
      <c r="E111" s="198"/>
      <c r="F111" s="199">
        <f t="shared" si="128"/>
        <v>0</v>
      </c>
      <c r="G111" s="197"/>
      <c r="H111" s="198"/>
      <c r="I111" s="199">
        <f t="shared" si="129"/>
        <v>0</v>
      </c>
      <c r="J111" s="200"/>
      <c r="K111" s="198"/>
      <c r="L111" s="199">
        <f t="shared" si="130"/>
        <v>0</v>
      </c>
      <c r="M111" s="197"/>
      <c r="N111" s="198"/>
      <c r="O111" s="199">
        <f t="shared" si="131"/>
        <v>0</v>
      </c>
      <c r="P111" s="201"/>
    </row>
    <row r="112" spans="1:16" ht="24" x14ac:dyDescent="0.25">
      <c r="A112" s="52">
        <v>2264</v>
      </c>
      <c r="B112" s="90" t="s">
        <v>130</v>
      </c>
      <c r="C112" s="536">
        <f t="shared" si="99"/>
        <v>343</v>
      </c>
      <c r="D112" s="197">
        <v>343</v>
      </c>
      <c r="E112" s="198"/>
      <c r="F112" s="199">
        <f t="shared" si="128"/>
        <v>343</v>
      </c>
      <c r="G112" s="197"/>
      <c r="H112" s="198"/>
      <c r="I112" s="199">
        <f t="shared" si="129"/>
        <v>0</v>
      </c>
      <c r="J112" s="200"/>
      <c r="K112" s="198"/>
      <c r="L112" s="199">
        <f t="shared" si="130"/>
        <v>0</v>
      </c>
      <c r="M112" s="197"/>
      <c r="N112" s="198"/>
      <c r="O112" s="199">
        <f t="shared" si="131"/>
        <v>0</v>
      </c>
      <c r="P112" s="201"/>
    </row>
    <row r="113" spans="1:16" hidden="1" x14ac:dyDescent="0.25">
      <c r="A113" s="52">
        <v>2269</v>
      </c>
      <c r="B113" s="90" t="s">
        <v>131</v>
      </c>
      <c r="C113" s="536">
        <f t="shared" si="99"/>
        <v>0</v>
      </c>
      <c r="D113" s="197"/>
      <c r="E113" s="198"/>
      <c r="F113" s="199">
        <f t="shared" si="128"/>
        <v>0</v>
      </c>
      <c r="G113" s="197"/>
      <c r="H113" s="198"/>
      <c r="I113" s="199">
        <f t="shared" si="129"/>
        <v>0</v>
      </c>
      <c r="J113" s="200"/>
      <c r="K113" s="198"/>
      <c r="L113" s="199">
        <f t="shared" si="130"/>
        <v>0</v>
      </c>
      <c r="M113" s="197"/>
      <c r="N113" s="198"/>
      <c r="O113" s="199">
        <f t="shared" si="131"/>
        <v>0</v>
      </c>
      <c r="P113" s="201"/>
    </row>
    <row r="114" spans="1:16" x14ac:dyDescent="0.25">
      <c r="A114" s="202">
        <v>2270</v>
      </c>
      <c r="B114" s="90" t="s">
        <v>132</v>
      </c>
      <c r="C114" s="536">
        <f t="shared" si="99"/>
        <v>1926</v>
      </c>
      <c r="D114" s="203">
        <f t="shared" ref="D114:E114" si="132">SUM(D115:D118)</f>
        <v>1926</v>
      </c>
      <c r="E114" s="204">
        <f t="shared" si="132"/>
        <v>0</v>
      </c>
      <c r="F114" s="199">
        <f>SUM(F115:F118)</f>
        <v>1926</v>
      </c>
      <c r="G114" s="203">
        <f t="shared" ref="G114:H114" si="133">SUM(G115:G118)</f>
        <v>0</v>
      </c>
      <c r="H114" s="204">
        <f t="shared" si="133"/>
        <v>0</v>
      </c>
      <c r="I114" s="199">
        <f>SUM(I115:I118)</f>
        <v>0</v>
      </c>
      <c r="J114" s="205">
        <f t="shared" ref="J114:K114" si="134">SUM(J115:J118)</f>
        <v>0</v>
      </c>
      <c r="K114" s="204">
        <f t="shared" si="134"/>
        <v>0</v>
      </c>
      <c r="L114" s="199">
        <f>SUM(L115:L118)</f>
        <v>0</v>
      </c>
      <c r="M114" s="203">
        <f t="shared" ref="M114:O114" si="135">SUM(M115:M118)</f>
        <v>0</v>
      </c>
      <c r="N114" s="204">
        <f t="shared" si="135"/>
        <v>0</v>
      </c>
      <c r="O114" s="199">
        <f t="shared" si="135"/>
        <v>0</v>
      </c>
      <c r="P114" s="201"/>
    </row>
    <row r="115" spans="1:16" hidden="1" x14ac:dyDescent="0.25">
      <c r="A115" s="52">
        <v>2272</v>
      </c>
      <c r="B115" s="218" t="s">
        <v>133</v>
      </c>
      <c r="C115" s="536">
        <f t="shared" si="99"/>
        <v>0</v>
      </c>
      <c r="D115" s="197"/>
      <c r="E115" s="198"/>
      <c r="F115" s="199">
        <f t="shared" ref="F115:F119" si="136">D115+E115</f>
        <v>0</v>
      </c>
      <c r="G115" s="197"/>
      <c r="H115" s="198"/>
      <c r="I115" s="199">
        <f t="shared" ref="I115:I119" si="137">G115+H115</f>
        <v>0</v>
      </c>
      <c r="J115" s="200"/>
      <c r="K115" s="198"/>
      <c r="L115" s="199">
        <f t="shared" ref="L115:L119" si="138">J115+K115</f>
        <v>0</v>
      </c>
      <c r="M115" s="197"/>
      <c r="N115" s="198"/>
      <c r="O115" s="199">
        <f t="shared" ref="O115:O119" si="139">M115+N115</f>
        <v>0</v>
      </c>
      <c r="P115" s="201"/>
    </row>
    <row r="116" spans="1:16" ht="24" hidden="1" x14ac:dyDescent="0.25">
      <c r="A116" s="52">
        <v>2274</v>
      </c>
      <c r="B116" s="219" t="s">
        <v>134</v>
      </c>
      <c r="C116" s="536">
        <f t="shared" si="99"/>
        <v>0</v>
      </c>
      <c r="D116" s="197"/>
      <c r="E116" s="198"/>
      <c r="F116" s="199">
        <f t="shared" si="136"/>
        <v>0</v>
      </c>
      <c r="G116" s="197"/>
      <c r="H116" s="198"/>
      <c r="I116" s="199">
        <f t="shared" si="137"/>
        <v>0</v>
      </c>
      <c r="J116" s="200"/>
      <c r="K116" s="198"/>
      <c r="L116" s="199">
        <f t="shared" si="138"/>
        <v>0</v>
      </c>
      <c r="M116" s="197"/>
      <c r="N116" s="198"/>
      <c r="O116" s="199">
        <f t="shared" si="139"/>
        <v>0</v>
      </c>
      <c r="P116" s="201"/>
    </row>
    <row r="117" spans="1:16" ht="24" x14ac:dyDescent="0.25">
      <c r="A117" s="52">
        <v>2275</v>
      </c>
      <c r="B117" s="90" t="s">
        <v>135</v>
      </c>
      <c r="C117" s="536">
        <f t="shared" si="99"/>
        <v>1926</v>
      </c>
      <c r="D117" s="197">
        <v>1926</v>
      </c>
      <c r="E117" s="198"/>
      <c r="F117" s="199">
        <f t="shared" si="136"/>
        <v>1926</v>
      </c>
      <c r="G117" s="197"/>
      <c r="H117" s="198"/>
      <c r="I117" s="199">
        <f t="shared" si="137"/>
        <v>0</v>
      </c>
      <c r="J117" s="200"/>
      <c r="K117" s="198"/>
      <c r="L117" s="199">
        <f t="shared" si="138"/>
        <v>0</v>
      </c>
      <c r="M117" s="197"/>
      <c r="N117" s="198"/>
      <c r="O117" s="199">
        <f t="shared" si="139"/>
        <v>0</v>
      </c>
      <c r="P117" s="201"/>
    </row>
    <row r="118" spans="1:16" ht="36" hidden="1" x14ac:dyDescent="0.25">
      <c r="A118" s="52">
        <v>2276</v>
      </c>
      <c r="B118" s="90" t="s">
        <v>136</v>
      </c>
      <c r="C118" s="536">
        <f t="shared" si="99"/>
        <v>0</v>
      </c>
      <c r="D118" s="197"/>
      <c r="E118" s="198"/>
      <c r="F118" s="199">
        <f t="shared" si="136"/>
        <v>0</v>
      </c>
      <c r="G118" s="197"/>
      <c r="H118" s="198"/>
      <c r="I118" s="199">
        <f t="shared" si="137"/>
        <v>0</v>
      </c>
      <c r="J118" s="200"/>
      <c r="K118" s="198"/>
      <c r="L118" s="199">
        <f t="shared" si="138"/>
        <v>0</v>
      </c>
      <c r="M118" s="197"/>
      <c r="N118" s="198"/>
      <c r="O118" s="199">
        <f t="shared" si="139"/>
        <v>0</v>
      </c>
      <c r="P118" s="201"/>
    </row>
    <row r="119" spans="1:16" ht="48" hidden="1" x14ac:dyDescent="0.25">
      <c r="A119" s="202">
        <v>2280</v>
      </c>
      <c r="B119" s="90" t="s">
        <v>137</v>
      </c>
      <c r="C119" s="536">
        <f t="shared" si="99"/>
        <v>0</v>
      </c>
      <c r="D119" s="197"/>
      <c r="E119" s="198"/>
      <c r="F119" s="199">
        <f t="shared" si="136"/>
        <v>0</v>
      </c>
      <c r="G119" s="197"/>
      <c r="H119" s="198"/>
      <c r="I119" s="199">
        <f t="shared" si="137"/>
        <v>0</v>
      </c>
      <c r="J119" s="200"/>
      <c r="K119" s="198"/>
      <c r="L119" s="199">
        <f t="shared" si="138"/>
        <v>0</v>
      </c>
      <c r="M119" s="197"/>
      <c r="N119" s="198"/>
      <c r="O119" s="199">
        <f t="shared" si="139"/>
        <v>0</v>
      </c>
      <c r="P119" s="201"/>
    </row>
    <row r="120" spans="1:16" ht="38.25" customHeight="1" x14ac:dyDescent="0.25">
      <c r="A120" s="138">
        <v>2300</v>
      </c>
      <c r="B120" s="108" t="s">
        <v>138</v>
      </c>
      <c r="C120" s="538">
        <f t="shared" si="99"/>
        <v>319</v>
      </c>
      <c r="D120" s="220">
        <f t="shared" ref="D120:E120" si="140">SUM(D121,D126,D130,D131,D134,D138,D146,D147,D150)</f>
        <v>319</v>
      </c>
      <c r="E120" s="221">
        <f t="shared" si="140"/>
        <v>0</v>
      </c>
      <c r="F120" s="222">
        <f>SUM(F121,F126,F130,F131,F134,F138,F146,F147,F150)</f>
        <v>319</v>
      </c>
      <c r="G120" s="220">
        <f t="shared" ref="G120:H120" si="141">SUM(G121,G126,G130,G131,G134,G138,G146,G147,G150)</f>
        <v>0</v>
      </c>
      <c r="H120" s="221">
        <f t="shared" si="141"/>
        <v>0</v>
      </c>
      <c r="I120" s="222">
        <f>SUM(I121,I126,I130,I131,I134,I138,I146,I147,I150)</f>
        <v>0</v>
      </c>
      <c r="J120" s="223">
        <f t="shared" ref="J120:K120" si="142">SUM(J121,J126,J130,J131,J134,J138,J146,J147,J150)</f>
        <v>0</v>
      </c>
      <c r="K120" s="221">
        <f t="shared" si="142"/>
        <v>0</v>
      </c>
      <c r="L120" s="222">
        <f>SUM(L121,L126,L130,L131,L134,L138,L146,L147,L150)</f>
        <v>0</v>
      </c>
      <c r="M120" s="220">
        <f t="shared" ref="M120:O120" si="143">SUM(M121,M126,M130,M131,M134,M138,M146,M147,M150)</f>
        <v>0</v>
      </c>
      <c r="N120" s="221">
        <f t="shared" si="143"/>
        <v>0</v>
      </c>
      <c r="O120" s="222">
        <f t="shared" si="143"/>
        <v>0</v>
      </c>
      <c r="P120" s="215"/>
    </row>
    <row r="121" spans="1:16" ht="24" x14ac:dyDescent="0.25">
      <c r="A121" s="352">
        <v>2310</v>
      </c>
      <c r="B121" s="82" t="s">
        <v>139</v>
      </c>
      <c r="C121" s="535">
        <f t="shared" si="99"/>
        <v>319</v>
      </c>
      <c r="D121" s="212">
        <f t="shared" ref="D121:O121" si="144">SUM(D122:D125)</f>
        <v>319</v>
      </c>
      <c r="E121" s="213">
        <f t="shared" si="144"/>
        <v>0</v>
      </c>
      <c r="F121" s="194">
        <f t="shared" si="144"/>
        <v>319</v>
      </c>
      <c r="G121" s="212">
        <f t="shared" si="144"/>
        <v>0</v>
      </c>
      <c r="H121" s="213">
        <f t="shared" si="144"/>
        <v>0</v>
      </c>
      <c r="I121" s="194">
        <f t="shared" si="144"/>
        <v>0</v>
      </c>
      <c r="J121" s="214">
        <f t="shared" si="144"/>
        <v>0</v>
      </c>
      <c r="K121" s="213">
        <f t="shared" si="144"/>
        <v>0</v>
      </c>
      <c r="L121" s="194">
        <f t="shared" si="144"/>
        <v>0</v>
      </c>
      <c r="M121" s="212">
        <f t="shared" si="144"/>
        <v>0</v>
      </c>
      <c r="N121" s="213">
        <f t="shared" si="144"/>
        <v>0</v>
      </c>
      <c r="O121" s="194">
        <f t="shared" si="144"/>
        <v>0</v>
      </c>
      <c r="P121" s="196"/>
    </row>
    <row r="122" spans="1:16" hidden="1" x14ac:dyDescent="0.25">
      <c r="A122" s="52">
        <v>2311</v>
      </c>
      <c r="B122" s="90" t="s">
        <v>140</v>
      </c>
      <c r="C122" s="536">
        <f t="shared" si="99"/>
        <v>0</v>
      </c>
      <c r="D122" s="197"/>
      <c r="E122" s="198"/>
      <c r="F122" s="199">
        <f t="shared" ref="F122:F125" si="145">D122+E122</f>
        <v>0</v>
      </c>
      <c r="G122" s="197"/>
      <c r="H122" s="198"/>
      <c r="I122" s="199">
        <f t="shared" ref="I122:I125" si="146">G122+H122</f>
        <v>0</v>
      </c>
      <c r="J122" s="200"/>
      <c r="K122" s="198"/>
      <c r="L122" s="199">
        <f t="shared" ref="L122:L125" si="147">J122+K122</f>
        <v>0</v>
      </c>
      <c r="M122" s="197"/>
      <c r="N122" s="198"/>
      <c r="O122" s="199">
        <f t="shared" ref="O122:O125" si="148">M122+N122</f>
        <v>0</v>
      </c>
      <c r="P122" s="201"/>
    </row>
    <row r="123" spans="1:16" hidden="1" x14ac:dyDescent="0.25">
      <c r="A123" s="52">
        <v>2312</v>
      </c>
      <c r="B123" s="90" t="s">
        <v>141</v>
      </c>
      <c r="C123" s="536">
        <f t="shared" si="99"/>
        <v>0</v>
      </c>
      <c r="D123" s="197"/>
      <c r="E123" s="198"/>
      <c r="F123" s="199">
        <f t="shared" si="145"/>
        <v>0</v>
      </c>
      <c r="G123" s="197"/>
      <c r="H123" s="198"/>
      <c r="I123" s="199">
        <f t="shared" si="146"/>
        <v>0</v>
      </c>
      <c r="J123" s="200"/>
      <c r="K123" s="198"/>
      <c r="L123" s="199">
        <f t="shared" si="147"/>
        <v>0</v>
      </c>
      <c r="M123" s="197"/>
      <c r="N123" s="198"/>
      <c r="O123" s="199">
        <f t="shared" si="148"/>
        <v>0</v>
      </c>
      <c r="P123" s="201"/>
    </row>
    <row r="124" spans="1:16" hidden="1" x14ac:dyDescent="0.25">
      <c r="A124" s="52">
        <v>2313</v>
      </c>
      <c r="B124" s="90" t="s">
        <v>142</v>
      </c>
      <c r="C124" s="536">
        <f t="shared" si="99"/>
        <v>0</v>
      </c>
      <c r="D124" s="197"/>
      <c r="E124" s="198"/>
      <c r="F124" s="199">
        <f t="shared" si="145"/>
        <v>0</v>
      </c>
      <c r="G124" s="197"/>
      <c r="H124" s="198"/>
      <c r="I124" s="199">
        <f t="shared" si="146"/>
        <v>0</v>
      </c>
      <c r="J124" s="200"/>
      <c r="K124" s="198"/>
      <c r="L124" s="199">
        <f t="shared" si="147"/>
        <v>0</v>
      </c>
      <c r="M124" s="197"/>
      <c r="N124" s="198"/>
      <c r="O124" s="199">
        <f t="shared" si="148"/>
        <v>0</v>
      </c>
      <c r="P124" s="201"/>
    </row>
    <row r="125" spans="1:16" ht="36" customHeight="1" x14ac:dyDescent="0.25">
      <c r="A125" s="52">
        <v>2314</v>
      </c>
      <c r="B125" s="90" t="s">
        <v>143</v>
      </c>
      <c r="C125" s="536">
        <f t="shared" si="99"/>
        <v>319</v>
      </c>
      <c r="D125" s="197">
        <v>319</v>
      </c>
      <c r="E125" s="198"/>
      <c r="F125" s="199">
        <f t="shared" si="145"/>
        <v>319</v>
      </c>
      <c r="G125" s="197"/>
      <c r="H125" s="198"/>
      <c r="I125" s="199">
        <f t="shared" si="146"/>
        <v>0</v>
      </c>
      <c r="J125" s="200"/>
      <c r="K125" s="198"/>
      <c r="L125" s="199">
        <f t="shared" si="147"/>
        <v>0</v>
      </c>
      <c r="M125" s="197"/>
      <c r="N125" s="198"/>
      <c r="O125" s="199">
        <f t="shared" si="148"/>
        <v>0</v>
      </c>
      <c r="P125" s="201"/>
    </row>
    <row r="126" spans="1:16" hidden="1" x14ac:dyDescent="0.25">
      <c r="A126" s="202">
        <v>2320</v>
      </c>
      <c r="B126" s="90" t="s">
        <v>144</v>
      </c>
      <c r="C126" s="536">
        <f t="shared" si="99"/>
        <v>0</v>
      </c>
      <c r="D126" s="203">
        <f t="shared" ref="D126:E126" si="149">SUM(D127:D129)</f>
        <v>0</v>
      </c>
      <c r="E126" s="204">
        <f t="shared" si="149"/>
        <v>0</v>
      </c>
      <c r="F126" s="199">
        <f>SUM(F127:F129)</f>
        <v>0</v>
      </c>
      <c r="G126" s="203">
        <f t="shared" ref="G126:H126" si="150">SUM(G127:G129)</f>
        <v>0</v>
      </c>
      <c r="H126" s="204">
        <f t="shared" si="150"/>
        <v>0</v>
      </c>
      <c r="I126" s="199">
        <f>SUM(I127:I129)</f>
        <v>0</v>
      </c>
      <c r="J126" s="205">
        <f t="shared" ref="J126:K126" si="151">SUM(J127:J129)</f>
        <v>0</v>
      </c>
      <c r="K126" s="204">
        <f t="shared" si="151"/>
        <v>0</v>
      </c>
      <c r="L126" s="199">
        <f>SUM(L127:L129)</f>
        <v>0</v>
      </c>
      <c r="M126" s="203">
        <f t="shared" ref="M126:O126" si="152">SUM(M127:M129)</f>
        <v>0</v>
      </c>
      <c r="N126" s="204">
        <f t="shared" si="152"/>
        <v>0</v>
      </c>
      <c r="O126" s="199">
        <f t="shared" si="152"/>
        <v>0</v>
      </c>
      <c r="P126" s="201"/>
    </row>
    <row r="127" spans="1:16" hidden="1" x14ac:dyDescent="0.25">
      <c r="A127" s="52">
        <v>2321</v>
      </c>
      <c r="B127" s="90" t="s">
        <v>145</v>
      </c>
      <c r="C127" s="536">
        <f t="shared" si="99"/>
        <v>0</v>
      </c>
      <c r="D127" s="197"/>
      <c r="E127" s="198"/>
      <c r="F127" s="199">
        <f t="shared" ref="F127:F130" si="153">D127+E127</f>
        <v>0</v>
      </c>
      <c r="G127" s="197"/>
      <c r="H127" s="198"/>
      <c r="I127" s="199">
        <f t="shared" ref="I127:I130" si="154">G127+H127</f>
        <v>0</v>
      </c>
      <c r="J127" s="200"/>
      <c r="K127" s="198"/>
      <c r="L127" s="199">
        <f t="shared" ref="L127:L130" si="155">J127+K127</f>
        <v>0</v>
      </c>
      <c r="M127" s="197"/>
      <c r="N127" s="198"/>
      <c r="O127" s="199">
        <f t="shared" ref="O127:O130" si="156">M127+N127</f>
        <v>0</v>
      </c>
      <c r="P127" s="201"/>
    </row>
    <row r="128" spans="1:16" hidden="1" x14ac:dyDescent="0.25">
      <c r="A128" s="52">
        <v>2322</v>
      </c>
      <c r="B128" s="90" t="s">
        <v>146</v>
      </c>
      <c r="C128" s="536">
        <f t="shared" si="99"/>
        <v>0</v>
      </c>
      <c r="D128" s="197"/>
      <c r="E128" s="198"/>
      <c r="F128" s="199">
        <f t="shared" si="153"/>
        <v>0</v>
      </c>
      <c r="G128" s="197"/>
      <c r="H128" s="198"/>
      <c r="I128" s="199">
        <f t="shared" si="154"/>
        <v>0</v>
      </c>
      <c r="J128" s="200"/>
      <c r="K128" s="198"/>
      <c r="L128" s="199">
        <f t="shared" si="155"/>
        <v>0</v>
      </c>
      <c r="M128" s="197"/>
      <c r="N128" s="198"/>
      <c r="O128" s="199">
        <f t="shared" si="156"/>
        <v>0</v>
      </c>
      <c r="P128" s="201"/>
    </row>
    <row r="129" spans="1:16" ht="10.5" hidden="1" customHeight="1" x14ac:dyDescent="0.25">
      <c r="A129" s="52">
        <v>2329</v>
      </c>
      <c r="B129" s="90" t="s">
        <v>147</v>
      </c>
      <c r="C129" s="536">
        <f t="shared" si="99"/>
        <v>0</v>
      </c>
      <c r="D129" s="197"/>
      <c r="E129" s="198"/>
      <c r="F129" s="199">
        <f t="shared" si="153"/>
        <v>0</v>
      </c>
      <c r="G129" s="197"/>
      <c r="H129" s="198"/>
      <c r="I129" s="199">
        <f t="shared" si="154"/>
        <v>0</v>
      </c>
      <c r="J129" s="200"/>
      <c r="K129" s="198"/>
      <c r="L129" s="199">
        <f t="shared" si="155"/>
        <v>0</v>
      </c>
      <c r="M129" s="197"/>
      <c r="N129" s="198"/>
      <c r="O129" s="199">
        <f t="shared" si="156"/>
        <v>0</v>
      </c>
      <c r="P129" s="201"/>
    </row>
    <row r="130" spans="1:16" hidden="1" x14ac:dyDescent="0.25">
      <c r="A130" s="202">
        <v>2330</v>
      </c>
      <c r="B130" s="90" t="s">
        <v>148</v>
      </c>
      <c r="C130" s="536">
        <f t="shared" si="99"/>
        <v>0</v>
      </c>
      <c r="D130" s="197"/>
      <c r="E130" s="198"/>
      <c r="F130" s="199">
        <f t="shared" si="153"/>
        <v>0</v>
      </c>
      <c r="G130" s="197"/>
      <c r="H130" s="198"/>
      <c r="I130" s="199">
        <f t="shared" si="154"/>
        <v>0</v>
      </c>
      <c r="J130" s="200"/>
      <c r="K130" s="198"/>
      <c r="L130" s="199">
        <f t="shared" si="155"/>
        <v>0</v>
      </c>
      <c r="M130" s="197"/>
      <c r="N130" s="198"/>
      <c r="O130" s="199">
        <f t="shared" si="156"/>
        <v>0</v>
      </c>
      <c r="P130" s="201"/>
    </row>
    <row r="131" spans="1:16" ht="36" hidden="1" x14ac:dyDescent="0.25">
      <c r="A131" s="202">
        <v>2340</v>
      </c>
      <c r="B131" s="90" t="s">
        <v>149</v>
      </c>
      <c r="C131" s="536">
        <f t="shared" si="99"/>
        <v>0</v>
      </c>
      <c r="D131" s="203">
        <f t="shared" ref="D131:E131" si="157">SUM(D132:D133)</f>
        <v>0</v>
      </c>
      <c r="E131" s="204">
        <f t="shared" si="157"/>
        <v>0</v>
      </c>
      <c r="F131" s="199">
        <f>SUM(F132:F133)</f>
        <v>0</v>
      </c>
      <c r="G131" s="203">
        <f t="shared" ref="G131:H131" si="158">SUM(G132:G133)</f>
        <v>0</v>
      </c>
      <c r="H131" s="204">
        <f t="shared" si="158"/>
        <v>0</v>
      </c>
      <c r="I131" s="199">
        <f>SUM(I132:I133)</f>
        <v>0</v>
      </c>
      <c r="J131" s="205">
        <f t="shared" ref="J131:K131" si="159">SUM(J132:J133)</f>
        <v>0</v>
      </c>
      <c r="K131" s="204">
        <f t="shared" si="159"/>
        <v>0</v>
      </c>
      <c r="L131" s="199">
        <f>SUM(L132:L133)</f>
        <v>0</v>
      </c>
      <c r="M131" s="203">
        <f t="shared" ref="M131:O131" si="160">SUM(M132:M133)</f>
        <v>0</v>
      </c>
      <c r="N131" s="204">
        <f t="shared" si="160"/>
        <v>0</v>
      </c>
      <c r="O131" s="199">
        <f t="shared" si="160"/>
        <v>0</v>
      </c>
      <c r="P131" s="201"/>
    </row>
    <row r="132" spans="1:16" hidden="1" x14ac:dyDescent="0.25">
      <c r="A132" s="52">
        <v>2341</v>
      </c>
      <c r="B132" s="90" t="s">
        <v>150</v>
      </c>
      <c r="C132" s="536">
        <f t="shared" si="99"/>
        <v>0</v>
      </c>
      <c r="D132" s="197"/>
      <c r="E132" s="198"/>
      <c r="F132" s="199">
        <f t="shared" ref="F132:F133" si="161">D132+E132</f>
        <v>0</v>
      </c>
      <c r="G132" s="197"/>
      <c r="H132" s="198"/>
      <c r="I132" s="199">
        <f t="shared" ref="I132:I133" si="162">G132+H132</f>
        <v>0</v>
      </c>
      <c r="J132" s="200"/>
      <c r="K132" s="198"/>
      <c r="L132" s="199">
        <f t="shared" ref="L132:L133" si="163">J132+K132</f>
        <v>0</v>
      </c>
      <c r="M132" s="197"/>
      <c r="N132" s="198"/>
      <c r="O132" s="199">
        <f t="shared" ref="O132:O133" si="164">M132+N132</f>
        <v>0</v>
      </c>
      <c r="P132" s="201"/>
    </row>
    <row r="133" spans="1:16" ht="24" hidden="1" x14ac:dyDescent="0.25">
      <c r="A133" s="52">
        <v>2344</v>
      </c>
      <c r="B133" s="90" t="s">
        <v>151</v>
      </c>
      <c r="C133" s="536">
        <f t="shared" si="99"/>
        <v>0</v>
      </c>
      <c r="D133" s="197"/>
      <c r="E133" s="198"/>
      <c r="F133" s="199">
        <f t="shared" si="161"/>
        <v>0</v>
      </c>
      <c r="G133" s="197"/>
      <c r="H133" s="198"/>
      <c r="I133" s="199">
        <f t="shared" si="162"/>
        <v>0</v>
      </c>
      <c r="J133" s="200"/>
      <c r="K133" s="198"/>
      <c r="L133" s="199">
        <f t="shared" si="163"/>
        <v>0</v>
      </c>
      <c r="M133" s="197"/>
      <c r="N133" s="198"/>
      <c r="O133" s="199">
        <f t="shared" si="164"/>
        <v>0</v>
      </c>
      <c r="P133" s="201"/>
    </row>
    <row r="134" spans="1:16" ht="24" hidden="1" x14ac:dyDescent="0.25">
      <c r="A134" s="188">
        <v>2350</v>
      </c>
      <c r="B134" s="143" t="s">
        <v>152</v>
      </c>
      <c r="C134" s="542">
        <f t="shared" si="99"/>
        <v>0</v>
      </c>
      <c r="D134" s="148">
        <f t="shared" ref="D134:E134" si="165">SUM(D135:D137)</f>
        <v>0</v>
      </c>
      <c r="E134" s="149">
        <f t="shared" si="165"/>
        <v>0</v>
      </c>
      <c r="F134" s="189">
        <f>SUM(F135:F137)</f>
        <v>0</v>
      </c>
      <c r="G134" s="148">
        <f t="shared" ref="G134:H134" si="166">SUM(G135:G137)</f>
        <v>0</v>
      </c>
      <c r="H134" s="149">
        <f t="shared" si="166"/>
        <v>0</v>
      </c>
      <c r="I134" s="189">
        <f>SUM(I135:I137)</f>
        <v>0</v>
      </c>
      <c r="J134" s="190">
        <f t="shared" ref="J134:K134" si="167">SUM(J135:J137)</f>
        <v>0</v>
      </c>
      <c r="K134" s="149">
        <f t="shared" si="167"/>
        <v>0</v>
      </c>
      <c r="L134" s="189">
        <f>SUM(L135:L137)</f>
        <v>0</v>
      </c>
      <c r="M134" s="148">
        <f t="shared" ref="M134:O134" si="168">SUM(M135:M137)</f>
        <v>0</v>
      </c>
      <c r="N134" s="149">
        <f t="shared" si="168"/>
        <v>0</v>
      </c>
      <c r="O134" s="189">
        <f t="shared" si="168"/>
        <v>0</v>
      </c>
      <c r="P134" s="191"/>
    </row>
    <row r="135" spans="1:16" hidden="1" x14ac:dyDescent="0.25">
      <c r="A135" s="45">
        <v>2351</v>
      </c>
      <c r="B135" s="82" t="s">
        <v>153</v>
      </c>
      <c r="C135" s="535">
        <f t="shared" si="99"/>
        <v>0</v>
      </c>
      <c r="D135" s="192"/>
      <c r="E135" s="193"/>
      <c r="F135" s="194">
        <f t="shared" ref="F135:F137" si="169">D135+E135</f>
        <v>0</v>
      </c>
      <c r="G135" s="192"/>
      <c r="H135" s="193"/>
      <c r="I135" s="194">
        <f t="shared" ref="I135:I137" si="170">G135+H135</f>
        <v>0</v>
      </c>
      <c r="J135" s="195"/>
      <c r="K135" s="193"/>
      <c r="L135" s="194">
        <f t="shared" ref="L135:L137" si="171">J135+K135</f>
        <v>0</v>
      </c>
      <c r="M135" s="192"/>
      <c r="N135" s="193"/>
      <c r="O135" s="194">
        <f t="shared" ref="O135:O137" si="172">M135+N135</f>
        <v>0</v>
      </c>
      <c r="P135" s="196"/>
    </row>
    <row r="136" spans="1:16" ht="24" hidden="1" x14ac:dyDescent="0.25">
      <c r="A136" s="52">
        <v>2352</v>
      </c>
      <c r="B136" s="90" t="s">
        <v>154</v>
      </c>
      <c r="C136" s="536">
        <f t="shared" si="99"/>
        <v>0</v>
      </c>
      <c r="D136" s="197"/>
      <c r="E136" s="198"/>
      <c r="F136" s="199">
        <f t="shared" si="169"/>
        <v>0</v>
      </c>
      <c r="G136" s="197"/>
      <c r="H136" s="198"/>
      <c r="I136" s="199">
        <f t="shared" si="170"/>
        <v>0</v>
      </c>
      <c r="J136" s="200"/>
      <c r="K136" s="198"/>
      <c r="L136" s="199">
        <f t="shared" si="171"/>
        <v>0</v>
      </c>
      <c r="M136" s="197"/>
      <c r="N136" s="198"/>
      <c r="O136" s="199">
        <f t="shared" si="172"/>
        <v>0</v>
      </c>
      <c r="P136" s="201"/>
    </row>
    <row r="137" spans="1:16" ht="24" hidden="1" x14ac:dyDescent="0.25">
      <c r="A137" s="52">
        <v>2353</v>
      </c>
      <c r="B137" s="90" t="s">
        <v>155</v>
      </c>
      <c r="C137" s="536">
        <f t="shared" si="99"/>
        <v>0</v>
      </c>
      <c r="D137" s="197"/>
      <c r="E137" s="198"/>
      <c r="F137" s="199">
        <f t="shared" si="169"/>
        <v>0</v>
      </c>
      <c r="G137" s="197"/>
      <c r="H137" s="198"/>
      <c r="I137" s="199">
        <f t="shared" si="170"/>
        <v>0</v>
      </c>
      <c r="J137" s="200"/>
      <c r="K137" s="198"/>
      <c r="L137" s="199">
        <f t="shared" si="171"/>
        <v>0</v>
      </c>
      <c r="M137" s="197"/>
      <c r="N137" s="198"/>
      <c r="O137" s="199">
        <f t="shared" si="172"/>
        <v>0</v>
      </c>
      <c r="P137" s="201"/>
    </row>
    <row r="138" spans="1:16" ht="36" hidden="1" x14ac:dyDescent="0.25">
      <c r="A138" s="202">
        <v>2360</v>
      </c>
      <c r="B138" s="90" t="s">
        <v>156</v>
      </c>
      <c r="C138" s="536">
        <f t="shared" si="99"/>
        <v>0</v>
      </c>
      <c r="D138" s="203">
        <f t="shared" ref="D138:E138" si="173">SUM(D139:D145)</f>
        <v>0</v>
      </c>
      <c r="E138" s="204">
        <f t="shared" si="173"/>
        <v>0</v>
      </c>
      <c r="F138" s="199">
        <f>SUM(F139:F145)</f>
        <v>0</v>
      </c>
      <c r="G138" s="203">
        <f t="shared" ref="G138:H138" si="174">SUM(G139:G145)</f>
        <v>0</v>
      </c>
      <c r="H138" s="204">
        <f t="shared" si="174"/>
        <v>0</v>
      </c>
      <c r="I138" s="199">
        <f>SUM(I139:I145)</f>
        <v>0</v>
      </c>
      <c r="J138" s="205">
        <f t="shared" ref="J138:K138" si="175">SUM(J139:J145)</f>
        <v>0</v>
      </c>
      <c r="K138" s="204">
        <f t="shared" si="175"/>
        <v>0</v>
      </c>
      <c r="L138" s="199">
        <f>SUM(L139:L145)</f>
        <v>0</v>
      </c>
      <c r="M138" s="203">
        <f t="shared" ref="M138:O138" si="176">SUM(M139:M145)</f>
        <v>0</v>
      </c>
      <c r="N138" s="204">
        <f t="shared" si="176"/>
        <v>0</v>
      </c>
      <c r="O138" s="199">
        <f t="shared" si="176"/>
        <v>0</v>
      </c>
      <c r="P138" s="201"/>
    </row>
    <row r="139" spans="1:16" hidden="1" x14ac:dyDescent="0.25">
      <c r="A139" s="51">
        <v>2361</v>
      </c>
      <c r="B139" s="90" t="s">
        <v>157</v>
      </c>
      <c r="C139" s="536">
        <f t="shared" si="99"/>
        <v>0</v>
      </c>
      <c r="D139" s="197"/>
      <c r="E139" s="198"/>
      <c r="F139" s="199">
        <f t="shared" ref="F139:F146" si="177">D139+E139</f>
        <v>0</v>
      </c>
      <c r="G139" s="197"/>
      <c r="H139" s="198"/>
      <c r="I139" s="199">
        <f t="shared" ref="I139:I146" si="178">G139+H139</f>
        <v>0</v>
      </c>
      <c r="J139" s="200"/>
      <c r="K139" s="198"/>
      <c r="L139" s="199">
        <f t="shared" ref="L139:L146" si="179">J139+K139</f>
        <v>0</v>
      </c>
      <c r="M139" s="197"/>
      <c r="N139" s="198"/>
      <c r="O139" s="199">
        <f t="shared" ref="O139:O146" si="180">M139+N139</f>
        <v>0</v>
      </c>
      <c r="P139" s="201"/>
    </row>
    <row r="140" spans="1:16" ht="24" hidden="1" x14ac:dyDescent="0.25">
      <c r="A140" s="51">
        <v>2362</v>
      </c>
      <c r="B140" s="90" t="s">
        <v>158</v>
      </c>
      <c r="C140" s="536">
        <f t="shared" si="99"/>
        <v>0</v>
      </c>
      <c r="D140" s="197"/>
      <c r="E140" s="198"/>
      <c r="F140" s="199">
        <f t="shared" si="177"/>
        <v>0</v>
      </c>
      <c r="G140" s="197"/>
      <c r="H140" s="198"/>
      <c r="I140" s="199">
        <f t="shared" si="178"/>
        <v>0</v>
      </c>
      <c r="J140" s="200"/>
      <c r="K140" s="198"/>
      <c r="L140" s="199">
        <f t="shared" si="179"/>
        <v>0</v>
      </c>
      <c r="M140" s="197"/>
      <c r="N140" s="198"/>
      <c r="O140" s="199">
        <f t="shared" si="180"/>
        <v>0</v>
      </c>
      <c r="P140" s="201"/>
    </row>
    <row r="141" spans="1:16" hidden="1" x14ac:dyDescent="0.25">
      <c r="A141" s="51">
        <v>2363</v>
      </c>
      <c r="B141" s="90" t="s">
        <v>159</v>
      </c>
      <c r="C141" s="536">
        <f t="shared" si="99"/>
        <v>0</v>
      </c>
      <c r="D141" s="197"/>
      <c r="E141" s="198"/>
      <c r="F141" s="199">
        <f t="shared" si="177"/>
        <v>0</v>
      </c>
      <c r="G141" s="197"/>
      <c r="H141" s="198"/>
      <c r="I141" s="199">
        <f t="shared" si="178"/>
        <v>0</v>
      </c>
      <c r="J141" s="200"/>
      <c r="K141" s="198"/>
      <c r="L141" s="199">
        <f t="shared" si="179"/>
        <v>0</v>
      </c>
      <c r="M141" s="197"/>
      <c r="N141" s="198"/>
      <c r="O141" s="199">
        <f t="shared" si="180"/>
        <v>0</v>
      </c>
      <c r="P141" s="201"/>
    </row>
    <row r="142" spans="1:16" hidden="1" x14ac:dyDescent="0.25">
      <c r="A142" s="51">
        <v>2364</v>
      </c>
      <c r="B142" s="90" t="s">
        <v>160</v>
      </c>
      <c r="C142" s="536">
        <f t="shared" si="99"/>
        <v>0</v>
      </c>
      <c r="D142" s="197"/>
      <c r="E142" s="198"/>
      <c r="F142" s="199">
        <f t="shared" si="177"/>
        <v>0</v>
      </c>
      <c r="G142" s="197"/>
      <c r="H142" s="198"/>
      <c r="I142" s="199">
        <f t="shared" si="178"/>
        <v>0</v>
      </c>
      <c r="J142" s="200"/>
      <c r="K142" s="198"/>
      <c r="L142" s="199">
        <f t="shared" si="179"/>
        <v>0</v>
      </c>
      <c r="M142" s="197"/>
      <c r="N142" s="198"/>
      <c r="O142" s="199">
        <f t="shared" si="180"/>
        <v>0</v>
      </c>
      <c r="P142" s="201"/>
    </row>
    <row r="143" spans="1:16" ht="12.75" hidden="1" customHeight="1" x14ac:dyDescent="0.25">
      <c r="A143" s="51">
        <v>2365</v>
      </c>
      <c r="B143" s="90" t="s">
        <v>161</v>
      </c>
      <c r="C143" s="536">
        <f t="shared" si="99"/>
        <v>0</v>
      </c>
      <c r="D143" s="197"/>
      <c r="E143" s="198"/>
      <c r="F143" s="199">
        <f t="shared" si="177"/>
        <v>0</v>
      </c>
      <c r="G143" s="197"/>
      <c r="H143" s="198"/>
      <c r="I143" s="199">
        <f t="shared" si="178"/>
        <v>0</v>
      </c>
      <c r="J143" s="200"/>
      <c r="K143" s="198"/>
      <c r="L143" s="199">
        <f t="shared" si="179"/>
        <v>0</v>
      </c>
      <c r="M143" s="197"/>
      <c r="N143" s="198"/>
      <c r="O143" s="199">
        <f t="shared" si="180"/>
        <v>0</v>
      </c>
      <c r="P143" s="201"/>
    </row>
    <row r="144" spans="1:16" ht="36" hidden="1" x14ac:dyDescent="0.25">
      <c r="A144" s="51">
        <v>2366</v>
      </c>
      <c r="B144" s="90" t="s">
        <v>162</v>
      </c>
      <c r="C144" s="536">
        <f t="shared" si="99"/>
        <v>0</v>
      </c>
      <c r="D144" s="197"/>
      <c r="E144" s="198"/>
      <c r="F144" s="199">
        <f t="shared" si="177"/>
        <v>0</v>
      </c>
      <c r="G144" s="197"/>
      <c r="H144" s="198"/>
      <c r="I144" s="199">
        <f t="shared" si="178"/>
        <v>0</v>
      </c>
      <c r="J144" s="200"/>
      <c r="K144" s="198"/>
      <c r="L144" s="199">
        <f t="shared" si="179"/>
        <v>0</v>
      </c>
      <c r="M144" s="197"/>
      <c r="N144" s="198"/>
      <c r="O144" s="199">
        <f t="shared" si="180"/>
        <v>0</v>
      </c>
      <c r="P144" s="201"/>
    </row>
    <row r="145" spans="1:16" ht="60" hidden="1" x14ac:dyDescent="0.25">
      <c r="A145" s="51">
        <v>2369</v>
      </c>
      <c r="B145" s="90" t="s">
        <v>163</v>
      </c>
      <c r="C145" s="536">
        <f t="shared" si="99"/>
        <v>0</v>
      </c>
      <c r="D145" s="197"/>
      <c r="E145" s="198"/>
      <c r="F145" s="199">
        <f t="shared" si="177"/>
        <v>0</v>
      </c>
      <c r="G145" s="197"/>
      <c r="H145" s="198"/>
      <c r="I145" s="199">
        <f t="shared" si="178"/>
        <v>0</v>
      </c>
      <c r="J145" s="200"/>
      <c r="K145" s="198"/>
      <c r="L145" s="199">
        <f t="shared" si="179"/>
        <v>0</v>
      </c>
      <c r="M145" s="197"/>
      <c r="N145" s="198"/>
      <c r="O145" s="199">
        <f t="shared" si="180"/>
        <v>0</v>
      </c>
      <c r="P145" s="201"/>
    </row>
    <row r="146" spans="1:16" hidden="1" x14ac:dyDescent="0.25">
      <c r="A146" s="188">
        <v>2370</v>
      </c>
      <c r="B146" s="143" t="s">
        <v>164</v>
      </c>
      <c r="C146" s="542">
        <f t="shared" si="99"/>
        <v>0</v>
      </c>
      <c r="D146" s="206"/>
      <c r="E146" s="207"/>
      <c r="F146" s="189">
        <f t="shared" si="177"/>
        <v>0</v>
      </c>
      <c r="G146" s="206"/>
      <c r="H146" s="207"/>
      <c r="I146" s="189">
        <f t="shared" si="178"/>
        <v>0</v>
      </c>
      <c r="J146" s="208"/>
      <c r="K146" s="207"/>
      <c r="L146" s="189">
        <f t="shared" si="179"/>
        <v>0</v>
      </c>
      <c r="M146" s="206"/>
      <c r="N146" s="207"/>
      <c r="O146" s="189">
        <f t="shared" si="180"/>
        <v>0</v>
      </c>
      <c r="P146" s="191"/>
    </row>
    <row r="147" spans="1:16" hidden="1" x14ac:dyDescent="0.25">
      <c r="A147" s="188">
        <v>2380</v>
      </c>
      <c r="B147" s="143" t="s">
        <v>165</v>
      </c>
      <c r="C147" s="542">
        <f t="shared" si="99"/>
        <v>0</v>
      </c>
      <c r="D147" s="148">
        <f t="shared" ref="D147:E147" si="181">SUM(D148:D149)</f>
        <v>0</v>
      </c>
      <c r="E147" s="149">
        <f t="shared" si="181"/>
        <v>0</v>
      </c>
      <c r="F147" s="189">
        <f>SUM(F148:F149)</f>
        <v>0</v>
      </c>
      <c r="G147" s="148">
        <f t="shared" ref="G147:H147" si="182">SUM(G148:G149)</f>
        <v>0</v>
      </c>
      <c r="H147" s="149">
        <f t="shared" si="182"/>
        <v>0</v>
      </c>
      <c r="I147" s="189">
        <f>SUM(I148:I149)</f>
        <v>0</v>
      </c>
      <c r="J147" s="190">
        <f t="shared" ref="J147:K147" si="183">SUM(J148:J149)</f>
        <v>0</v>
      </c>
      <c r="K147" s="149">
        <f t="shared" si="183"/>
        <v>0</v>
      </c>
      <c r="L147" s="189">
        <f>SUM(L148:L149)</f>
        <v>0</v>
      </c>
      <c r="M147" s="148">
        <f t="shared" ref="M147:O147" si="184">SUM(M148:M149)</f>
        <v>0</v>
      </c>
      <c r="N147" s="149">
        <f t="shared" si="184"/>
        <v>0</v>
      </c>
      <c r="O147" s="189">
        <f t="shared" si="184"/>
        <v>0</v>
      </c>
      <c r="P147" s="191"/>
    </row>
    <row r="148" spans="1:16" hidden="1" x14ac:dyDescent="0.25">
      <c r="A148" s="44">
        <v>2381</v>
      </c>
      <c r="B148" s="82" t="s">
        <v>166</v>
      </c>
      <c r="C148" s="535">
        <f t="shared" si="99"/>
        <v>0</v>
      </c>
      <c r="D148" s="192"/>
      <c r="E148" s="193"/>
      <c r="F148" s="194">
        <f t="shared" ref="F148:F151" si="185">D148+E148</f>
        <v>0</v>
      </c>
      <c r="G148" s="192"/>
      <c r="H148" s="193"/>
      <c r="I148" s="194">
        <f t="shared" ref="I148:I151" si="186">G148+H148</f>
        <v>0</v>
      </c>
      <c r="J148" s="195"/>
      <c r="K148" s="193"/>
      <c r="L148" s="194">
        <f t="shared" ref="L148:L151" si="187">J148+K148</f>
        <v>0</v>
      </c>
      <c r="M148" s="192"/>
      <c r="N148" s="193"/>
      <c r="O148" s="194">
        <f t="shared" ref="O148:O151" si="188">M148+N148</f>
        <v>0</v>
      </c>
      <c r="P148" s="196"/>
    </row>
    <row r="149" spans="1:16" ht="24" hidden="1" x14ac:dyDescent="0.25">
      <c r="A149" s="51">
        <v>2389</v>
      </c>
      <c r="B149" s="90" t="s">
        <v>167</v>
      </c>
      <c r="C149" s="536">
        <f t="shared" ref="C149:C212" si="189">F149+I149+L149+O149</f>
        <v>0</v>
      </c>
      <c r="D149" s="197"/>
      <c r="E149" s="198"/>
      <c r="F149" s="199">
        <f t="shared" si="185"/>
        <v>0</v>
      </c>
      <c r="G149" s="197"/>
      <c r="H149" s="198"/>
      <c r="I149" s="199">
        <f t="shared" si="186"/>
        <v>0</v>
      </c>
      <c r="J149" s="200"/>
      <c r="K149" s="198"/>
      <c r="L149" s="199">
        <f t="shared" si="187"/>
        <v>0</v>
      </c>
      <c r="M149" s="197"/>
      <c r="N149" s="198"/>
      <c r="O149" s="199">
        <f t="shared" si="188"/>
        <v>0</v>
      </c>
      <c r="P149" s="201"/>
    </row>
    <row r="150" spans="1:16" hidden="1" x14ac:dyDescent="0.25">
      <c r="A150" s="188">
        <v>2390</v>
      </c>
      <c r="B150" s="143" t="s">
        <v>168</v>
      </c>
      <c r="C150" s="542">
        <f t="shared" si="189"/>
        <v>0</v>
      </c>
      <c r="D150" s="206"/>
      <c r="E150" s="207"/>
      <c r="F150" s="189">
        <f t="shared" si="185"/>
        <v>0</v>
      </c>
      <c r="G150" s="206"/>
      <c r="H150" s="207"/>
      <c r="I150" s="189">
        <f t="shared" si="186"/>
        <v>0</v>
      </c>
      <c r="J150" s="208"/>
      <c r="K150" s="207"/>
      <c r="L150" s="189">
        <f t="shared" si="187"/>
        <v>0</v>
      </c>
      <c r="M150" s="206"/>
      <c r="N150" s="207"/>
      <c r="O150" s="189">
        <f t="shared" si="188"/>
        <v>0</v>
      </c>
      <c r="P150" s="191"/>
    </row>
    <row r="151" spans="1:16" hidden="1" x14ac:dyDescent="0.25">
      <c r="A151" s="70">
        <v>2400</v>
      </c>
      <c r="B151" s="182" t="s">
        <v>169</v>
      </c>
      <c r="C151" s="534">
        <f t="shared" si="189"/>
        <v>0</v>
      </c>
      <c r="D151" s="224"/>
      <c r="E151" s="225"/>
      <c r="F151" s="185">
        <f t="shared" si="185"/>
        <v>0</v>
      </c>
      <c r="G151" s="224"/>
      <c r="H151" s="225"/>
      <c r="I151" s="185">
        <f t="shared" si="186"/>
        <v>0</v>
      </c>
      <c r="J151" s="226"/>
      <c r="K151" s="225"/>
      <c r="L151" s="185">
        <f t="shared" si="187"/>
        <v>0</v>
      </c>
      <c r="M151" s="224"/>
      <c r="N151" s="225"/>
      <c r="O151" s="185">
        <f t="shared" si="188"/>
        <v>0</v>
      </c>
      <c r="P151" s="209"/>
    </row>
    <row r="152" spans="1:16" ht="24" hidden="1" x14ac:dyDescent="0.25">
      <c r="A152" s="70">
        <v>2500</v>
      </c>
      <c r="B152" s="182" t="s">
        <v>170</v>
      </c>
      <c r="C152" s="534">
        <f t="shared" si="189"/>
        <v>0</v>
      </c>
      <c r="D152" s="183">
        <f t="shared" ref="D152:E152" si="190">SUM(D153,D159)</f>
        <v>0</v>
      </c>
      <c r="E152" s="184">
        <f t="shared" si="190"/>
        <v>0</v>
      </c>
      <c r="F152" s="185">
        <f>SUM(F153,F159)</f>
        <v>0</v>
      </c>
      <c r="G152" s="183">
        <f t="shared" ref="G152:O152" si="191">SUM(G153,G159)</f>
        <v>0</v>
      </c>
      <c r="H152" s="184">
        <f t="shared" si="191"/>
        <v>0</v>
      </c>
      <c r="I152" s="185">
        <f t="shared" si="191"/>
        <v>0</v>
      </c>
      <c r="J152" s="186">
        <f t="shared" si="191"/>
        <v>0</v>
      </c>
      <c r="K152" s="184">
        <f t="shared" si="191"/>
        <v>0</v>
      </c>
      <c r="L152" s="185">
        <f t="shared" si="191"/>
        <v>0</v>
      </c>
      <c r="M152" s="183">
        <f t="shared" si="191"/>
        <v>0</v>
      </c>
      <c r="N152" s="184">
        <f t="shared" si="191"/>
        <v>0</v>
      </c>
      <c r="O152" s="185">
        <f t="shared" si="191"/>
        <v>0</v>
      </c>
      <c r="P152" s="187"/>
    </row>
    <row r="153" spans="1:16" ht="24" hidden="1" x14ac:dyDescent="0.25">
      <c r="A153" s="352">
        <v>2510</v>
      </c>
      <c r="B153" s="82" t="s">
        <v>171</v>
      </c>
      <c r="C153" s="535">
        <f t="shared" si="189"/>
        <v>0</v>
      </c>
      <c r="D153" s="212">
        <f t="shared" ref="D153:E153" si="192">SUM(D154:D158)</f>
        <v>0</v>
      </c>
      <c r="E153" s="213">
        <f t="shared" si="192"/>
        <v>0</v>
      </c>
      <c r="F153" s="194">
        <f>SUM(F154:F158)</f>
        <v>0</v>
      </c>
      <c r="G153" s="212">
        <f t="shared" ref="G153:O153" si="193">SUM(G154:G158)</f>
        <v>0</v>
      </c>
      <c r="H153" s="213">
        <f t="shared" si="193"/>
        <v>0</v>
      </c>
      <c r="I153" s="194">
        <f t="shared" si="193"/>
        <v>0</v>
      </c>
      <c r="J153" s="214">
        <f t="shared" si="193"/>
        <v>0</v>
      </c>
      <c r="K153" s="213">
        <f t="shared" si="193"/>
        <v>0</v>
      </c>
      <c r="L153" s="194">
        <f t="shared" si="193"/>
        <v>0</v>
      </c>
      <c r="M153" s="212">
        <f t="shared" si="193"/>
        <v>0</v>
      </c>
      <c r="N153" s="213">
        <f t="shared" si="193"/>
        <v>0</v>
      </c>
      <c r="O153" s="194">
        <f t="shared" si="193"/>
        <v>0</v>
      </c>
      <c r="P153" s="227"/>
    </row>
    <row r="154" spans="1:16" ht="24" hidden="1" x14ac:dyDescent="0.25">
      <c r="A154" s="52">
        <v>2512</v>
      </c>
      <c r="B154" s="90" t="s">
        <v>172</v>
      </c>
      <c r="C154" s="536">
        <f t="shared" si="189"/>
        <v>0</v>
      </c>
      <c r="D154" s="197"/>
      <c r="E154" s="198"/>
      <c r="F154" s="199">
        <f t="shared" ref="F154:F159" si="194">D154+E154</f>
        <v>0</v>
      </c>
      <c r="G154" s="197"/>
      <c r="H154" s="198"/>
      <c r="I154" s="199">
        <f t="shared" ref="I154:I159" si="195">G154+H154</f>
        <v>0</v>
      </c>
      <c r="J154" s="200"/>
      <c r="K154" s="198"/>
      <c r="L154" s="199">
        <f t="shared" ref="L154:L159" si="196">J154+K154</f>
        <v>0</v>
      </c>
      <c r="M154" s="197"/>
      <c r="N154" s="198"/>
      <c r="O154" s="199">
        <f t="shared" ref="O154:O159" si="197">M154+N154</f>
        <v>0</v>
      </c>
      <c r="P154" s="201"/>
    </row>
    <row r="155" spans="1:16" ht="24" hidden="1" x14ac:dyDescent="0.25">
      <c r="A155" s="52">
        <v>2513</v>
      </c>
      <c r="B155" s="90" t="s">
        <v>173</v>
      </c>
      <c r="C155" s="536">
        <f t="shared" si="189"/>
        <v>0</v>
      </c>
      <c r="D155" s="197"/>
      <c r="E155" s="198"/>
      <c r="F155" s="199">
        <f t="shared" si="194"/>
        <v>0</v>
      </c>
      <c r="G155" s="197"/>
      <c r="H155" s="198"/>
      <c r="I155" s="199">
        <f t="shared" si="195"/>
        <v>0</v>
      </c>
      <c r="J155" s="200"/>
      <c r="K155" s="198"/>
      <c r="L155" s="199">
        <f t="shared" si="196"/>
        <v>0</v>
      </c>
      <c r="M155" s="197"/>
      <c r="N155" s="198"/>
      <c r="O155" s="199">
        <f t="shared" si="197"/>
        <v>0</v>
      </c>
      <c r="P155" s="201"/>
    </row>
    <row r="156" spans="1:16" ht="36" hidden="1" x14ac:dyDescent="0.25">
      <c r="A156" s="52">
        <v>2514</v>
      </c>
      <c r="B156" s="90" t="s">
        <v>174</v>
      </c>
      <c r="C156" s="536">
        <f t="shared" si="189"/>
        <v>0</v>
      </c>
      <c r="D156" s="197"/>
      <c r="E156" s="198"/>
      <c r="F156" s="199">
        <f t="shared" si="194"/>
        <v>0</v>
      </c>
      <c r="G156" s="197"/>
      <c r="H156" s="198"/>
      <c r="I156" s="199">
        <f t="shared" si="195"/>
        <v>0</v>
      </c>
      <c r="J156" s="200"/>
      <c r="K156" s="198"/>
      <c r="L156" s="199">
        <f t="shared" si="196"/>
        <v>0</v>
      </c>
      <c r="M156" s="197"/>
      <c r="N156" s="198"/>
      <c r="O156" s="199">
        <f t="shared" si="197"/>
        <v>0</v>
      </c>
      <c r="P156" s="201"/>
    </row>
    <row r="157" spans="1:16" ht="24" hidden="1" x14ac:dyDescent="0.25">
      <c r="A157" s="52">
        <v>2515</v>
      </c>
      <c r="B157" s="90" t="s">
        <v>175</v>
      </c>
      <c r="C157" s="536">
        <f t="shared" si="189"/>
        <v>0</v>
      </c>
      <c r="D157" s="197"/>
      <c r="E157" s="198"/>
      <c r="F157" s="199">
        <f t="shared" si="194"/>
        <v>0</v>
      </c>
      <c r="G157" s="197"/>
      <c r="H157" s="198"/>
      <c r="I157" s="199">
        <f t="shared" si="195"/>
        <v>0</v>
      </c>
      <c r="J157" s="200"/>
      <c r="K157" s="198"/>
      <c r="L157" s="199">
        <f t="shared" si="196"/>
        <v>0</v>
      </c>
      <c r="M157" s="197"/>
      <c r="N157" s="198"/>
      <c r="O157" s="199">
        <f t="shared" si="197"/>
        <v>0</v>
      </c>
      <c r="P157" s="201"/>
    </row>
    <row r="158" spans="1:16" ht="24" hidden="1" x14ac:dyDescent="0.25">
      <c r="A158" s="52">
        <v>2519</v>
      </c>
      <c r="B158" s="90" t="s">
        <v>176</v>
      </c>
      <c r="C158" s="536">
        <f t="shared" si="189"/>
        <v>0</v>
      </c>
      <c r="D158" s="197"/>
      <c r="E158" s="198"/>
      <c r="F158" s="199">
        <f t="shared" si="194"/>
        <v>0</v>
      </c>
      <c r="G158" s="197"/>
      <c r="H158" s="198"/>
      <c r="I158" s="199">
        <f t="shared" si="195"/>
        <v>0</v>
      </c>
      <c r="J158" s="200"/>
      <c r="K158" s="198"/>
      <c r="L158" s="199">
        <f t="shared" si="196"/>
        <v>0</v>
      </c>
      <c r="M158" s="197"/>
      <c r="N158" s="198"/>
      <c r="O158" s="199">
        <f t="shared" si="197"/>
        <v>0</v>
      </c>
      <c r="P158" s="201"/>
    </row>
    <row r="159" spans="1:16" ht="24" hidden="1" x14ac:dyDescent="0.25">
      <c r="A159" s="202">
        <v>2520</v>
      </c>
      <c r="B159" s="90" t="s">
        <v>177</v>
      </c>
      <c r="C159" s="536">
        <f t="shared" si="189"/>
        <v>0</v>
      </c>
      <c r="D159" s="197"/>
      <c r="E159" s="198"/>
      <c r="F159" s="199">
        <f t="shared" si="194"/>
        <v>0</v>
      </c>
      <c r="G159" s="197"/>
      <c r="H159" s="198"/>
      <c r="I159" s="199">
        <f t="shared" si="195"/>
        <v>0</v>
      </c>
      <c r="J159" s="200"/>
      <c r="K159" s="198"/>
      <c r="L159" s="199">
        <f t="shared" si="196"/>
        <v>0</v>
      </c>
      <c r="M159" s="197"/>
      <c r="N159" s="198"/>
      <c r="O159" s="199">
        <f t="shared" si="197"/>
        <v>0</v>
      </c>
      <c r="P159" s="201"/>
    </row>
    <row r="160" spans="1:16" x14ac:dyDescent="0.25">
      <c r="A160" s="176">
        <v>3000</v>
      </c>
      <c r="B160" s="176" t="s">
        <v>178</v>
      </c>
      <c r="C160" s="547">
        <f t="shared" si="189"/>
        <v>178626</v>
      </c>
      <c r="D160" s="177">
        <f t="shared" ref="D160:E160" si="198">SUM(D161,D171)</f>
        <v>178626</v>
      </c>
      <c r="E160" s="178">
        <f t="shared" si="198"/>
        <v>0</v>
      </c>
      <c r="F160" s="179">
        <f>SUM(F161,F171)</f>
        <v>178626</v>
      </c>
      <c r="G160" s="177">
        <f t="shared" ref="G160:H160" si="199">SUM(G161,G171)</f>
        <v>0</v>
      </c>
      <c r="H160" s="178">
        <f t="shared" si="199"/>
        <v>0</v>
      </c>
      <c r="I160" s="179">
        <f>SUM(I161,I171)</f>
        <v>0</v>
      </c>
      <c r="J160" s="180">
        <f t="shared" ref="J160:K160" si="200">SUM(J161,J171)</f>
        <v>0</v>
      </c>
      <c r="K160" s="178">
        <f t="shared" si="200"/>
        <v>0</v>
      </c>
      <c r="L160" s="179">
        <f>SUM(L161,L171)</f>
        <v>0</v>
      </c>
      <c r="M160" s="177">
        <f t="shared" ref="M160:O160" si="201">SUM(M161,M171)</f>
        <v>0</v>
      </c>
      <c r="N160" s="178">
        <f t="shared" si="201"/>
        <v>0</v>
      </c>
      <c r="O160" s="179">
        <f t="shared" si="201"/>
        <v>0</v>
      </c>
      <c r="P160" s="181"/>
    </row>
    <row r="161" spans="1:16" ht="24" x14ac:dyDescent="0.25">
      <c r="A161" s="70">
        <v>3200</v>
      </c>
      <c r="B161" s="228" t="s">
        <v>179</v>
      </c>
      <c r="C161" s="534">
        <f t="shared" si="189"/>
        <v>178626</v>
      </c>
      <c r="D161" s="183">
        <f t="shared" ref="D161:E161" si="202">SUM(D162,D166)</f>
        <v>178626</v>
      </c>
      <c r="E161" s="184">
        <f t="shared" si="202"/>
        <v>0</v>
      </c>
      <c r="F161" s="185">
        <f>SUM(F162,F166)</f>
        <v>178626</v>
      </c>
      <c r="G161" s="183">
        <f t="shared" ref="G161:O161" si="203">SUM(G162,G166)</f>
        <v>0</v>
      </c>
      <c r="H161" s="184">
        <f t="shared" si="203"/>
        <v>0</v>
      </c>
      <c r="I161" s="185">
        <f t="shared" si="203"/>
        <v>0</v>
      </c>
      <c r="J161" s="186">
        <f t="shared" si="203"/>
        <v>0</v>
      </c>
      <c r="K161" s="184">
        <f t="shared" si="203"/>
        <v>0</v>
      </c>
      <c r="L161" s="185">
        <f t="shared" si="203"/>
        <v>0</v>
      </c>
      <c r="M161" s="183">
        <f t="shared" si="203"/>
        <v>0</v>
      </c>
      <c r="N161" s="184">
        <f t="shared" si="203"/>
        <v>0</v>
      </c>
      <c r="O161" s="185">
        <f t="shared" si="203"/>
        <v>0</v>
      </c>
      <c r="P161" s="187"/>
    </row>
    <row r="162" spans="1:16" ht="36" x14ac:dyDescent="0.25">
      <c r="A162" s="352">
        <v>3260</v>
      </c>
      <c r="B162" s="82" t="s">
        <v>180</v>
      </c>
      <c r="C162" s="535">
        <f t="shared" si="189"/>
        <v>178626</v>
      </c>
      <c r="D162" s="212">
        <f t="shared" ref="D162:E162" si="204">SUM(D163:D165)</f>
        <v>178626</v>
      </c>
      <c r="E162" s="213">
        <f t="shared" si="204"/>
        <v>0</v>
      </c>
      <c r="F162" s="194">
        <f>SUM(F163:F165)</f>
        <v>178626</v>
      </c>
      <c r="G162" s="212">
        <f t="shared" ref="G162:H162" si="205">SUM(G163:G165)</f>
        <v>0</v>
      </c>
      <c r="H162" s="213">
        <f t="shared" si="205"/>
        <v>0</v>
      </c>
      <c r="I162" s="194">
        <f>SUM(I163:I165)</f>
        <v>0</v>
      </c>
      <c r="J162" s="214">
        <f t="shared" ref="J162:K162" si="206">SUM(J163:J165)</f>
        <v>0</v>
      </c>
      <c r="K162" s="213">
        <f t="shared" si="206"/>
        <v>0</v>
      </c>
      <c r="L162" s="194">
        <f>SUM(L163:L165)</f>
        <v>0</v>
      </c>
      <c r="M162" s="212">
        <f t="shared" ref="M162:O162" si="207">SUM(M163:M165)</f>
        <v>0</v>
      </c>
      <c r="N162" s="213">
        <f t="shared" si="207"/>
        <v>0</v>
      </c>
      <c r="O162" s="194">
        <f t="shared" si="207"/>
        <v>0</v>
      </c>
      <c r="P162" s="196"/>
    </row>
    <row r="163" spans="1:16" ht="24" x14ac:dyDescent="0.25">
      <c r="A163" s="52">
        <v>3261</v>
      </c>
      <c r="B163" s="90" t="s">
        <v>181</v>
      </c>
      <c r="C163" s="536">
        <f t="shared" si="189"/>
        <v>5000</v>
      </c>
      <c r="D163" s="197">
        <v>5000</v>
      </c>
      <c r="E163" s="198"/>
      <c r="F163" s="199">
        <f t="shared" ref="F163:F165" si="208">D163+E163</f>
        <v>5000</v>
      </c>
      <c r="G163" s="197"/>
      <c r="H163" s="198"/>
      <c r="I163" s="199">
        <f t="shared" ref="I163:I165" si="209">G163+H163</f>
        <v>0</v>
      </c>
      <c r="J163" s="200"/>
      <c r="K163" s="198"/>
      <c r="L163" s="199">
        <f t="shared" ref="L163:L165" si="210">J163+K163</f>
        <v>0</v>
      </c>
      <c r="M163" s="197"/>
      <c r="N163" s="198"/>
      <c r="O163" s="199">
        <f t="shared" ref="O163:O165" si="211">M163+N163</f>
        <v>0</v>
      </c>
      <c r="P163" s="201"/>
    </row>
    <row r="164" spans="1:16" ht="36" x14ac:dyDescent="0.25">
      <c r="A164" s="52">
        <v>3262</v>
      </c>
      <c r="B164" s="90" t="s">
        <v>182</v>
      </c>
      <c r="C164" s="536">
        <f t="shared" si="189"/>
        <v>47117</v>
      </c>
      <c r="D164" s="197">
        <v>47117</v>
      </c>
      <c r="E164" s="198"/>
      <c r="F164" s="199">
        <f t="shared" si="208"/>
        <v>47117</v>
      </c>
      <c r="G164" s="197"/>
      <c r="H164" s="198"/>
      <c r="I164" s="199">
        <f t="shared" si="209"/>
        <v>0</v>
      </c>
      <c r="J164" s="200"/>
      <c r="K164" s="198"/>
      <c r="L164" s="199">
        <f t="shared" si="210"/>
        <v>0</v>
      </c>
      <c r="M164" s="197"/>
      <c r="N164" s="198"/>
      <c r="O164" s="199">
        <f t="shared" si="211"/>
        <v>0</v>
      </c>
      <c r="P164" s="201"/>
    </row>
    <row r="165" spans="1:16" ht="24" x14ac:dyDescent="0.25">
      <c r="A165" s="52">
        <v>3263</v>
      </c>
      <c r="B165" s="90" t="s">
        <v>183</v>
      </c>
      <c r="C165" s="536">
        <f t="shared" si="189"/>
        <v>126509</v>
      </c>
      <c r="D165" s="197">
        <v>126509</v>
      </c>
      <c r="E165" s="198"/>
      <c r="F165" s="199">
        <f t="shared" si="208"/>
        <v>126509</v>
      </c>
      <c r="G165" s="197"/>
      <c r="H165" s="198"/>
      <c r="I165" s="199">
        <f t="shared" si="209"/>
        <v>0</v>
      </c>
      <c r="J165" s="200"/>
      <c r="K165" s="198"/>
      <c r="L165" s="199">
        <f t="shared" si="210"/>
        <v>0</v>
      </c>
      <c r="M165" s="197"/>
      <c r="N165" s="198"/>
      <c r="O165" s="199">
        <f t="shared" si="211"/>
        <v>0</v>
      </c>
      <c r="P165" s="201"/>
    </row>
    <row r="166" spans="1:16" ht="84" hidden="1" x14ac:dyDescent="0.25">
      <c r="A166" s="352">
        <v>3290</v>
      </c>
      <c r="B166" s="82" t="s">
        <v>184</v>
      </c>
      <c r="C166" s="548">
        <f t="shared" si="189"/>
        <v>0</v>
      </c>
      <c r="D166" s="212">
        <f t="shared" ref="D166:E166" si="212">SUM(D167:D170)</f>
        <v>0</v>
      </c>
      <c r="E166" s="213">
        <f t="shared" si="212"/>
        <v>0</v>
      </c>
      <c r="F166" s="194">
        <f>SUM(F167:F170)</f>
        <v>0</v>
      </c>
      <c r="G166" s="212">
        <f t="shared" ref="G166:O166" si="213">SUM(G167:G170)</f>
        <v>0</v>
      </c>
      <c r="H166" s="213">
        <f t="shared" si="213"/>
        <v>0</v>
      </c>
      <c r="I166" s="194">
        <f t="shared" si="213"/>
        <v>0</v>
      </c>
      <c r="J166" s="214">
        <f t="shared" si="213"/>
        <v>0</v>
      </c>
      <c r="K166" s="213">
        <f t="shared" si="213"/>
        <v>0</v>
      </c>
      <c r="L166" s="194">
        <f t="shared" si="213"/>
        <v>0</v>
      </c>
      <c r="M166" s="212">
        <f t="shared" si="213"/>
        <v>0</v>
      </c>
      <c r="N166" s="213">
        <f t="shared" si="213"/>
        <v>0</v>
      </c>
      <c r="O166" s="194">
        <f t="shared" si="213"/>
        <v>0</v>
      </c>
      <c r="P166" s="229"/>
    </row>
    <row r="167" spans="1:16" ht="72" hidden="1" x14ac:dyDescent="0.25">
      <c r="A167" s="52">
        <v>3291</v>
      </c>
      <c r="B167" s="90" t="s">
        <v>185</v>
      </c>
      <c r="C167" s="536">
        <f t="shared" si="189"/>
        <v>0</v>
      </c>
      <c r="D167" s="197"/>
      <c r="E167" s="198"/>
      <c r="F167" s="199">
        <f t="shared" ref="F167:F170" si="214">D167+E167</f>
        <v>0</v>
      </c>
      <c r="G167" s="197"/>
      <c r="H167" s="198"/>
      <c r="I167" s="199">
        <f t="shared" ref="I167:I170" si="215">G167+H167</f>
        <v>0</v>
      </c>
      <c r="J167" s="200"/>
      <c r="K167" s="198"/>
      <c r="L167" s="199">
        <f t="shared" ref="L167:L170" si="216">J167+K167</f>
        <v>0</v>
      </c>
      <c r="M167" s="197"/>
      <c r="N167" s="198"/>
      <c r="O167" s="199">
        <f t="shared" ref="O167:O170" si="217">M167+N167</f>
        <v>0</v>
      </c>
      <c r="P167" s="201"/>
    </row>
    <row r="168" spans="1:16" ht="72" hidden="1" x14ac:dyDescent="0.25">
      <c r="A168" s="52">
        <v>3292</v>
      </c>
      <c r="B168" s="90" t="s">
        <v>186</v>
      </c>
      <c r="C168" s="536">
        <f t="shared" si="189"/>
        <v>0</v>
      </c>
      <c r="D168" s="197"/>
      <c r="E168" s="198"/>
      <c r="F168" s="199">
        <f t="shared" si="214"/>
        <v>0</v>
      </c>
      <c r="G168" s="197"/>
      <c r="H168" s="198"/>
      <c r="I168" s="199">
        <f t="shared" si="215"/>
        <v>0</v>
      </c>
      <c r="J168" s="200"/>
      <c r="K168" s="198"/>
      <c r="L168" s="199">
        <f t="shared" si="216"/>
        <v>0</v>
      </c>
      <c r="M168" s="197"/>
      <c r="N168" s="198"/>
      <c r="O168" s="199">
        <f t="shared" si="217"/>
        <v>0</v>
      </c>
      <c r="P168" s="201"/>
    </row>
    <row r="169" spans="1:16" ht="72" hidden="1" x14ac:dyDescent="0.25">
      <c r="A169" s="52">
        <v>3293</v>
      </c>
      <c r="B169" s="90" t="s">
        <v>187</v>
      </c>
      <c r="C169" s="536">
        <f t="shared" si="189"/>
        <v>0</v>
      </c>
      <c r="D169" s="197"/>
      <c r="E169" s="198"/>
      <c r="F169" s="199">
        <f t="shared" si="214"/>
        <v>0</v>
      </c>
      <c r="G169" s="197"/>
      <c r="H169" s="198"/>
      <c r="I169" s="199">
        <f t="shared" si="215"/>
        <v>0</v>
      </c>
      <c r="J169" s="200"/>
      <c r="K169" s="198"/>
      <c r="L169" s="199">
        <f t="shared" si="216"/>
        <v>0</v>
      </c>
      <c r="M169" s="197"/>
      <c r="N169" s="198"/>
      <c r="O169" s="199">
        <f t="shared" si="217"/>
        <v>0</v>
      </c>
      <c r="P169" s="201"/>
    </row>
    <row r="170" spans="1:16" ht="60" hidden="1" x14ac:dyDescent="0.25">
      <c r="A170" s="230">
        <v>3294</v>
      </c>
      <c r="B170" s="90" t="s">
        <v>188</v>
      </c>
      <c r="C170" s="548">
        <f t="shared" si="189"/>
        <v>0</v>
      </c>
      <c r="D170" s="231"/>
      <c r="E170" s="232"/>
      <c r="F170" s="233">
        <f t="shared" si="214"/>
        <v>0</v>
      </c>
      <c r="G170" s="231"/>
      <c r="H170" s="232"/>
      <c r="I170" s="233">
        <f t="shared" si="215"/>
        <v>0</v>
      </c>
      <c r="J170" s="234"/>
      <c r="K170" s="232"/>
      <c r="L170" s="233">
        <f t="shared" si="216"/>
        <v>0</v>
      </c>
      <c r="M170" s="231"/>
      <c r="N170" s="232"/>
      <c r="O170" s="233">
        <f t="shared" si="217"/>
        <v>0</v>
      </c>
      <c r="P170" s="229"/>
    </row>
    <row r="171" spans="1:16" ht="48" hidden="1" x14ac:dyDescent="0.25">
      <c r="A171" s="235">
        <v>3300</v>
      </c>
      <c r="B171" s="228" t="s">
        <v>189</v>
      </c>
      <c r="C171" s="549">
        <f t="shared" si="189"/>
        <v>0</v>
      </c>
      <c r="D171" s="236">
        <f t="shared" ref="D171:E171" si="218">SUM(D172:D173)</f>
        <v>0</v>
      </c>
      <c r="E171" s="237">
        <f t="shared" si="218"/>
        <v>0</v>
      </c>
      <c r="F171" s="238">
        <f>SUM(F172:F173)</f>
        <v>0</v>
      </c>
      <c r="G171" s="236">
        <f t="shared" ref="G171:O171" si="219">SUM(G172:G173)</f>
        <v>0</v>
      </c>
      <c r="H171" s="237">
        <f t="shared" si="219"/>
        <v>0</v>
      </c>
      <c r="I171" s="238">
        <f t="shared" si="219"/>
        <v>0</v>
      </c>
      <c r="J171" s="239">
        <f t="shared" si="219"/>
        <v>0</v>
      </c>
      <c r="K171" s="237">
        <f t="shared" si="219"/>
        <v>0</v>
      </c>
      <c r="L171" s="238">
        <f t="shared" si="219"/>
        <v>0</v>
      </c>
      <c r="M171" s="236">
        <f t="shared" si="219"/>
        <v>0</v>
      </c>
      <c r="N171" s="237">
        <f t="shared" si="219"/>
        <v>0</v>
      </c>
      <c r="O171" s="238">
        <f t="shared" si="219"/>
        <v>0</v>
      </c>
      <c r="P171" s="187"/>
    </row>
    <row r="172" spans="1:16" ht="48" hidden="1" x14ac:dyDescent="0.25">
      <c r="A172" s="142">
        <v>3310</v>
      </c>
      <c r="B172" s="143" t="s">
        <v>190</v>
      </c>
      <c r="C172" s="542">
        <f t="shared" si="189"/>
        <v>0</v>
      </c>
      <c r="D172" s="206"/>
      <c r="E172" s="207"/>
      <c r="F172" s="189">
        <f t="shared" ref="F172:F173" si="220">D172+E172</f>
        <v>0</v>
      </c>
      <c r="G172" s="206"/>
      <c r="H172" s="207"/>
      <c r="I172" s="189">
        <f t="shared" ref="I172:I173" si="221">G172+H172</f>
        <v>0</v>
      </c>
      <c r="J172" s="208"/>
      <c r="K172" s="207"/>
      <c r="L172" s="189">
        <f t="shared" ref="L172:L173" si="222">J172+K172</f>
        <v>0</v>
      </c>
      <c r="M172" s="206"/>
      <c r="N172" s="207"/>
      <c r="O172" s="189">
        <f t="shared" ref="O172:O173" si="223">M172+N172</f>
        <v>0</v>
      </c>
      <c r="P172" s="191"/>
    </row>
    <row r="173" spans="1:16" ht="48.75" hidden="1" customHeight="1" x14ac:dyDescent="0.25">
      <c r="A173" s="45">
        <v>3320</v>
      </c>
      <c r="B173" s="82" t="s">
        <v>191</v>
      </c>
      <c r="C173" s="535">
        <f t="shared" si="189"/>
        <v>0</v>
      </c>
      <c r="D173" s="192"/>
      <c r="E173" s="193"/>
      <c r="F173" s="194">
        <f t="shared" si="220"/>
        <v>0</v>
      </c>
      <c r="G173" s="192"/>
      <c r="H173" s="193"/>
      <c r="I173" s="194">
        <f t="shared" si="221"/>
        <v>0</v>
      </c>
      <c r="J173" s="195"/>
      <c r="K173" s="193"/>
      <c r="L173" s="194">
        <f t="shared" si="222"/>
        <v>0</v>
      </c>
      <c r="M173" s="192"/>
      <c r="N173" s="193"/>
      <c r="O173" s="194">
        <f t="shared" si="223"/>
        <v>0</v>
      </c>
      <c r="P173" s="196"/>
    </row>
    <row r="174" spans="1:16" hidden="1" x14ac:dyDescent="0.25">
      <c r="A174" s="240">
        <v>4000</v>
      </c>
      <c r="B174" s="176" t="s">
        <v>192</v>
      </c>
      <c r="C174" s="547">
        <f t="shared" si="189"/>
        <v>0</v>
      </c>
      <c r="D174" s="177">
        <f t="shared" ref="D174:E174" si="224">SUM(D175,D178)</f>
        <v>0</v>
      </c>
      <c r="E174" s="178">
        <f t="shared" si="224"/>
        <v>0</v>
      </c>
      <c r="F174" s="179">
        <f>SUM(F175,F178)</f>
        <v>0</v>
      </c>
      <c r="G174" s="177">
        <f t="shared" ref="G174:H174" si="225">SUM(G175,G178)</f>
        <v>0</v>
      </c>
      <c r="H174" s="178">
        <f t="shared" si="225"/>
        <v>0</v>
      </c>
      <c r="I174" s="179">
        <f>SUM(I175,I178)</f>
        <v>0</v>
      </c>
      <c r="J174" s="180">
        <f t="shared" ref="J174:K174" si="226">SUM(J175,J178)</f>
        <v>0</v>
      </c>
      <c r="K174" s="178">
        <f t="shared" si="226"/>
        <v>0</v>
      </c>
      <c r="L174" s="179">
        <f>SUM(L175,L178)</f>
        <v>0</v>
      </c>
      <c r="M174" s="177">
        <f t="shared" ref="M174:O174" si="227">SUM(M175,M178)</f>
        <v>0</v>
      </c>
      <c r="N174" s="178">
        <f t="shared" si="227"/>
        <v>0</v>
      </c>
      <c r="O174" s="179">
        <f t="shared" si="227"/>
        <v>0</v>
      </c>
      <c r="P174" s="181"/>
    </row>
    <row r="175" spans="1:16" ht="24" hidden="1" x14ac:dyDescent="0.25">
      <c r="A175" s="241">
        <v>4200</v>
      </c>
      <c r="B175" s="182" t="s">
        <v>193</v>
      </c>
      <c r="C175" s="534">
        <f t="shared" si="189"/>
        <v>0</v>
      </c>
      <c r="D175" s="183">
        <f t="shared" ref="D175:E175" si="228">SUM(D176,D177)</f>
        <v>0</v>
      </c>
      <c r="E175" s="184">
        <f t="shared" si="228"/>
        <v>0</v>
      </c>
      <c r="F175" s="185">
        <f>SUM(F176,F177)</f>
        <v>0</v>
      </c>
      <c r="G175" s="183">
        <f t="shared" ref="G175:H175" si="229">SUM(G176,G177)</f>
        <v>0</v>
      </c>
      <c r="H175" s="184">
        <f t="shared" si="229"/>
        <v>0</v>
      </c>
      <c r="I175" s="185">
        <f>SUM(I176,I177)</f>
        <v>0</v>
      </c>
      <c r="J175" s="186">
        <f t="shared" ref="J175:K175" si="230">SUM(J176,J177)</f>
        <v>0</v>
      </c>
      <c r="K175" s="184">
        <f t="shared" si="230"/>
        <v>0</v>
      </c>
      <c r="L175" s="185">
        <f>SUM(L176,L177)</f>
        <v>0</v>
      </c>
      <c r="M175" s="183">
        <f t="shared" ref="M175:O175" si="231">SUM(M176,M177)</f>
        <v>0</v>
      </c>
      <c r="N175" s="184">
        <f t="shared" si="231"/>
        <v>0</v>
      </c>
      <c r="O175" s="185">
        <f t="shared" si="231"/>
        <v>0</v>
      </c>
      <c r="P175" s="209"/>
    </row>
    <row r="176" spans="1:16" ht="36" hidden="1" x14ac:dyDescent="0.25">
      <c r="A176" s="352">
        <v>4240</v>
      </c>
      <c r="B176" s="82" t="s">
        <v>194</v>
      </c>
      <c r="C176" s="535">
        <f t="shared" si="189"/>
        <v>0</v>
      </c>
      <c r="D176" s="192"/>
      <c r="E176" s="193"/>
      <c r="F176" s="194">
        <f t="shared" ref="F176:F177" si="232">D176+E176</f>
        <v>0</v>
      </c>
      <c r="G176" s="192"/>
      <c r="H176" s="193"/>
      <c r="I176" s="194">
        <f t="shared" ref="I176:I177" si="233">G176+H176</f>
        <v>0</v>
      </c>
      <c r="J176" s="195"/>
      <c r="K176" s="193"/>
      <c r="L176" s="194">
        <f t="shared" ref="L176:L177" si="234">J176+K176</f>
        <v>0</v>
      </c>
      <c r="M176" s="192"/>
      <c r="N176" s="193"/>
      <c r="O176" s="194">
        <f t="shared" ref="O176:O177" si="235">M176+N176</f>
        <v>0</v>
      </c>
      <c r="P176" s="196"/>
    </row>
    <row r="177" spans="1:16" ht="24" hidden="1" x14ac:dyDescent="0.25">
      <c r="A177" s="202">
        <v>4250</v>
      </c>
      <c r="B177" s="90" t="s">
        <v>195</v>
      </c>
      <c r="C177" s="536">
        <f t="shared" si="189"/>
        <v>0</v>
      </c>
      <c r="D177" s="197"/>
      <c r="E177" s="198"/>
      <c r="F177" s="199">
        <f t="shared" si="232"/>
        <v>0</v>
      </c>
      <c r="G177" s="197"/>
      <c r="H177" s="198"/>
      <c r="I177" s="199">
        <f t="shared" si="233"/>
        <v>0</v>
      </c>
      <c r="J177" s="200"/>
      <c r="K177" s="198"/>
      <c r="L177" s="199">
        <f t="shared" si="234"/>
        <v>0</v>
      </c>
      <c r="M177" s="197"/>
      <c r="N177" s="198"/>
      <c r="O177" s="199">
        <f t="shared" si="235"/>
        <v>0</v>
      </c>
      <c r="P177" s="201"/>
    </row>
    <row r="178" spans="1:16" hidden="1" x14ac:dyDescent="0.25">
      <c r="A178" s="70">
        <v>4300</v>
      </c>
      <c r="B178" s="182" t="s">
        <v>196</v>
      </c>
      <c r="C178" s="534">
        <f t="shared" si="189"/>
        <v>0</v>
      </c>
      <c r="D178" s="183">
        <f t="shared" ref="D178:E178" si="236">SUM(D179)</f>
        <v>0</v>
      </c>
      <c r="E178" s="184">
        <f t="shared" si="236"/>
        <v>0</v>
      </c>
      <c r="F178" s="185">
        <f>SUM(F179)</f>
        <v>0</v>
      </c>
      <c r="G178" s="183">
        <f t="shared" ref="G178:H178" si="237">SUM(G179)</f>
        <v>0</v>
      </c>
      <c r="H178" s="184">
        <f t="shared" si="237"/>
        <v>0</v>
      </c>
      <c r="I178" s="185">
        <f>SUM(I179)</f>
        <v>0</v>
      </c>
      <c r="J178" s="186">
        <f t="shared" ref="J178:K178" si="238">SUM(J179)</f>
        <v>0</v>
      </c>
      <c r="K178" s="184">
        <f t="shared" si="238"/>
        <v>0</v>
      </c>
      <c r="L178" s="185">
        <f>SUM(L179)</f>
        <v>0</v>
      </c>
      <c r="M178" s="183">
        <f t="shared" ref="M178:O178" si="239">SUM(M179)</f>
        <v>0</v>
      </c>
      <c r="N178" s="184">
        <f t="shared" si="239"/>
        <v>0</v>
      </c>
      <c r="O178" s="185">
        <f t="shared" si="239"/>
        <v>0</v>
      </c>
      <c r="P178" s="209"/>
    </row>
    <row r="179" spans="1:16" ht="24" hidden="1" x14ac:dyDescent="0.25">
      <c r="A179" s="352">
        <v>4310</v>
      </c>
      <c r="B179" s="82" t="s">
        <v>197</v>
      </c>
      <c r="C179" s="535">
        <f t="shared" si="189"/>
        <v>0</v>
      </c>
      <c r="D179" s="212">
        <f t="shared" ref="D179:E179" si="240">SUM(D180:D180)</f>
        <v>0</v>
      </c>
      <c r="E179" s="213">
        <f t="shared" si="240"/>
        <v>0</v>
      </c>
      <c r="F179" s="194">
        <f>SUM(F180:F180)</f>
        <v>0</v>
      </c>
      <c r="G179" s="212">
        <f t="shared" ref="G179:H179" si="241">SUM(G180:G180)</f>
        <v>0</v>
      </c>
      <c r="H179" s="213">
        <f t="shared" si="241"/>
        <v>0</v>
      </c>
      <c r="I179" s="194">
        <f>SUM(I180:I180)</f>
        <v>0</v>
      </c>
      <c r="J179" s="214">
        <f t="shared" ref="J179:K179" si="242">SUM(J180:J180)</f>
        <v>0</v>
      </c>
      <c r="K179" s="213">
        <f t="shared" si="242"/>
        <v>0</v>
      </c>
      <c r="L179" s="194">
        <f>SUM(L180:L180)</f>
        <v>0</v>
      </c>
      <c r="M179" s="212">
        <f t="shared" ref="M179:O179" si="243">SUM(M180:M180)</f>
        <v>0</v>
      </c>
      <c r="N179" s="213">
        <f t="shared" si="243"/>
        <v>0</v>
      </c>
      <c r="O179" s="194">
        <f t="shared" si="243"/>
        <v>0</v>
      </c>
      <c r="P179" s="196"/>
    </row>
    <row r="180" spans="1:16" ht="36" hidden="1" x14ac:dyDescent="0.25">
      <c r="A180" s="52">
        <v>4311</v>
      </c>
      <c r="B180" s="90" t="s">
        <v>198</v>
      </c>
      <c r="C180" s="536">
        <f t="shared" si="189"/>
        <v>0</v>
      </c>
      <c r="D180" s="197"/>
      <c r="E180" s="198"/>
      <c r="F180" s="199">
        <f>D180+E180</f>
        <v>0</v>
      </c>
      <c r="G180" s="197"/>
      <c r="H180" s="198"/>
      <c r="I180" s="199">
        <f>G180+H180</f>
        <v>0</v>
      </c>
      <c r="J180" s="200"/>
      <c r="K180" s="198"/>
      <c r="L180" s="199">
        <f>J180+K180</f>
        <v>0</v>
      </c>
      <c r="M180" s="197"/>
      <c r="N180" s="198"/>
      <c r="O180" s="199">
        <f t="shared" ref="O180" si="244">M180+N180</f>
        <v>0</v>
      </c>
      <c r="P180" s="201"/>
    </row>
    <row r="181" spans="1:16" s="29" customFormat="1" ht="24" x14ac:dyDescent="0.25">
      <c r="A181" s="242"/>
      <c r="B181" s="21" t="s">
        <v>199</v>
      </c>
      <c r="C181" s="546">
        <f t="shared" si="189"/>
        <v>120296</v>
      </c>
      <c r="D181" s="171">
        <f t="shared" ref="D181:O181" si="245">SUM(D182,D211,D252,D265)</f>
        <v>120296</v>
      </c>
      <c r="E181" s="172">
        <f t="shared" si="245"/>
        <v>0</v>
      </c>
      <c r="F181" s="173">
        <f t="shared" si="245"/>
        <v>120296</v>
      </c>
      <c r="G181" s="171">
        <f t="shared" si="245"/>
        <v>0</v>
      </c>
      <c r="H181" s="172">
        <f t="shared" si="245"/>
        <v>0</v>
      </c>
      <c r="I181" s="173">
        <f t="shared" si="245"/>
        <v>0</v>
      </c>
      <c r="J181" s="174">
        <f t="shared" si="245"/>
        <v>0</v>
      </c>
      <c r="K181" s="172">
        <f t="shared" si="245"/>
        <v>0</v>
      </c>
      <c r="L181" s="173">
        <f t="shared" si="245"/>
        <v>0</v>
      </c>
      <c r="M181" s="171">
        <f t="shared" si="245"/>
        <v>0</v>
      </c>
      <c r="N181" s="172">
        <f t="shared" si="245"/>
        <v>0</v>
      </c>
      <c r="O181" s="173">
        <f t="shared" si="245"/>
        <v>0</v>
      </c>
      <c r="P181" s="243"/>
    </row>
    <row r="182" spans="1:16" x14ac:dyDescent="0.25">
      <c r="A182" s="176">
        <v>5000</v>
      </c>
      <c r="B182" s="176" t="s">
        <v>200</v>
      </c>
      <c r="C182" s="547">
        <f t="shared" si="189"/>
        <v>105289</v>
      </c>
      <c r="D182" s="177">
        <f t="shared" ref="D182:E182" si="246">D183+D187</f>
        <v>105289</v>
      </c>
      <c r="E182" s="178">
        <f t="shared" si="246"/>
        <v>0</v>
      </c>
      <c r="F182" s="179">
        <f>F183+F187</f>
        <v>105289</v>
      </c>
      <c r="G182" s="177">
        <f t="shared" ref="G182:H182" si="247">G183+G187</f>
        <v>0</v>
      </c>
      <c r="H182" s="178">
        <f t="shared" si="247"/>
        <v>0</v>
      </c>
      <c r="I182" s="179">
        <f>I183+I187</f>
        <v>0</v>
      </c>
      <c r="J182" s="180">
        <f t="shared" ref="J182:K182" si="248">J183+J187</f>
        <v>0</v>
      </c>
      <c r="K182" s="178">
        <f t="shared" si="248"/>
        <v>0</v>
      </c>
      <c r="L182" s="179">
        <f>L183+L187</f>
        <v>0</v>
      </c>
      <c r="M182" s="177">
        <f t="shared" ref="M182:O182" si="249">M183+M187</f>
        <v>0</v>
      </c>
      <c r="N182" s="178">
        <f t="shared" si="249"/>
        <v>0</v>
      </c>
      <c r="O182" s="179">
        <f t="shared" si="249"/>
        <v>0</v>
      </c>
      <c r="P182" s="181"/>
    </row>
    <row r="183" spans="1:16" hidden="1" x14ac:dyDescent="0.25">
      <c r="A183" s="70">
        <v>5100</v>
      </c>
      <c r="B183" s="182" t="s">
        <v>201</v>
      </c>
      <c r="C183" s="534">
        <f t="shared" si="189"/>
        <v>0</v>
      </c>
      <c r="D183" s="183">
        <f t="shared" ref="D183:E183" si="250">SUM(D184:D186)</f>
        <v>0</v>
      </c>
      <c r="E183" s="184">
        <f t="shared" si="250"/>
        <v>0</v>
      </c>
      <c r="F183" s="185">
        <f>SUM(F184:F186)</f>
        <v>0</v>
      </c>
      <c r="G183" s="183">
        <f t="shared" ref="G183:H183" si="251">SUM(G184:G186)</f>
        <v>0</v>
      </c>
      <c r="H183" s="184">
        <f t="shared" si="251"/>
        <v>0</v>
      </c>
      <c r="I183" s="185">
        <f>SUM(I184:I186)</f>
        <v>0</v>
      </c>
      <c r="J183" s="186">
        <f t="shared" ref="J183:K183" si="252">SUM(J184:J186)</f>
        <v>0</v>
      </c>
      <c r="K183" s="184">
        <f t="shared" si="252"/>
        <v>0</v>
      </c>
      <c r="L183" s="185">
        <f>SUM(L184:L186)</f>
        <v>0</v>
      </c>
      <c r="M183" s="183">
        <f t="shared" ref="M183:O183" si="253">SUM(M184:M186)</f>
        <v>0</v>
      </c>
      <c r="N183" s="184">
        <f t="shared" si="253"/>
        <v>0</v>
      </c>
      <c r="O183" s="185">
        <f t="shared" si="253"/>
        <v>0</v>
      </c>
      <c r="P183" s="209"/>
    </row>
    <row r="184" spans="1:16" hidden="1" x14ac:dyDescent="0.25">
      <c r="A184" s="352">
        <v>5110</v>
      </c>
      <c r="B184" s="82" t="s">
        <v>202</v>
      </c>
      <c r="C184" s="535">
        <f t="shared" si="189"/>
        <v>0</v>
      </c>
      <c r="D184" s="192"/>
      <c r="E184" s="193"/>
      <c r="F184" s="194">
        <f t="shared" ref="F184:F186" si="254">D184+E184</f>
        <v>0</v>
      </c>
      <c r="G184" s="192"/>
      <c r="H184" s="193"/>
      <c r="I184" s="194">
        <f t="shared" ref="I184:I186" si="255">G184+H184</f>
        <v>0</v>
      </c>
      <c r="J184" s="195"/>
      <c r="K184" s="193"/>
      <c r="L184" s="194">
        <f t="shared" ref="L184:L186" si="256">J184+K184</f>
        <v>0</v>
      </c>
      <c r="M184" s="192"/>
      <c r="N184" s="193"/>
      <c r="O184" s="194">
        <f t="shared" ref="O184:O186" si="257">M184+N184</f>
        <v>0</v>
      </c>
      <c r="P184" s="196"/>
    </row>
    <row r="185" spans="1:16" ht="24" hidden="1" x14ac:dyDescent="0.25">
      <c r="A185" s="202">
        <v>5120</v>
      </c>
      <c r="B185" s="90" t="s">
        <v>203</v>
      </c>
      <c r="C185" s="536">
        <f t="shared" si="189"/>
        <v>0</v>
      </c>
      <c r="D185" s="197"/>
      <c r="E185" s="198"/>
      <c r="F185" s="199">
        <f t="shared" si="254"/>
        <v>0</v>
      </c>
      <c r="G185" s="197"/>
      <c r="H185" s="198"/>
      <c r="I185" s="199">
        <f t="shared" si="255"/>
        <v>0</v>
      </c>
      <c r="J185" s="200"/>
      <c r="K185" s="198"/>
      <c r="L185" s="199">
        <f t="shared" si="256"/>
        <v>0</v>
      </c>
      <c r="M185" s="197"/>
      <c r="N185" s="198"/>
      <c r="O185" s="199">
        <f t="shared" si="257"/>
        <v>0</v>
      </c>
      <c r="P185" s="201"/>
    </row>
    <row r="186" spans="1:16" hidden="1" x14ac:dyDescent="0.25">
      <c r="A186" s="202">
        <v>5140</v>
      </c>
      <c r="B186" s="90" t="s">
        <v>204</v>
      </c>
      <c r="C186" s="536">
        <f t="shared" si="189"/>
        <v>0</v>
      </c>
      <c r="D186" s="197"/>
      <c r="E186" s="198"/>
      <c r="F186" s="199">
        <f t="shared" si="254"/>
        <v>0</v>
      </c>
      <c r="G186" s="197"/>
      <c r="H186" s="198"/>
      <c r="I186" s="199">
        <f t="shared" si="255"/>
        <v>0</v>
      </c>
      <c r="J186" s="200"/>
      <c r="K186" s="198"/>
      <c r="L186" s="199">
        <f t="shared" si="256"/>
        <v>0</v>
      </c>
      <c r="M186" s="197"/>
      <c r="N186" s="198"/>
      <c r="O186" s="199">
        <f t="shared" si="257"/>
        <v>0</v>
      </c>
      <c r="P186" s="201"/>
    </row>
    <row r="187" spans="1:16" ht="24" x14ac:dyDescent="0.25">
      <c r="A187" s="70">
        <v>5200</v>
      </c>
      <c r="B187" s="182" t="s">
        <v>205</v>
      </c>
      <c r="C187" s="534">
        <f t="shared" si="189"/>
        <v>105289</v>
      </c>
      <c r="D187" s="183">
        <f t="shared" ref="D187:E187" si="258">D188+D198+D199+D206+D207+D208+D210</f>
        <v>105289</v>
      </c>
      <c r="E187" s="184">
        <f t="shared" si="258"/>
        <v>0</v>
      </c>
      <c r="F187" s="185">
        <f>F188+F198+F199+F206+F207+F208+F210</f>
        <v>105289</v>
      </c>
      <c r="G187" s="183">
        <f t="shared" ref="G187:H187" si="259">G188+G198+G199+G206+G207+G208+G210</f>
        <v>0</v>
      </c>
      <c r="H187" s="184">
        <f t="shared" si="259"/>
        <v>0</v>
      </c>
      <c r="I187" s="185">
        <f>I188+I198+I199+I206+I207+I208+I210</f>
        <v>0</v>
      </c>
      <c r="J187" s="186">
        <f t="shared" ref="J187:K187" si="260">J188+J198+J199+J206+J207+J208+J210</f>
        <v>0</v>
      </c>
      <c r="K187" s="184">
        <f t="shared" si="260"/>
        <v>0</v>
      </c>
      <c r="L187" s="185">
        <f>L188+L198+L199+L206+L207+L208+L210</f>
        <v>0</v>
      </c>
      <c r="M187" s="183">
        <f t="shared" ref="M187:O187" si="261">M188+M198+M199+M206+M207+M208+M210</f>
        <v>0</v>
      </c>
      <c r="N187" s="184">
        <f t="shared" si="261"/>
        <v>0</v>
      </c>
      <c r="O187" s="185">
        <f t="shared" si="261"/>
        <v>0</v>
      </c>
      <c r="P187" s="209"/>
    </row>
    <row r="188" spans="1:16" hidden="1" x14ac:dyDescent="0.25">
      <c r="A188" s="188">
        <v>5210</v>
      </c>
      <c r="B188" s="143" t="s">
        <v>206</v>
      </c>
      <c r="C188" s="542">
        <f t="shared" si="189"/>
        <v>0</v>
      </c>
      <c r="D188" s="148">
        <f t="shared" ref="D188:E188" si="262">SUM(D189:D197)</f>
        <v>0</v>
      </c>
      <c r="E188" s="149">
        <f t="shared" si="262"/>
        <v>0</v>
      </c>
      <c r="F188" s="189">
        <f>SUM(F189:F197)</f>
        <v>0</v>
      </c>
      <c r="G188" s="148">
        <f t="shared" ref="G188:H188" si="263">SUM(G189:G197)</f>
        <v>0</v>
      </c>
      <c r="H188" s="149">
        <f t="shared" si="263"/>
        <v>0</v>
      </c>
      <c r="I188" s="189">
        <f>SUM(I189:I197)</f>
        <v>0</v>
      </c>
      <c r="J188" s="190">
        <f t="shared" ref="J188:K188" si="264">SUM(J189:J197)</f>
        <v>0</v>
      </c>
      <c r="K188" s="149">
        <f t="shared" si="264"/>
        <v>0</v>
      </c>
      <c r="L188" s="189">
        <f>SUM(L189:L197)</f>
        <v>0</v>
      </c>
      <c r="M188" s="148">
        <f t="shared" ref="M188:O188" si="265">SUM(M189:M197)</f>
        <v>0</v>
      </c>
      <c r="N188" s="149">
        <f t="shared" si="265"/>
        <v>0</v>
      </c>
      <c r="O188" s="189">
        <f t="shared" si="265"/>
        <v>0</v>
      </c>
      <c r="P188" s="191"/>
    </row>
    <row r="189" spans="1:16" hidden="1" x14ac:dyDescent="0.25">
      <c r="A189" s="45">
        <v>5211</v>
      </c>
      <c r="B189" s="82" t="s">
        <v>207</v>
      </c>
      <c r="C189" s="535">
        <f t="shared" si="189"/>
        <v>0</v>
      </c>
      <c r="D189" s="192"/>
      <c r="E189" s="193"/>
      <c r="F189" s="194">
        <f t="shared" ref="F189:F198" si="266">D189+E189</f>
        <v>0</v>
      </c>
      <c r="G189" s="192"/>
      <c r="H189" s="193"/>
      <c r="I189" s="194">
        <f t="shared" ref="I189:I198" si="267">G189+H189</f>
        <v>0</v>
      </c>
      <c r="J189" s="195"/>
      <c r="K189" s="193"/>
      <c r="L189" s="194">
        <f t="shared" ref="L189:L198" si="268">J189+K189</f>
        <v>0</v>
      </c>
      <c r="M189" s="192"/>
      <c r="N189" s="193"/>
      <c r="O189" s="194">
        <f t="shared" ref="O189:O198" si="269">M189+N189</f>
        <v>0</v>
      </c>
      <c r="P189" s="196"/>
    </row>
    <row r="190" spans="1:16" hidden="1" x14ac:dyDescent="0.25">
      <c r="A190" s="52">
        <v>5212</v>
      </c>
      <c r="B190" s="90" t="s">
        <v>208</v>
      </c>
      <c r="C190" s="536">
        <f t="shared" si="189"/>
        <v>0</v>
      </c>
      <c r="D190" s="197"/>
      <c r="E190" s="198"/>
      <c r="F190" s="199">
        <f t="shared" si="266"/>
        <v>0</v>
      </c>
      <c r="G190" s="197"/>
      <c r="H190" s="198"/>
      <c r="I190" s="199">
        <f t="shared" si="267"/>
        <v>0</v>
      </c>
      <c r="J190" s="200"/>
      <c r="K190" s="198"/>
      <c r="L190" s="199">
        <f t="shared" si="268"/>
        <v>0</v>
      </c>
      <c r="M190" s="197"/>
      <c r="N190" s="198"/>
      <c r="O190" s="199">
        <f t="shared" si="269"/>
        <v>0</v>
      </c>
      <c r="P190" s="201"/>
    </row>
    <row r="191" spans="1:16" hidden="1" x14ac:dyDescent="0.25">
      <c r="A191" s="52">
        <v>5213</v>
      </c>
      <c r="B191" s="90" t="s">
        <v>209</v>
      </c>
      <c r="C191" s="536">
        <f t="shared" si="189"/>
        <v>0</v>
      </c>
      <c r="D191" s="197"/>
      <c r="E191" s="198"/>
      <c r="F191" s="199">
        <f t="shared" si="266"/>
        <v>0</v>
      </c>
      <c r="G191" s="197"/>
      <c r="H191" s="198"/>
      <c r="I191" s="199">
        <f t="shared" si="267"/>
        <v>0</v>
      </c>
      <c r="J191" s="200"/>
      <c r="K191" s="198"/>
      <c r="L191" s="199">
        <f t="shared" si="268"/>
        <v>0</v>
      </c>
      <c r="M191" s="197"/>
      <c r="N191" s="198"/>
      <c r="O191" s="199">
        <f t="shared" si="269"/>
        <v>0</v>
      </c>
      <c r="P191" s="201"/>
    </row>
    <row r="192" spans="1:16" hidden="1" x14ac:dyDescent="0.25">
      <c r="A192" s="52">
        <v>5214</v>
      </c>
      <c r="B192" s="90" t="s">
        <v>210</v>
      </c>
      <c r="C192" s="536">
        <f t="shared" si="189"/>
        <v>0</v>
      </c>
      <c r="D192" s="197"/>
      <c r="E192" s="198"/>
      <c r="F192" s="199">
        <f t="shared" si="266"/>
        <v>0</v>
      </c>
      <c r="G192" s="197"/>
      <c r="H192" s="198"/>
      <c r="I192" s="199">
        <f t="shared" si="267"/>
        <v>0</v>
      </c>
      <c r="J192" s="200"/>
      <c r="K192" s="198"/>
      <c r="L192" s="199">
        <f t="shared" si="268"/>
        <v>0</v>
      </c>
      <c r="M192" s="197"/>
      <c r="N192" s="198"/>
      <c r="O192" s="199">
        <f t="shared" si="269"/>
        <v>0</v>
      </c>
      <c r="P192" s="201"/>
    </row>
    <row r="193" spans="1:16" hidden="1" x14ac:dyDescent="0.25">
      <c r="A193" s="52">
        <v>5215</v>
      </c>
      <c r="B193" s="90" t="s">
        <v>211</v>
      </c>
      <c r="C193" s="536">
        <f t="shared" si="189"/>
        <v>0</v>
      </c>
      <c r="D193" s="197"/>
      <c r="E193" s="198"/>
      <c r="F193" s="199">
        <f t="shared" si="266"/>
        <v>0</v>
      </c>
      <c r="G193" s="197"/>
      <c r="H193" s="198"/>
      <c r="I193" s="199">
        <f t="shared" si="267"/>
        <v>0</v>
      </c>
      <c r="J193" s="200"/>
      <c r="K193" s="198"/>
      <c r="L193" s="199">
        <f t="shared" si="268"/>
        <v>0</v>
      </c>
      <c r="M193" s="197"/>
      <c r="N193" s="198"/>
      <c r="O193" s="199">
        <f t="shared" si="269"/>
        <v>0</v>
      </c>
      <c r="P193" s="201"/>
    </row>
    <row r="194" spans="1:16" ht="14.25" hidden="1" customHeight="1" x14ac:dyDescent="0.25">
      <c r="A194" s="52">
        <v>5216</v>
      </c>
      <c r="B194" s="90" t="s">
        <v>212</v>
      </c>
      <c r="C194" s="536">
        <f t="shared" si="189"/>
        <v>0</v>
      </c>
      <c r="D194" s="197"/>
      <c r="E194" s="198"/>
      <c r="F194" s="199">
        <f t="shared" si="266"/>
        <v>0</v>
      </c>
      <c r="G194" s="197"/>
      <c r="H194" s="198"/>
      <c r="I194" s="199">
        <f t="shared" si="267"/>
        <v>0</v>
      </c>
      <c r="J194" s="200"/>
      <c r="K194" s="198"/>
      <c r="L194" s="199">
        <f t="shared" si="268"/>
        <v>0</v>
      </c>
      <c r="M194" s="197"/>
      <c r="N194" s="198"/>
      <c r="O194" s="199">
        <f t="shared" si="269"/>
        <v>0</v>
      </c>
      <c r="P194" s="201"/>
    </row>
    <row r="195" spans="1:16" hidden="1" x14ac:dyDescent="0.25">
      <c r="A195" s="52">
        <v>5217</v>
      </c>
      <c r="B195" s="90" t="s">
        <v>213</v>
      </c>
      <c r="C195" s="536">
        <f t="shared" si="189"/>
        <v>0</v>
      </c>
      <c r="D195" s="197"/>
      <c r="E195" s="198"/>
      <c r="F195" s="199">
        <f t="shared" si="266"/>
        <v>0</v>
      </c>
      <c r="G195" s="197"/>
      <c r="H195" s="198"/>
      <c r="I195" s="199">
        <f t="shared" si="267"/>
        <v>0</v>
      </c>
      <c r="J195" s="200"/>
      <c r="K195" s="198"/>
      <c r="L195" s="199">
        <f t="shared" si="268"/>
        <v>0</v>
      </c>
      <c r="M195" s="197"/>
      <c r="N195" s="198"/>
      <c r="O195" s="199">
        <f t="shared" si="269"/>
        <v>0</v>
      </c>
      <c r="P195" s="201"/>
    </row>
    <row r="196" spans="1:16" hidden="1" x14ac:dyDescent="0.25">
      <c r="A196" s="52">
        <v>5218</v>
      </c>
      <c r="B196" s="90" t="s">
        <v>214</v>
      </c>
      <c r="C196" s="536">
        <f t="shared" si="189"/>
        <v>0</v>
      </c>
      <c r="D196" s="197"/>
      <c r="E196" s="198"/>
      <c r="F196" s="199">
        <f t="shared" si="266"/>
        <v>0</v>
      </c>
      <c r="G196" s="197"/>
      <c r="H196" s="198"/>
      <c r="I196" s="199">
        <f t="shared" si="267"/>
        <v>0</v>
      </c>
      <c r="J196" s="200"/>
      <c r="K196" s="198"/>
      <c r="L196" s="199">
        <f t="shared" si="268"/>
        <v>0</v>
      </c>
      <c r="M196" s="197"/>
      <c r="N196" s="198"/>
      <c r="O196" s="199">
        <f t="shared" si="269"/>
        <v>0</v>
      </c>
      <c r="P196" s="201"/>
    </row>
    <row r="197" spans="1:16" hidden="1" x14ac:dyDescent="0.25">
      <c r="A197" s="52">
        <v>5219</v>
      </c>
      <c r="B197" s="90" t="s">
        <v>215</v>
      </c>
      <c r="C197" s="536">
        <f t="shared" si="189"/>
        <v>0</v>
      </c>
      <c r="D197" s="197"/>
      <c r="E197" s="198"/>
      <c r="F197" s="199">
        <f t="shared" si="266"/>
        <v>0</v>
      </c>
      <c r="G197" s="197"/>
      <c r="H197" s="198"/>
      <c r="I197" s="199">
        <f t="shared" si="267"/>
        <v>0</v>
      </c>
      <c r="J197" s="200"/>
      <c r="K197" s="198"/>
      <c r="L197" s="199">
        <f t="shared" si="268"/>
        <v>0</v>
      </c>
      <c r="M197" s="197"/>
      <c r="N197" s="198"/>
      <c r="O197" s="199">
        <f t="shared" si="269"/>
        <v>0</v>
      </c>
      <c r="P197" s="201"/>
    </row>
    <row r="198" spans="1:16" ht="13.5" hidden="1" customHeight="1" x14ac:dyDescent="0.25">
      <c r="A198" s="202">
        <v>5220</v>
      </c>
      <c r="B198" s="90" t="s">
        <v>216</v>
      </c>
      <c r="C198" s="536">
        <f t="shared" si="189"/>
        <v>0</v>
      </c>
      <c r="D198" s="197"/>
      <c r="E198" s="198"/>
      <c r="F198" s="199">
        <f t="shared" si="266"/>
        <v>0</v>
      </c>
      <c r="G198" s="197"/>
      <c r="H198" s="198"/>
      <c r="I198" s="199">
        <f t="shared" si="267"/>
        <v>0</v>
      </c>
      <c r="J198" s="200"/>
      <c r="K198" s="198"/>
      <c r="L198" s="199">
        <f t="shared" si="268"/>
        <v>0</v>
      </c>
      <c r="M198" s="197"/>
      <c r="N198" s="198"/>
      <c r="O198" s="199">
        <f t="shared" si="269"/>
        <v>0</v>
      </c>
      <c r="P198" s="201"/>
    </row>
    <row r="199" spans="1:16" hidden="1" x14ac:dyDescent="0.25">
      <c r="A199" s="202">
        <v>5230</v>
      </c>
      <c r="B199" s="90" t="s">
        <v>217</v>
      </c>
      <c r="C199" s="536">
        <f t="shared" si="189"/>
        <v>0</v>
      </c>
      <c r="D199" s="203">
        <f t="shared" ref="D199:E199" si="270">SUM(D200:D205)</f>
        <v>0</v>
      </c>
      <c r="E199" s="204">
        <f t="shared" si="270"/>
        <v>0</v>
      </c>
      <c r="F199" s="199">
        <f>SUM(F200:F205)</f>
        <v>0</v>
      </c>
      <c r="G199" s="203">
        <f t="shared" ref="G199:H199" si="271">SUM(G200:G205)</f>
        <v>0</v>
      </c>
      <c r="H199" s="204">
        <f t="shared" si="271"/>
        <v>0</v>
      </c>
      <c r="I199" s="199">
        <f>SUM(I200:I205)</f>
        <v>0</v>
      </c>
      <c r="J199" s="205">
        <f t="shared" ref="J199:K199" si="272">SUM(J200:J205)</f>
        <v>0</v>
      </c>
      <c r="K199" s="204">
        <f t="shared" si="272"/>
        <v>0</v>
      </c>
      <c r="L199" s="199">
        <f>SUM(L200:L205)</f>
        <v>0</v>
      </c>
      <c r="M199" s="203">
        <f t="shared" ref="M199:O199" si="273">SUM(M200:M205)</f>
        <v>0</v>
      </c>
      <c r="N199" s="204">
        <f t="shared" si="273"/>
        <v>0</v>
      </c>
      <c r="O199" s="199">
        <f t="shared" si="273"/>
        <v>0</v>
      </c>
      <c r="P199" s="201"/>
    </row>
    <row r="200" spans="1:16" hidden="1" x14ac:dyDescent="0.25">
      <c r="A200" s="52">
        <v>5231</v>
      </c>
      <c r="B200" s="90" t="s">
        <v>218</v>
      </c>
      <c r="C200" s="536">
        <f t="shared" si="189"/>
        <v>0</v>
      </c>
      <c r="D200" s="197"/>
      <c r="E200" s="198"/>
      <c r="F200" s="199">
        <f t="shared" ref="F200:F207" si="274">D200+E200</f>
        <v>0</v>
      </c>
      <c r="G200" s="197"/>
      <c r="H200" s="198"/>
      <c r="I200" s="199">
        <f t="shared" ref="I200:I207" si="275">G200+H200</f>
        <v>0</v>
      </c>
      <c r="J200" s="200"/>
      <c r="K200" s="198"/>
      <c r="L200" s="199">
        <f t="shared" ref="L200:L207" si="276">J200+K200</f>
        <v>0</v>
      </c>
      <c r="M200" s="197"/>
      <c r="N200" s="198"/>
      <c r="O200" s="199">
        <f t="shared" ref="O200:O207" si="277">M200+N200</f>
        <v>0</v>
      </c>
      <c r="P200" s="201"/>
    </row>
    <row r="201" spans="1:16" hidden="1" x14ac:dyDescent="0.25">
      <c r="A201" s="52">
        <v>5233</v>
      </c>
      <c r="B201" s="90" t="s">
        <v>219</v>
      </c>
      <c r="C201" s="536">
        <f t="shared" si="189"/>
        <v>0</v>
      </c>
      <c r="D201" s="197"/>
      <c r="E201" s="198"/>
      <c r="F201" s="199">
        <f t="shared" si="274"/>
        <v>0</v>
      </c>
      <c r="G201" s="197"/>
      <c r="H201" s="198"/>
      <c r="I201" s="199">
        <f t="shared" si="275"/>
        <v>0</v>
      </c>
      <c r="J201" s="200"/>
      <c r="K201" s="198"/>
      <c r="L201" s="199">
        <f t="shared" si="276"/>
        <v>0</v>
      </c>
      <c r="M201" s="197"/>
      <c r="N201" s="198"/>
      <c r="O201" s="199">
        <f t="shared" si="277"/>
        <v>0</v>
      </c>
      <c r="P201" s="201"/>
    </row>
    <row r="202" spans="1:16" ht="24" hidden="1" x14ac:dyDescent="0.25">
      <c r="A202" s="52">
        <v>5234</v>
      </c>
      <c r="B202" s="90" t="s">
        <v>220</v>
      </c>
      <c r="C202" s="536">
        <f t="shared" si="189"/>
        <v>0</v>
      </c>
      <c r="D202" s="197"/>
      <c r="E202" s="198"/>
      <c r="F202" s="199">
        <f t="shared" si="274"/>
        <v>0</v>
      </c>
      <c r="G202" s="197"/>
      <c r="H202" s="198"/>
      <c r="I202" s="199">
        <f t="shared" si="275"/>
        <v>0</v>
      </c>
      <c r="J202" s="200"/>
      <c r="K202" s="198"/>
      <c r="L202" s="199">
        <f t="shared" si="276"/>
        <v>0</v>
      </c>
      <c r="M202" s="197"/>
      <c r="N202" s="198"/>
      <c r="O202" s="199">
        <f t="shared" si="277"/>
        <v>0</v>
      </c>
      <c r="P202" s="201"/>
    </row>
    <row r="203" spans="1:16" ht="14.25" hidden="1" customHeight="1" x14ac:dyDescent="0.25">
      <c r="A203" s="52">
        <v>5236</v>
      </c>
      <c r="B203" s="90" t="s">
        <v>221</v>
      </c>
      <c r="C203" s="536">
        <f t="shared" si="189"/>
        <v>0</v>
      </c>
      <c r="D203" s="197"/>
      <c r="E203" s="198"/>
      <c r="F203" s="199">
        <f t="shared" si="274"/>
        <v>0</v>
      </c>
      <c r="G203" s="197"/>
      <c r="H203" s="198"/>
      <c r="I203" s="199">
        <f t="shared" si="275"/>
        <v>0</v>
      </c>
      <c r="J203" s="200"/>
      <c r="K203" s="198"/>
      <c r="L203" s="199">
        <f t="shared" si="276"/>
        <v>0</v>
      </c>
      <c r="M203" s="197"/>
      <c r="N203" s="198"/>
      <c r="O203" s="199">
        <f t="shared" si="277"/>
        <v>0</v>
      </c>
      <c r="P203" s="201"/>
    </row>
    <row r="204" spans="1:16" ht="24" hidden="1" x14ac:dyDescent="0.25">
      <c r="A204" s="52">
        <v>5238</v>
      </c>
      <c r="B204" s="90" t="s">
        <v>222</v>
      </c>
      <c r="C204" s="536">
        <f t="shared" si="189"/>
        <v>0</v>
      </c>
      <c r="D204" s="197"/>
      <c r="E204" s="198"/>
      <c r="F204" s="199">
        <f t="shared" si="274"/>
        <v>0</v>
      </c>
      <c r="G204" s="197"/>
      <c r="H204" s="198"/>
      <c r="I204" s="199">
        <f t="shared" si="275"/>
        <v>0</v>
      </c>
      <c r="J204" s="200"/>
      <c r="K204" s="198"/>
      <c r="L204" s="199">
        <f t="shared" si="276"/>
        <v>0</v>
      </c>
      <c r="M204" s="197"/>
      <c r="N204" s="198"/>
      <c r="O204" s="199">
        <f t="shared" si="277"/>
        <v>0</v>
      </c>
      <c r="P204" s="201"/>
    </row>
    <row r="205" spans="1:16" ht="24" hidden="1" x14ac:dyDescent="0.25">
      <c r="A205" s="52">
        <v>5239</v>
      </c>
      <c r="B205" s="90" t="s">
        <v>223</v>
      </c>
      <c r="C205" s="536">
        <f t="shared" si="189"/>
        <v>0</v>
      </c>
      <c r="D205" s="197"/>
      <c r="E205" s="198"/>
      <c r="F205" s="199">
        <f t="shared" si="274"/>
        <v>0</v>
      </c>
      <c r="G205" s="197"/>
      <c r="H205" s="198"/>
      <c r="I205" s="199">
        <f t="shared" si="275"/>
        <v>0</v>
      </c>
      <c r="J205" s="200"/>
      <c r="K205" s="198"/>
      <c r="L205" s="199">
        <f t="shared" si="276"/>
        <v>0</v>
      </c>
      <c r="M205" s="197"/>
      <c r="N205" s="198"/>
      <c r="O205" s="199">
        <f t="shared" si="277"/>
        <v>0</v>
      </c>
      <c r="P205" s="201"/>
    </row>
    <row r="206" spans="1:16" ht="24" x14ac:dyDescent="0.25">
      <c r="A206" s="202">
        <v>5240</v>
      </c>
      <c r="B206" s="90" t="s">
        <v>224</v>
      </c>
      <c r="C206" s="536">
        <f t="shared" si="189"/>
        <v>105289</v>
      </c>
      <c r="D206" s="197">
        <v>105289</v>
      </c>
      <c r="E206" s="198"/>
      <c r="F206" s="199">
        <f t="shared" si="274"/>
        <v>105289</v>
      </c>
      <c r="G206" s="197"/>
      <c r="H206" s="198"/>
      <c r="I206" s="199">
        <f t="shared" si="275"/>
        <v>0</v>
      </c>
      <c r="J206" s="200"/>
      <c r="K206" s="198"/>
      <c r="L206" s="199">
        <f t="shared" si="276"/>
        <v>0</v>
      </c>
      <c r="M206" s="197"/>
      <c r="N206" s="198"/>
      <c r="O206" s="199">
        <f t="shared" si="277"/>
        <v>0</v>
      </c>
      <c r="P206" s="201"/>
    </row>
    <row r="207" spans="1:16" hidden="1" x14ac:dyDescent="0.25">
      <c r="A207" s="202">
        <v>5250</v>
      </c>
      <c r="B207" s="90" t="s">
        <v>225</v>
      </c>
      <c r="C207" s="536">
        <f t="shared" si="189"/>
        <v>0</v>
      </c>
      <c r="D207" s="197"/>
      <c r="E207" s="198"/>
      <c r="F207" s="199">
        <f t="shared" si="274"/>
        <v>0</v>
      </c>
      <c r="G207" s="197"/>
      <c r="H207" s="198"/>
      <c r="I207" s="199">
        <f t="shared" si="275"/>
        <v>0</v>
      </c>
      <c r="J207" s="200"/>
      <c r="K207" s="198"/>
      <c r="L207" s="199">
        <f t="shared" si="276"/>
        <v>0</v>
      </c>
      <c r="M207" s="197"/>
      <c r="N207" s="198"/>
      <c r="O207" s="199">
        <f t="shared" si="277"/>
        <v>0</v>
      </c>
      <c r="P207" s="201"/>
    </row>
    <row r="208" spans="1:16" hidden="1" x14ac:dyDescent="0.25">
      <c r="A208" s="202">
        <v>5260</v>
      </c>
      <c r="B208" s="90" t="s">
        <v>226</v>
      </c>
      <c r="C208" s="536">
        <f t="shared" si="189"/>
        <v>0</v>
      </c>
      <c r="D208" s="203">
        <f t="shared" ref="D208:E208" si="278">SUM(D209)</f>
        <v>0</v>
      </c>
      <c r="E208" s="204">
        <f t="shared" si="278"/>
        <v>0</v>
      </c>
      <c r="F208" s="199">
        <f>SUM(F209)</f>
        <v>0</v>
      </c>
      <c r="G208" s="203">
        <f t="shared" ref="G208:H208" si="279">SUM(G209)</f>
        <v>0</v>
      </c>
      <c r="H208" s="204">
        <f t="shared" si="279"/>
        <v>0</v>
      </c>
      <c r="I208" s="199">
        <f>SUM(I209)</f>
        <v>0</v>
      </c>
      <c r="J208" s="205">
        <f t="shared" ref="J208:K208" si="280">SUM(J209)</f>
        <v>0</v>
      </c>
      <c r="K208" s="204">
        <f t="shared" si="280"/>
        <v>0</v>
      </c>
      <c r="L208" s="199">
        <f>SUM(L209)</f>
        <v>0</v>
      </c>
      <c r="M208" s="203">
        <f t="shared" ref="M208:O208" si="281">SUM(M209)</f>
        <v>0</v>
      </c>
      <c r="N208" s="204">
        <f t="shared" si="281"/>
        <v>0</v>
      </c>
      <c r="O208" s="199">
        <f t="shared" si="281"/>
        <v>0</v>
      </c>
      <c r="P208" s="201"/>
    </row>
    <row r="209" spans="1:16" ht="24" hidden="1" x14ac:dyDescent="0.25">
      <c r="A209" s="52">
        <v>5269</v>
      </c>
      <c r="B209" s="90" t="s">
        <v>227</v>
      </c>
      <c r="C209" s="536">
        <f t="shared" si="189"/>
        <v>0</v>
      </c>
      <c r="D209" s="197"/>
      <c r="E209" s="198"/>
      <c r="F209" s="199">
        <f t="shared" ref="F209:F210" si="282">D209+E209</f>
        <v>0</v>
      </c>
      <c r="G209" s="197"/>
      <c r="H209" s="198"/>
      <c r="I209" s="199">
        <f t="shared" ref="I209:I210" si="283">G209+H209</f>
        <v>0</v>
      </c>
      <c r="J209" s="200"/>
      <c r="K209" s="198"/>
      <c r="L209" s="199">
        <f t="shared" ref="L209:L210" si="284">J209+K209</f>
        <v>0</v>
      </c>
      <c r="M209" s="197"/>
      <c r="N209" s="198"/>
      <c r="O209" s="199">
        <f t="shared" ref="O209:O210" si="285">M209+N209</f>
        <v>0</v>
      </c>
      <c r="P209" s="201"/>
    </row>
    <row r="210" spans="1:16" ht="24" hidden="1" x14ac:dyDescent="0.25">
      <c r="A210" s="188">
        <v>5270</v>
      </c>
      <c r="B210" s="143" t="s">
        <v>228</v>
      </c>
      <c r="C210" s="542">
        <f t="shared" si="189"/>
        <v>0</v>
      </c>
      <c r="D210" s="206"/>
      <c r="E210" s="207"/>
      <c r="F210" s="189">
        <f t="shared" si="282"/>
        <v>0</v>
      </c>
      <c r="G210" s="206"/>
      <c r="H210" s="207"/>
      <c r="I210" s="189">
        <f t="shared" si="283"/>
        <v>0</v>
      </c>
      <c r="J210" s="208"/>
      <c r="K210" s="207"/>
      <c r="L210" s="189">
        <f t="shared" si="284"/>
        <v>0</v>
      </c>
      <c r="M210" s="206"/>
      <c r="N210" s="207"/>
      <c r="O210" s="189">
        <f t="shared" si="285"/>
        <v>0</v>
      </c>
      <c r="P210" s="191"/>
    </row>
    <row r="211" spans="1:16" ht="24" x14ac:dyDescent="0.25">
      <c r="A211" s="176">
        <v>6000</v>
      </c>
      <c r="B211" s="176" t="s">
        <v>229</v>
      </c>
      <c r="C211" s="547">
        <f t="shared" si="189"/>
        <v>15007</v>
      </c>
      <c r="D211" s="177">
        <f t="shared" ref="D211:O211" si="286">D212+D232+D240+D250</f>
        <v>15007</v>
      </c>
      <c r="E211" s="178">
        <f t="shared" si="286"/>
        <v>0</v>
      </c>
      <c r="F211" s="179">
        <f t="shared" si="286"/>
        <v>15007</v>
      </c>
      <c r="G211" s="177">
        <f t="shared" si="286"/>
        <v>0</v>
      </c>
      <c r="H211" s="178">
        <f t="shared" si="286"/>
        <v>0</v>
      </c>
      <c r="I211" s="179">
        <f t="shared" si="286"/>
        <v>0</v>
      </c>
      <c r="J211" s="180">
        <f t="shared" si="286"/>
        <v>0</v>
      </c>
      <c r="K211" s="178">
        <f t="shared" si="286"/>
        <v>0</v>
      </c>
      <c r="L211" s="179">
        <f t="shared" si="286"/>
        <v>0</v>
      </c>
      <c r="M211" s="177">
        <f t="shared" si="286"/>
        <v>0</v>
      </c>
      <c r="N211" s="178">
        <f t="shared" si="286"/>
        <v>0</v>
      </c>
      <c r="O211" s="179">
        <f t="shared" si="286"/>
        <v>0</v>
      </c>
      <c r="P211" s="181"/>
    </row>
    <row r="212" spans="1:16" ht="14.25" hidden="1" customHeight="1" x14ac:dyDescent="0.25">
      <c r="A212" s="235">
        <v>6200</v>
      </c>
      <c r="B212" s="228" t="s">
        <v>230</v>
      </c>
      <c r="C212" s="549">
        <f t="shared" si="189"/>
        <v>0</v>
      </c>
      <c r="D212" s="236">
        <f t="shared" ref="D212:E212" si="287">SUM(D213,D214,D216,D219,D225,D226,D227)</f>
        <v>0</v>
      </c>
      <c r="E212" s="237">
        <f t="shared" si="287"/>
        <v>0</v>
      </c>
      <c r="F212" s="238">
        <f>SUM(F213,F214,F216,F219,F225,F226,F227)</f>
        <v>0</v>
      </c>
      <c r="G212" s="236">
        <f t="shared" ref="G212:H212" si="288">SUM(G213,G214,G216,G219,G225,G226,G227)</f>
        <v>0</v>
      </c>
      <c r="H212" s="237">
        <f t="shared" si="288"/>
        <v>0</v>
      </c>
      <c r="I212" s="238">
        <f>SUM(I213,I214,I216,I219,I225,I226,I227)</f>
        <v>0</v>
      </c>
      <c r="J212" s="239">
        <f t="shared" ref="J212:K212" si="289">SUM(J213,J214,J216,J219,J225,J226,J227)</f>
        <v>0</v>
      </c>
      <c r="K212" s="237">
        <f t="shared" si="289"/>
        <v>0</v>
      </c>
      <c r="L212" s="238">
        <f>SUM(L213,L214,L216,L219,L225,L226,L227)</f>
        <v>0</v>
      </c>
      <c r="M212" s="236">
        <f t="shared" ref="M212:O212" si="290">SUM(M213,M214,M216,M219,M225,M226,M227)</f>
        <v>0</v>
      </c>
      <c r="N212" s="237">
        <f t="shared" si="290"/>
        <v>0</v>
      </c>
      <c r="O212" s="238">
        <f t="shared" si="290"/>
        <v>0</v>
      </c>
      <c r="P212" s="187"/>
    </row>
    <row r="213" spans="1:16" ht="24" hidden="1" x14ac:dyDescent="0.25">
      <c r="A213" s="352">
        <v>6220</v>
      </c>
      <c r="B213" s="82" t="s">
        <v>231</v>
      </c>
      <c r="C213" s="535">
        <f t="shared" ref="C213:C276" si="291">F213+I213+L213+O213</f>
        <v>0</v>
      </c>
      <c r="D213" s="192"/>
      <c r="E213" s="193"/>
      <c r="F213" s="194">
        <f>D213+E213</f>
        <v>0</v>
      </c>
      <c r="G213" s="192"/>
      <c r="H213" s="193"/>
      <c r="I213" s="194">
        <f>G213+H213</f>
        <v>0</v>
      </c>
      <c r="J213" s="195"/>
      <c r="K213" s="193"/>
      <c r="L213" s="194">
        <f>J213+K213</f>
        <v>0</v>
      </c>
      <c r="M213" s="192"/>
      <c r="N213" s="193"/>
      <c r="O213" s="194">
        <f t="shared" ref="O213" si="292">M213+N213</f>
        <v>0</v>
      </c>
      <c r="P213" s="196"/>
    </row>
    <row r="214" spans="1:16" hidden="1" x14ac:dyDescent="0.25">
      <c r="A214" s="202">
        <v>6230</v>
      </c>
      <c r="B214" s="90" t="s">
        <v>232</v>
      </c>
      <c r="C214" s="536">
        <f t="shared" si="291"/>
        <v>0</v>
      </c>
      <c r="D214" s="203">
        <f t="shared" ref="D214:O214" si="293">SUM(D215)</f>
        <v>0</v>
      </c>
      <c r="E214" s="204">
        <f t="shared" si="293"/>
        <v>0</v>
      </c>
      <c r="F214" s="199">
        <f t="shared" si="293"/>
        <v>0</v>
      </c>
      <c r="G214" s="203">
        <f t="shared" si="293"/>
        <v>0</v>
      </c>
      <c r="H214" s="204">
        <f t="shared" si="293"/>
        <v>0</v>
      </c>
      <c r="I214" s="199">
        <f t="shared" si="293"/>
        <v>0</v>
      </c>
      <c r="J214" s="205">
        <f t="shared" si="293"/>
        <v>0</v>
      </c>
      <c r="K214" s="204">
        <f t="shared" si="293"/>
        <v>0</v>
      </c>
      <c r="L214" s="199">
        <f t="shared" si="293"/>
        <v>0</v>
      </c>
      <c r="M214" s="203">
        <f t="shared" si="293"/>
        <v>0</v>
      </c>
      <c r="N214" s="204">
        <f t="shared" si="293"/>
        <v>0</v>
      </c>
      <c r="O214" s="199">
        <f t="shared" si="293"/>
        <v>0</v>
      </c>
      <c r="P214" s="201"/>
    </row>
    <row r="215" spans="1:16" ht="24" hidden="1" x14ac:dyDescent="0.25">
      <c r="A215" s="52">
        <v>6239</v>
      </c>
      <c r="B215" s="82" t="s">
        <v>233</v>
      </c>
      <c r="C215" s="536">
        <f t="shared" si="291"/>
        <v>0</v>
      </c>
      <c r="D215" s="192"/>
      <c r="E215" s="193"/>
      <c r="F215" s="194">
        <f>D215+E215</f>
        <v>0</v>
      </c>
      <c r="G215" s="192"/>
      <c r="H215" s="193"/>
      <c r="I215" s="194">
        <f>G215+H215</f>
        <v>0</v>
      </c>
      <c r="J215" s="195"/>
      <c r="K215" s="193"/>
      <c r="L215" s="194">
        <f>J215+K215</f>
        <v>0</v>
      </c>
      <c r="M215" s="192"/>
      <c r="N215" s="193"/>
      <c r="O215" s="194">
        <f t="shared" ref="O215" si="294">M215+N215</f>
        <v>0</v>
      </c>
      <c r="P215" s="196"/>
    </row>
    <row r="216" spans="1:16" ht="24" hidden="1" x14ac:dyDescent="0.25">
      <c r="A216" s="202">
        <v>6240</v>
      </c>
      <c r="B216" s="90" t="s">
        <v>234</v>
      </c>
      <c r="C216" s="536">
        <f t="shared" si="291"/>
        <v>0</v>
      </c>
      <c r="D216" s="203">
        <f t="shared" ref="D216:E216" si="295">SUM(D217:D218)</f>
        <v>0</v>
      </c>
      <c r="E216" s="204">
        <f t="shared" si="295"/>
        <v>0</v>
      </c>
      <c r="F216" s="199">
        <f>SUM(F217:F218)</f>
        <v>0</v>
      </c>
      <c r="G216" s="203">
        <f t="shared" ref="G216:H216" si="296">SUM(G217:G218)</f>
        <v>0</v>
      </c>
      <c r="H216" s="204">
        <f t="shared" si="296"/>
        <v>0</v>
      </c>
      <c r="I216" s="199">
        <f>SUM(I217:I218)</f>
        <v>0</v>
      </c>
      <c r="J216" s="205">
        <f t="shared" ref="J216:K216" si="297">SUM(J217:J218)</f>
        <v>0</v>
      </c>
      <c r="K216" s="204">
        <f t="shared" si="297"/>
        <v>0</v>
      </c>
      <c r="L216" s="199">
        <f>SUM(L217:L218)</f>
        <v>0</v>
      </c>
      <c r="M216" s="203">
        <f t="shared" ref="M216:O216" si="298">SUM(M217:M218)</f>
        <v>0</v>
      </c>
      <c r="N216" s="204">
        <f t="shared" si="298"/>
        <v>0</v>
      </c>
      <c r="O216" s="199">
        <f t="shared" si="298"/>
        <v>0</v>
      </c>
      <c r="P216" s="201"/>
    </row>
    <row r="217" spans="1:16" hidden="1" x14ac:dyDescent="0.25">
      <c r="A217" s="52">
        <v>6241</v>
      </c>
      <c r="B217" s="90" t="s">
        <v>235</v>
      </c>
      <c r="C217" s="536">
        <f t="shared" si="291"/>
        <v>0</v>
      </c>
      <c r="D217" s="197"/>
      <c r="E217" s="198"/>
      <c r="F217" s="199">
        <f t="shared" ref="F217:F218" si="299">D217+E217</f>
        <v>0</v>
      </c>
      <c r="G217" s="197"/>
      <c r="H217" s="198"/>
      <c r="I217" s="199">
        <f t="shared" ref="I217:I218" si="300">G217+H217</f>
        <v>0</v>
      </c>
      <c r="J217" s="200"/>
      <c r="K217" s="198"/>
      <c r="L217" s="199">
        <f t="shared" ref="L217:L218" si="301">J217+K217</f>
        <v>0</v>
      </c>
      <c r="M217" s="197"/>
      <c r="N217" s="198"/>
      <c r="O217" s="199">
        <f t="shared" ref="O217:O218" si="302">M217+N217</f>
        <v>0</v>
      </c>
      <c r="P217" s="201"/>
    </row>
    <row r="218" spans="1:16" hidden="1" x14ac:dyDescent="0.25">
      <c r="A218" s="52">
        <v>6242</v>
      </c>
      <c r="B218" s="90" t="s">
        <v>236</v>
      </c>
      <c r="C218" s="536">
        <f t="shared" si="291"/>
        <v>0</v>
      </c>
      <c r="D218" s="197"/>
      <c r="E218" s="198"/>
      <c r="F218" s="199">
        <f t="shared" si="299"/>
        <v>0</v>
      </c>
      <c r="G218" s="197"/>
      <c r="H218" s="198"/>
      <c r="I218" s="199">
        <f t="shared" si="300"/>
        <v>0</v>
      </c>
      <c r="J218" s="200"/>
      <c r="K218" s="198"/>
      <c r="L218" s="199">
        <f t="shared" si="301"/>
        <v>0</v>
      </c>
      <c r="M218" s="197"/>
      <c r="N218" s="198"/>
      <c r="O218" s="199">
        <f t="shared" si="302"/>
        <v>0</v>
      </c>
      <c r="P218" s="201"/>
    </row>
    <row r="219" spans="1:16" ht="25.5" hidden="1" customHeight="1" x14ac:dyDescent="0.25">
      <c r="A219" s="202">
        <v>6250</v>
      </c>
      <c r="B219" s="90" t="s">
        <v>237</v>
      </c>
      <c r="C219" s="536">
        <f t="shared" si="291"/>
        <v>0</v>
      </c>
      <c r="D219" s="203">
        <f t="shared" ref="D219:E219" si="303">SUM(D220:D224)</f>
        <v>0</v>
      </c>
      <c r="E219" s="204">
        <f t="shared" si="303"/>
        <v>0</v>
      </c>
      <c r="F219" s="199">
        <f>SUM(F220:F224)</f>
        <v>0</v>
      </c>
      <c r="G219" s="203">
        <f t="shared" ref="G219:H219" si="304">SUM(G220:G224)</f>
        <v>0</v>
      </c>
      <c r="H219" s="204">
        <f t="shared" si="304"/>
        <v>0</v>
      </c>
      <c r="I219" s="199">
        <f>SUM(I220:I224)</f>
        <v>0</v>
      </c>
      <c r="J219" s="205">
        <f t="shared" ref="J219:K219" si="305">SUM(J220:J224)</f>
        <v>0</v>
      </c>
      <c r="K219" s="204">
        <f t="shared" si="305"/>
        <v>0</v>
      </c>
      <c r="L219" s="199">
        <f>SUM(L220:L224)</f>
        <v>0</v>
      </c>
      <c r="M219" s="203">
        <f t="shared" ref="M219:O219" si="306">SUM(M220:M224)</f>
        <v>0</v>
      </c>
      <c r="N219" s="204">
        <f t="shared" si="306"/>
        <v>0</v>
      </c>
      <c r="O219" s="199">
        <f t="shared" si="306"/>
        <v>0</v>
      </c>
      <c r="P219" s="201"/>
    </row>
    <row r="220" spans="1:16" ht="14.25" hidden="1" customHeight="1" x14ac:dyDescent="0.25">
      <c r="A220" s="52">
        <v>6252</v>
      </c>
      <c r="B220" s="90" t="s">
        <v>238</v>
      </c>
      <c r="C220" s="536">
        <f t="shared" si="291"/>
        <v>0</v>
      </c>
      <c r="D220" s="197"/>
      <c r="E220" s="198"/>
      <c r="F220" s="199">
        <f t="shared" ref="F220:F226" si="307">D220+E220</f>
        <v>0</v>
      </c>
      <c r="G220" s="197"/>
      <c r="H220" s="198"/>
      <c r="I220" s="199">
        <f t="shared" ref="I220:I226" si="308">G220+H220</f>
        <v>0</v>
      </c>
      <c r="J220" s="200"/>
      <c r="K220" s="198"/>
      <c r="L220" s="199">
        <f t="shared" ref="L220:L226" si="309">J220+K220</f>
        <v>0</v>
      </c>
      <c r="M220" s="197"/>
      <c r="N220" s="198"/>
      <c r="O220" s="199">
        <f t="shared" ref="O220:O226" si="310">M220+N220</f>
        <v>0</v>
      </c>
      <c r="P220" s="201"/>
    </row>
    <row r="221" spans="1:16" ht="14.25" hidden="1" customHeight="1" x14ac:dyDescent="0.25">
      <c r="A221" s="52">
        <v>6253</v>
      </c>
      <c r="B221" s="90" t="s">
        <v>239</v>
      </c>
      <c r="C221" s="536">
        <f t="shared" si="291"/>
        <v>0</v>
      </c>
      <c r="D221" s="197"/>
      <c r="E221" s="198"/>
      <c r="F221" s="199">
        <f t="shared" si="307"/>
        <v>0</v>
      </c>
      <c r="G221" s="197"/>
      <c r="H221" s="198"/>
      <c r="I221" s="199">
        <f t="shared" si="308"/>
        <v>0</v>
      </c>
      <c r="J221" s="200"/>
      <c r="K221" s="198"/>
      <c r="L221" s="199">
        <f t="shared" si="309"/>
        <v>0</v>
      </c>
      <c r="M221" s="197"/>
      <c r="N221" s="198"/>
      <c r="O221" s="199">
        <f t="shared" si="310"/>
        <v>0</v>
      </c>
      <c r="P221" s="201"/>
    </row>
    <row r="222" spans="1:16" ht="24" hidden="1" x14ac:dyDescent="0.25">
      <c r="A222" s="52">
        <v>6254</v>
      </c>
      <c r="B222" s="90" t="s">
        <v>240</v>
      </c>
      <c r="C222" s="536">
        <f t="shared" si="291"/>
        <v>0</v>
      </c>
      <c r="D222" s="197"/>
      <c r="E222" s="198"/>
      <c r="F222" s="199">
        <f t="shared" si="307"/>
        <v>0</v>
      </c>
      <c r="G222" s="197"/>
      <c r="H222" s="198"/>
      <c r="I222" s="199">
        <f t="shared" si="308"/>
        <v>0</v>
      </c>
      <c r="J222" s="200"/>
      <c r="K222" s="198"/>
      <c r="L222" s="199">
        <f t="shared" si="309"/>
        <v>0</v>
      </c>
      <c r="M222" s="197"/>
      <c r="N222" s="198"/>
      <c r="O222" s="199">
        <f t="shared" si="310"/>
        <v>0</v>
      </c>
      <c r="P222" s="201"/>
    </row>
    <row r="223" spans="1:16" ht="24" hidden="1" x14ac:dyDescent="0.25">
      <c r="A223" s="52">
        <v>6255</v>
      </c>
      <c r="B223" s="90" t="s">
        <v>241</v>
      </c>
      <c r="C223" s="536">
        <f t="shared" si="291"/>
        <v>0</v>
      </c>
      <c r="D223" s="197"/>
      <c r="E223" s="198"/>
      <c r="F223" s="199">
        <f t="shared" si="307"/>
        <v>0</v>
      </c>
      <c r="G223" s="197"/>
      <c r="H223" s="198"/>
      <c r="I223" s="199">
        <f t="shared" si="308"/>
        <v>0</v>
      </c>
      <c r="J223" s="200"/>
      <c r="K223" s="198"/>
      <c r="L223" s="199">
        <f t="shared" si="309"/>
        <v>0</v>
      </c>
      <c r="M223" s="197"/>
      <c r="N223" s="198"/>
      <c r="O223" s="199">
        <f t="shared" si="310"/>
        <v>0</v>
      </c>
      <c r="P223" s="201"/>
    </row>
    <row r="224" spans="1:16" hidden="1" x14ac:dyDescent="0.25">
      <c r="A224" s="52">
        <v>6259</v>
      </c>
      <c r="B224" s="90" t="s">
        <v>242</v>
      </c>
      <c r="C224" s="536">
        <f t="shared" si="291"/>
        <v>0</v>
      </c>
      <c r="D224" s="197"/>
      <c r="E224" s="198"/>
      <c r="F224" s="199">
        <f t="shared" si="307"/>
        <v>0</v>
      </c>
      <c r="G224" s="197"/>
      <c r="H224" s="198"/>
      <c r="I224" s="199">
        <f t="shared" si="308"/>
        <v>0</v>
      </c>
      <c r="J224" s="200"/>
      <c r="K224" s="198"/>
      <c r="L224" s="199">
        <f t="shared" si="309"/>
        <v>0</v>
      </c>
      <c r="M224" s="197"/>
      <c r="N224" s="198"/>
      <c r="O224" s="199">
        <f t="shared" si="310"/>
        <v>0</v>
      </c>
      <c r="P224" s="201"/>
    </row>
    <row r="225" spans="1:16" ht="24" hidden="1" x14ac:dyDescent="0.25">
      <c r="A225" s="202">
        <v>6260</v>
      </c>
      <c r="B225" s="90" t="s">
        <v>243</v>
      </c>
      <c r="C225" s="536">
        <f t="shared" si="291"/>
        <v>0</v>
      </c>
      <c r="D225" s="197"/>
      <c r="E225" s="198"/>
      <c r="F225" s="199">
        <f t="shared" si="307"/>
        <v>0</v>
      </c>
      <c r="G225" s="197"/>
      <c r="H225" s="198"/>
      <c r="I225" s="199">
        <f t="shared" si="308"/>
        <v>0</v>
      </c>
      <c r="J225" s="200"/>
      <c r="K225" s="198"/>
      <c r="L225" s="199">
        <f t="shared" si="309"/>
        <v>0</v>
      </c>
      <c r="M225" s="197"/>
      <c r="N225" s="198"/>
      <c r="O225" s="199">
        <f t="shared" si="310"/>
        <v>0</v>
      </c>
      <c r="P225" s="201"/>
    </row>
    <row r="226" spans="1:16" hidden="1" x14ac:dyDescent="0.25">
      <c r="A226" s="202">
        <v>6270</v>
      </c>
      <c r="B226" s="90" t="s">
        <v>244</v>
      </c>
      <c r="C226" s="536">
        <f t="shared" si="291"/>
        <v>0</v>
      </c>
      <c r="D226" s="197"/>
      <c r="E226" s="198"/>
      <c r="F226" s="199">
        <f t="shared" si="307"/>
        <v>0</v>
      </c>
      <c r="G226" s="197"/>
      <c r="H226" s="198"/>
      <c r="I226" s="199">
        <f t="shared" si="308"/>
        <v>0</v>
      </c>
      <c r="J226" s="200"/>
      <c r="K226" s="198"/>
      <c r="L226" s="199">
        <f t="shared" si="309"/>
        <v>0</v>
      </c>
      <c r="M226" s="197"/>
      <c r="N226" s="198"/>
      <c r="O226" s="199">
        <f t="shared" si="310"/>
        <v>0</v>
      </c>
      <c r="P226" s="201"/>
    </row>
    <row r="227" spans="1:16" ht="24" hidden="1" x14ac:dyDescent="0.25">
      <c r="A227" s="352">
        <v>6290</v>
      </c>
      <c r="B227" s="82" t="s">
        <v>245</v>
      </c>
      <c r="C227" s="548">
        <f t="shared" si="291"/>
        <v>0</v>
      </c>
      <c r="D227" s="212">
        <f t="shared" ref="D227:E227" si="311">SUM(D228:D231)</f>
        <v>0</v>
      </c>
      <c r="E227" s="213">
        <f t="shared" si="311"/>
        <v>0</v>
      </c>
      <c r="F227" s="194">
        <f>SUM(F228:F231)</f>
        <v>0</v>
      </c>
      <c r="G227" s="212">
        <f t="shared" ref="G227:O227" si="312">SUM(G228:G231)</f>
        <v>0</v>
      </c>
      <c r="H227" s="213">
        <f t="shared" si="312"/>
        <v>0</v>
      </c>
      <c r="I227" s="194">
        <f t="shared" si="312"/>
        <v>0</v>
      </c>
      <c r="J227" s="214">
        <f t="shared" si="312"/>
        <v>0</v>
      </c>
      <c r="K227" s="213">
        <f t="shared" si="312"/>
        <v>0</v>
      </c>
      <c r="L227" s="194">
        <f t="shared" si="312"/>
        <v>0</v>
      </c>
      <c r="M227" s="212">
        <f t="shared" si="312"/>
        <v>0</v>
      </c>
      <c r="N227" s="213">
        <f t="shared" si="312"/>
        <v>0</v>
      </c>
      <c r="O227" s="194">
        <f t="shared" si="312"/>
        <v>0</v>
      </c>
      <c r="P227" s="229"/>
    </row>
    <row r="228" spans="1:16" hidden="1" x14ac:dyDescent="0.25">
      <c r="A228" s="52">
        <v>6291</v>
      </c>
      <c r="B228" s="90" t="s">
        <v>246</v>
      </c>
      <c r="C228" s="536">
        <f t="shared" si="291"/>
        <v>0</v>
      </c>
      <c r="D228" s="197"/>
      <c r="E228" s="198"/>
      <c r="F228" s="199">
        <f t="shared" ref="F228:F231" si="313">D228+E228</f>
        <v>0</v>
      </c>
      <c r="G228" s="197"/>
      <c r="H228" s="198"/>
      <c r="I228" s="199">
        <f t="shared" ref="I228:I231" si="314">G228+H228</f>
        <v>0</v>
      </c>
      <c r="J228" s="200"/>
      <c r="K228" s="198"/>
      <c r="L228" s="199">
        <f t="shared" ref="L228:L231" si="315">J228+K228</f>
        <v>0</v>
      </c>
      <c r="M228" s="197"/>
      <c r="N228" s="198"/>
      <c r="O228" s="199">
        <f t="shared" ref="O228:O231" si="316">M228+N228</f>
        <v>0</v>
      </c>
      <c r="P228" s="201"/>
    </row>
    <row r="229" spans="1:16" hidden="1" x14ac:dyDescent="0.25">
      <c r="A229" s="52">
        <v>6292</v>
      </c>
      <c r="B229" s="90" t="s">
        <v>247</v>
      </c>
      <c r="C229" s="536">
        <f t="shared" si="291"/>
        <v>0</v>
      </c>
      <c r="D229" s="197"/>
      <c r="E229" s="198"/>
      <c r="F229" s="199">
        <f t="shared" si="313"/>
        <v>0</v>
      </c>
      <c r="G229" s="197"/>
      <c r="H229" s="198"/>
      <c r="I229" s="199">
        <f t="shared" si="314"/>
        <v>0</v>
      </c>
      <c r="J229" s="200"/>
      <c r="K229" s="198"/>
      <c r="L229" s="199">
        <f t="shared" si="315"/>
        <v>0</v>
      </c>
      <c r="M229" s="197"/>
      <c r="N229" s="198"/>
      <c r="O229" s="199">
        <f t="shared" si="316"/>
        <v>0</v>
      </c>
      <c r="P229" s="201"/>
    </row>
    <row r="230" spans="1:16" ht="72" hidden="1" x14ac:dyDescent="0.25">
      <c r="A230" s="52">
        <v>6296</v>
      </c>
      <c r="B230" s="90" t="s">
        <v>248</v>
      </c>
      <c r="C230" s="536">
        <f t="shared" si="291"/>
        <v>0</v>
      </c>
      <c r="D230" s="197"/>
      <c r="E230" s="198"/>
      <c r="F230" s="199">
        <f t="shared" si="313"/>
        <v>0</v>
      </c>
      <c r="G230" s="197"/>
      <c r="H230" s="198"/>
      <c r="I230" s="199">
        <f t="shared" si="314"/>
        <v>0</v>
      </c>
      <c r="J230" s="200"/>
      <c r="K230" s="198"/>
      <c r="L230" s="199">
        <f t="shared" si="315"/>
        <v>0</v>
      </c>
      <c r="M230" s="197"/>
      <c r="N230" s="198"/>
      <c r="O230" s="199">
        <f t="shared" si="316"/>
        <v>0</v>
      </c>
      <c r="P230" s="201"/>
    </row>
    <row r="231" spans="1:16" ht="39.75" hidden="1" customHeight="1" x14ac:dyDescent="0.25">
      <c r="A231" s="52">
        <v>6299</v>
      </c>
      <c r="B231" s="90" t="s">
        <v>249</v>
      </c>
      <c r="C231" s="536">
        <f t="shared" si="291"/>
        <v>0</v>
      </c>
      <c r="D231" s="197"/>
      <c r="E231" s="198"/>
      <c r="F231" s="199">
        <f t="shared" si="313"/>
        <v>0</v>
      </c>
      <c r="G231" s="197"/>
      <c r="H231" s="198"/>
      <c r="I231" s="199">
        <f t="shared" si="314"/>
        <v>0</v>
      </c>
      <c r="J231" s="200"/>
      <c r="K231" s="198"/>
      <c r="L231" s="199">
        <f t="shared" si="315"/>
        <v>0</v>
      </c>
      <c r="M231" s="197"/>
      <c r="N231" s="198"/>
      <c r="O231" s="199">
        <f t="shared" si="316"/>
        <v>0</v>
      </c>
      <c r="P231" s="201"/>
    </row>
    <row r="232" spans="1:16" hidden="1" x14ac:dyDescent="0.25">
      <c r="A232" s="70">
        <v>6300</v>
      </c>
      <c r="B232" s="182" t="s">
        <v>250</v>
      </c>
      <c r="C232" s="534">
        <f t="shared" si="291"/>
        <v>0</v>
      </c>
      <c r="D232" s="183">
        <f t="shared" ref="D232:E232" si="317">SUM(D233,D238,D239)</f>
        <v>0</v>
      </c>
      <c r="E232" s="184">
        <f t="shared" si="317"/>
        <v>0</v>
      </c>
      <c r="F232" s="185">
        <f>SUM(F233,F238,F239)</f>
        <v>0</v>
      </c>
      <c r="G232" s="183">
        <f t="shared" ref="G232:O232" si="318">SUM(G233,G238,G239)</f>
        <v>0</v>
      </c>
      <c r="H232" s="184">
        <f t="shared" si="318"/>
        <v>0</v>
      </c>
      <c r="I232" s="185">
        <f t="shared" si="318"/>
        <v>0</v>
      </c>
      <c r="J232" s="186">
        <f t="shared" si="318"/>
        <v>0</v>
      </c>
      <c r="K232" s="184">
        <f t="shared" si="318"/>
        <v>0</v>
      </c>
      <c r="L232" s="185">
        <f t="shared" si="318"/>
        <v>0</v>
      </c>
      <c r="M232" s="183">
        <f t="shared" si="318"/>
        <v>0</v>
      </c>
      <c r="N232" s="184">
        <f t="shared" si="318"/>
        <v>0</v>
      </c>
      <c r="O232" s="185">
        <f t="shared" si="318"/>
        <v>0</v>
      </c>
      <c r="P232" s="215"/>
    </row>
    <row r="233" spans="1:16" ht="24" hidden="1" x14ac:dyDescent="0.25">
      <c r="A233" s="352">
        <v>6320</v>
      </c>
      <c r="B233" s="82" t="s">
        <v>251</v>
      </c>
      <c r="C233" s="548">
        <f t="shared" si="291"/>
        <v>0</v>
      </c>
      <c r="D233" s="212">
        <f t="shared" ref="D233:E233" si="319">SUM(D234:D237)</f>
        <v>0</v>
      </c>
      <c r="E233" s="213">
        <f t="shared" si="319"/>
        <v>0</v>
      </c>
      <c r="F233" s="194">
        <f>SUM(F234:F237)</f>
        <v>0</v>
      </c>
      <c r="G233" s="212">
        <f t="shared" ref="G233:O233" si="320">SUM(G234:G237)</f>
        <v>0</v>
      </c>
      <c r="H233" s="213">
        <f t="shared" si="320"/>
        <v>0</v>
      </c>
      <c r="I233" s="194">
        <f t="shared" si="320"/>
        <v>0</v>
      </c>
      <c r="J233" s="214">
        <f t="shared" si="320"/>
        <v>0</v>
      </c>
      <c r="K233" s="213">
        <f t="shared" si="320"/>
        <v>0</v>
      </c>
      <c r="L233" s="194">
        <f t="shared" si="320"/>
        <v>0</v>
      </c>
      <c r="M233" s="212">
        <f t="shared" si="320"/>
        <v>0</v>
      </c>
      <c r="N233" s="213">
        <f t="shared" si="320"/>
        <v>0</v>
      </c>
      <c r="O233" s="194">
        <f t="shared" si="320"/>
        <v>0</v>
      </c>
      <c r="P233" s="196"/>
    </row>
    <row r="234" spans="1:16" hidden="1" x14ac:dyDescent="0.25">
      <c r="A234" s="52">
        <v>6322</v>
      </c>
      <c r="B234" s="90" t="s">
        <v>252</v>
      </c>
      <c r="C234" s="536">
        <f t="shared" si="291"/>
        <v>0</v>
      </c>
      <c r="D234" s="197"/>
      <c r="E234" s="198"/>
      <c r="F234" s="199">
        <f t="shared" ref="F234:F239" si="321">D234+E234</f>
        <v>0</v>
      </c>
      <c r="G234" s="197"/>
      <c r="H234" s="198"/>
      <c r="I234" s="199">
        <f t="shared" ref="I234:I239" si="322">G234+H234</f>
        <v>0</v>
      </c>
      <c r="J234" s="200"/>
      <c r="K234" s="198"/>
      <c r="L234" s="199">
        <f t="shared" ref="L234:L239" si="323">J234+K234</f>
        <v>0</v>
      </c>
      <c r="M234" s="197"/>
      <c r="N234" s="198"/>
      <c r="O234" s="199">
        <f t="shared" ref="O234:O239" si="324">M234+N234</f>
        <v>0</v>
      </c>
      <c r="P234" s="201"/>
    </row>
    <row r="235" spans="1:16" ht="24" hidden="1" x14ac:dyDescent="0.25">
      <c r="A235" s="52">
        <v>6323</v>
      </c>
      <c r="B235" s="90" t="s">
        <v>253</v>
      </c>
      <c r="C235" s="536">
        <f t="shared" si="291"/>
        <v>0</v>
      </c>
      <c r="D235" s="197"/>
      <c r="E235" s="198"/>
      <c r="F235" s="199">
        <f t="shared" si="321"/>
        <v>0</v>
      </c>
      <c r="G235" s="197"/>
      <c r="H235" s="198"/>
      <c r="I235" s="199">
        <f t="shared" si="322"/>
        <v>0</v>
      </c>
      <c r="J235" s="200"/>
      <c r="K235" s="198"/>
      <c r="L235" s="199">
        <f t="shared" si="323"/>
        <v>0</v>
      </c>
      <c r="M235" s="197"/>
      <c r="N235" s="198"/>
      <c r="O235" s="199">
        <f t="shared" si="324"/>
        <v>0</v>
      </c>
      <c r="P235" s="201"/>
    </row>
    <row r="236" spans="1:16" ht="24" hidden="1" x14ac:dyDescent="0.25">
      <c r="A236" s="52">
        <v>6324</v>
      </c>
      <c r="B236" s="90" t="s">
        <v>254</v>
      </c>
      <c r="C236" s="536">
        <f t="shared" si="291"/>
        <v>0</v>
      </c>
      <c r="D236" s="197"/>
      <c r="E236" s="198"/>
      <c r="F236" s="199">
        <f t="shared" si="321"/>
        <v>0</v>
      </c>
      <c r="G236" s="197"/>
      <c r="H236" s="198"/>
      <c r="I236" s="199">
        <f t="shared" si="322"/>
        <v>0</v>
      </c>
      <c r="J236" s="200"/>
      <c r="K236" s="198"/>
      <c r="L236" s="199">
        <f t="shared" si="323"/>
        <v>0</v>
      </c>
      <c r="M236" s="197"/>
      <c r="N236" s="198"/>
      <c r="O236" s="199">
        <f t="shared" si="324"/>
        <v>0</v>
      </c>
      <c r="P236" s="201"/>
    </row>
    <row r="237" spans="1:16" hidden="1" x14ac:dyDescent="0.25">
      <c r="A237" s="45">
        <v>6329</v>
      </c>
      <c r="B237" s="82" t="s">
        <v>255</v>
      </c>
      <c r="C237" s="535">
        <f t="shared" si="291"/>
        <v>0</v>
      </c>
      <c r="D237" s="192"/>
      <c r="E237" s="193"/>
      <c r="F237" s="194">
        <f t="shared" si="321"/>
        <v>0</v>
      </c>
      <c r="G237" s="192"/>
      <c r="H237" s="193"/>
      <c r="I237" s="194">
        <f t="shared" si="322"/>
        <v>0</v>
      </c>
      <c r="J237" s="195"/>
      <c r="K237" s="193"/>
      <c r="L237" s="194">
        <f t="shared" si="323"/>
        <v>0</v>
      </c>
      <c r="M237" s="192"/>
      <c r="N237" s="193"/>
      <c r="O237" s="194">
        <f t="shared" si="324"/>
        <v>0</v>
      </c>
      <c r="P237" s="196"/>
    </row>
    <row r="238" spans="1:16" ht="24" hidden="1" x14ac:dyDescent="0.25">
      <c r="A238" s="351">
        <v>6330</v>
      </c>
      <c r="B238" s="245" t="s">
        <v>256</v>
      </c>
      <c r="C238" s="548">
        <f t="shared" si="291"/>
        <v>0</v>
      </c>
      <c r="D238" s="231"/>
      <c r="E238" s="232"/>
      <c r="F238" s="233">
        <f t="shared" si="321"/>
        <v>0</v>
      </c>
      <c r="G238" s="231"/>
      <c r="H238" s="232"/>
      <c r="I238" s="233">
        <f t="shared" si="322"/>
        <v>0</v>
      </c>
      <c r="J238" s="234"/>
      <c r="K238" s="232"/>
      <c r="L238" s="233">
        <f t="shared" si="323"/>
        <v>0</v>
      </c>
      <c r="M238" s="231"/>
      <c r="N238" s="232"/>
      <c r="O238" s="233">
        <f t="shared" si="324"/>
        <v>0</v>
      </c>
      <c r="P238" s="229"/>
    </row>
    <row r="239" spans="1:16" hidden="1" x14ac:dyDescent="0.25">
      <c r="A239" s="202">
        <v>6360</v>
      </c>
      <c r="B239" s="90" t="s">
        <v>257</v>
      </c>
      <c r="C239" s="536">
        <f t="shared" si="291"/>
        <v>0</v>
      </c>
      <c r="D239" s="197"/>
      <c r="E239" s="198"/>
      <c r="F239" s="199">
        <f t="shared" si="321"/>
        <v>0</v>
      </c>
      <c r="G239" s="197"/>
      <c r="H239" s="198"/>
      <c r="I239" s="199">
        <f t="shared" si="322"/>
        <v>0</v>
      </c>
      <c r="J239" s="200"/>
      <c r="K239" s="198"/>
      <c r="L239" s="199">
        <f t="shared" si="323"/>
        <v>0</v>
      </c>
      <c r="M239" s="197"/>
      <c r="N239" s="198"/>
      <c r="O239" s="199">
        <f t="shared" si="324"/>
        <v>0</v>
      </c>
      <c r="P239" s="201"/>
    </row>
    <row r="240" spans="1:16" ht="36" x14ac:dyDescent="0.25">
      <c r="A240" s="70">
        <v>6400</v>
      </c>
      <c r="B240" s="182" t="s">
        <v>258</v>
      </c>
      <c r="C240" s="534">
        <f t="shared" si="291"/>
        <v>15007</v>
      </c>
      <c r="D240" s="183">
        <f t="shared" ref="D240:E240" si="325">SUM(D241,D245)</f>
        <v>15007</v>
      </c>
      <c r="E240" s="184">
        <f t="shared" si="325"/>
        <v>0</v>
      </c>
      <c r="F240" s="185">
        <f>SUM(F241,F245)</f>
        <v>15007</v>
      </c>
      <c r="G240" s="183">
        <f t="shared" ref="G240:O240" si="326">SUM(G241,G245)</f>
        <v>0</v>
      </c>
      <c r="H240" s="184">
        <f t="shared" si="326"/>
        <v>0</v>
      </c>
      <c r="I240" s="185">
        <f t="shared" si="326"/>
        <v>0</v>
      </c>
      <c r="J240" s="186">
        <f t="shared" si="326"/>
        <v>0</v>
      </c>
      <c r="K240" s="184">
        <f t="shared" si="326"/>
        <v>0</v>
      </c>
      <c r="L240" s="185">
        <f t="shared" si="326"/>
        <v>0</v>
      </c>
      <c r="M240" s="183">
        <f t="shared" si="326"/>
        <v>0</v>
      </c>
      <c r="N240" s="184">
        <f t="shared" si="326"/>
        <v>0</v>
      </c>
      <c r="O240" s="185">
        <f t="shared" si="326"/>
        <v>0</v>
      </c>
      <c r="P240" s="215"/>
    </row>
    <row r="241" spans="1:17" ht="24" hidden="1" x14ac:dyDescent="0.25">
      <c r="A241" s="352">
        <v>6410</v>
      </c>
      <c r="B241" s="82" t="s">
        <v>259</v>
      </c>
      <c r="C241" s="535">
        <f t="shared" si="291"/>
        <v>0</v>
      </c>
      <c r="D241" s="212">
        <f t="shared" ref="D241:E241" si="327">SUM(D242:D244)</f>
        <v>0</v>
      </c>
      <c r="E241" s="213">
        <f t="shared" si="327"/>
        <v>0</v>
      </c>
      <c r="F241" s="194">
        <f>SUM(F242:F244)</f>
        <v>0</v>
      </c>
      <c r="G241" s="212">
        <f t="shared" ref="G241:O241" si="328">SUM(G242:G244)</f>
        <v>0</v>
      </c>
      <c r="H241" s="213">
        <f t="shared" si="328"/>
        <v>0</v>
      </c>
      <c r="I241" s="194">
        <f t="shared" si="328"/>
        <v>0</v>
      </c>
      <c r="J241" s="214">
        <f t="shared" si="328"/>
        <v>0</v>
      </c>
      <c r="K241" s="213">
        <f t="shared" si="328"/>
        <v>0</v>
      </c>
      <c r="L241" s="194">
        <f t="shared" si="328"/>
        <v>0</v>
      </c>
      <c r="M241" s="212">
        <f t="shared" si="328"/>
        <v>0</v>
      </c>
      <c r="N241" s="213">
        <f t="shared" si="328"/>
        <v>0</v>
      </c>
      <c r="O241" s="194">
        <f t="shared" si="328"/>
        <v>0</v>
      </c>
      <c r="P241" s="227"/>
    </row>
    <row r="242" spans="1:17" hidden="1" x14ac:dyDescent="0.25">
      <c r="A242" s="52">
        <v>6411</v>
      </c>
      <c r="B242" s="218" t="s">
        <v>260</v>
      </c>
      <c r="C242" s="536">
        <f t="shared" si="291"/>
        <v>0</v>
      </c>
      <c r="D242" s="197"/>
      <c r="E242" s="198"/>
      <c r="F242" s="199">
        <f t="shared" ref="F242:F244" si="329">D242+E242</f>
        <v>0</v>
      </c>
      <c r="G242" s="197"/>
      <c r="H242" s="198"/>
      <c r="I242" s="199">
        <f t="shared" ref="I242:I244" si="330">G242+H242</f>
        <v>0</v>
      </c>
      <c r="J242" s="200"/>
      <c r="K242" s="198"/>
      <c r="L242" s="199">
        <f t="shared" ref="L242:L244" si="331">J242+K242</f>
        <v>0</v>
      </c>
      <c r="M242" s="197"/>
      <c r="N242" s="198"/>
      <c r="O242" s="199">
        <f t="shared" ref="O242:O244" si="332">M242+N242</f>
        <v>0</v>
      </c>
      <c r="P242" s="201"/>
    </row>
    <row r="243" spans="1:17" ht="36" hidden="1" x14ac:dyDescent="0.25">
      <c r="A243" s="52">
        <v>6412</v>
      </c>
      <c r="B243" s="90" t="s">
        <v>261</v>
      </c>
      <c r="C243" s="536">
        <f t="shared" si="291"/>
        <v>0</v>
      </c>
      <c r="D243" s="197"/>
      <c r="E243" s="198"/>
      <c r="F243" s="199">
        <f t="shared" si="329"/>
        <v>0</v>
      </c>
      <c r="G243" s="197"/>
      <c r="H243" s="198"/>
      <c r="I243" s="199">
        <f t="shared" si="330"/>
        <v>0</v>
      </c>
      <c r="J243" s="200"/>
      <c r="K243" s="198"/>
      <c r="L243" s="199">
        <f t="shared" si="331"/>
        <v>0</v>
      </c>
      <c r="M243" s="197"/>
      <c r="N243" s="198"/>
      <c r="O243" s="199">
        <f t="shared" si="332"/>
        <v>0</v>
      </c>
      <c r="P243" s="201"/>
    </row>
    <row r="244" spans="1:17" ht="36" hidden="1" x14ac:dyDescent="0.25">
      <c r="A244" s="52">
        <v>6419</v>
      </c>
      <c r="B244" s="90" t="s">
        <v>262</v>
      </c>
      <c r="C244" s="536">
        <f t="shared" si="291"/>
        <v>0</v>
      </c>
      <c r="D244" s="197"/>
      <c r="E244" s="198"/>
      <c r="F244" s="199">
        <f t="shared" si="329"/>
        <v>0</v>
      </c>
      <c r="G244" s="197"/>
      <c r="H244" s="198"/>
      <c r="I244" s="199">
        <f t="shared" si="330"/>
        <v>0</v>
      </c>
      <c r="J244" s="200"/>
      <c r="K244" s="198"/>
      <c r="L244" s="199">
        <f t="shared" si="331"/>
        <v>0</v>
      </c>
      <c r="M244" s="197"/>
      <c r="N244" s="198"/>
      <c r="O244" s="199">
        <f t="shared" si="332"/>
        <v>0</v>
      </c>
      <c r="P244" s="201"/>
    </row>
    <row r="245" spans="1:17" ht="48" x14ac:dyDescent="0.25">
      <c r="A245" s="202">
        <v>6420</v>
      </c>
      <c r="B245" s="90" t="s">
        <v>263</v>
      </c>
      <c r="C245" s="536">
        <f t="shared" si="291"/>
        <v>15007</v>
      </c>
      <c r="D245" s="203">
        <f t="shared" ref="D245:E245" si="333">SUM(D246:D249)</f>
        <v>15007</v>
      </c>
      <c r="E245" s="204">
        <f t="shared" si="333"/>
        <v>0</v>
      </c>
      <c r="F245" s="199">
        <f>SUM(F246:F249)</f>
        <v>15007</v>
      </c>
      <c r="G245" s="203">
        <f t="shared" ref="G245:H245" si="334">SUM(G246:G249)</f>
        <v>0</v>
      </c>
      <c r="H245" s="204">
        <f t="shared" si="334"/>
        <v>0</v>
      </c>
      <c r="I245" s="199">
        <f>SUM(I246:I249)</f>
        <v>0</v>
      </c>
      <c r="J245" s="205">
        <f t="shared" ref="J245:K245" si="335">SUM(J246:J249)</f>
        <v>0</v>
      </c>
      <c r="K245" s="204">
        <f t="shared" si="335"/>
        <v>0</v>
      </c>
      <c r="L245" s="199">
        <f>SUM(L246:L249)</f>
        <v>0</v>
      </c>
      <c r="M245" s="203">
        <f t="shared" ref="M245:O245" si="336">SUM(M246:M249)</f>
        <v>0</v>
      </c>
      <c r="N245" s="204">
        <f t="shared" si="336"/>
        <v>0</v>
      </c>
      <c r="O245" s="199">
        <f t="shared" si="336"/>
        <v>0</v>
      </c>
      <c r="P245" s="201"/>
    </row>
    <row r="246" spans="1:17" ht="36" hidden="1" x14ac:dyDescent="0.25">
      <c r="A246" s="52">
        <v>6421</v>
      </c>
      <c r="B246" s="90" t="s">
        <v>264</v>
      </c>
      <c r="C246" s="536">
        <f t="shared" si="291"/>
        <v>0</v>
      </c>
      <c r="D246" s="197"/>
      <c r="E246" s="198"/>
      <c r="F246" s="199">
        <f t="shared" ref="F246:F249" si="337">D246+E246</f>
        <v>0</v>
      </c>
      <c r="G246" s="197"/>
      <c r="H246" s="198"/>
      <c r="I246" s="199">
        <f t="shared" ref="I246:I249" si="338">G246+H246</f>
        <v>0</v>
      </c>
      <c r="J246" s="200"/>
      <c r="K246" s="198"/>
      <c r="L246" s="199">
        <f t="shared" ref="L246:L249" si="339">J246+K246</f>
        <v>0</v>
      </c>
      <c r="M246" s="197"/>
      <c r="N246" s="198"/>
      <c r="O246" s="199">
        <f t="shared" ref="O246:O249" si="340">M246+N246</f>
        <v>0</v>
      </c>
      <c r="P246" s="201"/>
    </row>
    <row r="247" spans="1:17" x14ac:dyDescent="0.25">
      <c r="A247" s="52">
        <v>6422</v>
      </c>
      <c r="B247" s="90" t="s">
        <v>265</v>
      </c>
      <c r="C247" s="536">
        <f t="shared" si="291"/>
        <v>14158</v>
      </c>
      <c r="D247" s="197">
        <v>14158</v>
      </c>
      <c r="E247" s="198"/>
      <c r="F247" s="199">
        <f t="shared" si="337"/>
        <v>14158</v>
      </c>
      <c r="G247" s="197"/>
      <c r="H247" s="198"/>
      <c r="I247" s="199">
        <f t="shared" si="338"/>
        <v>0</v>
      </c>
      <c r="J247" s="200"/>
      <c r="K247" s="198"/>
      <c r="L247" s="199">
        <f t="shared" si="339"/>
        <v>0</v>
      </c>
      <c r="M247" s="197"/>
      <c r="N247" s="198"/>
      <c r="O247" s="199">
        <f t="shared" si="340"/>
        <v>0</v>
      </c>
      <c r="P247" s="201"/>
    </row>
    <row r="248" spans="1:17" ht="13.5" customHeight="1" x14ac:dyDescent="0.25">
      <c r="A248" s="52">
        <v>6423</v>
      </c>
      <c r="B248" s="90" t="s">
        <v>266</v>
      </c>
      <c r="C248" s="536">
        <f t="shared" si="291"/>
        <v>849</v>
      </c>
      <c r="D248" s="197">
        <v>849</v>
      </c>
      <c r="E248" s="198"/>
      <c r="F248" s="199">
        <f t="shared" si="337"/>
        <v>849</v>
      </c>
      <c r="G248" s="197"/>
      <c r="H248" s="198"/>
      <c r="I248" s="199">
        <f t="shared" si="338"/>
        <v>0</v>
      </c>
      <c r="J248" s="200"/>
      <c r="K248" s="198"/>
      <c r="L248" s="199">
        <f t="shared" si="339"/>
        <v>0</v>
      </c>
      <c r="M248" s="197"/>
      <c r="N248" s="198"/>
      <c r="O248" s="199">
        <f t="shared" si="340"/>
        <v>0</v>
      </c>
      <c r="P248" s="201"/>
    </row>
    <row r="249" spans="1:17" ht="36" hidden="1" x14ac:dyDescent="0.25">
      <c r="A249" s="52">
        <v>6424</v>
      </c>
      <c r="B249" s="90" t="s">
        <v>267</v>
      </c>
      <c r="C249" s="536">
        <f t="shared" si="291"/>
        <v>0</v>
      </c>
      <c r="D249" s="197"/>
      <c r="E249" s="198"/>
      <c r="F249" s="199">
        <f t="shared" si="337"/>
        <v>0</v>
      </c>
      <c r="G249" s="197"/>
      <c r="H249" s="198"/>
      <c r="I249" s="199">
        <f t="shared" si="338"/>
        <v>0</v>
      </c>
      <c r="J249" s="200"/>
      <c r="K249" s="198"/>
      <c r="L249" s="199">
        <f t="shared" si="339"/>
        <v>0</v>
      </c>
      <c r="M249" s="197"/>
      <c r="N249" s="198"/>
      <c r="O249" s="199">
        <f t="shared" si="340"/>
        <v>0</v>
      </c>
      <c r="P249" s="201"/>
      <c r="Q249" s="246"/>
    </row>
    <row r="250" spans="1:17" ht="60" hidden="1" x14ac:dyDescent="0.25">
      <c r="A250" s="70">
        <v>6500</v>
      </c>
      <c r="B250" s="182" t="s">
        <v>268</v>
      </c>
      <c r="C250" s="538">
        <f t="shared" si="291"/>
        <v>0</v>
      </c>
      <c r="D250" s="220">
        <f t="shared" ref="D250:O250" si="341">SUM(D251)</f>
        <v>0</v>
      </c>
      <c r="E250" s="221">
        <f t="shared" si="341"/>
        <v>0</v>
      </c>
      <c r="F250" s="222">
        <f t="shared" si="341"/>
        <v>0</v>
      </c>
      <c r="G250" s="126">
        <f t="shared" si="341"/>
        <v>0</v>
      </c>
      <c r="H250" s="127">
        <f t="shared" si="341"/>
        <v>0</v>
      </c>
      <c r="I250" s="222">
        <f t="shared" si="341"/>
        <v>0</v>
      </c>
      <c r="J250" s="247">
        <f t="shared" si="341"/>
        <v>0</v>
      </c>
      <c r="K250" s="127">
        <f t="shared" si="341"/>
        <v>0</v>
      </c>
      <c r="L250" s="222">
        <f t="shared" si="341"/>
        <v>0</v>
      </c>
      <c r="M250" s="126">
        <f t="shared" si="341"/>
        <v>0</v>
      </c>
      <c r="N250" s="127">
        <f t="shared" si="341"/>
        <v>0</v>
      </c>
      <c r="O250" s="222">
        <f t="shared" si="341"/>
        <v>0</v>
      </c>
      <c r="P250" s="215"/>
      <c r="Q250" s="246"/>
    </row>
    <row r="251" spans="1:17" ht="48" hidden="1" x14ac:dyDescent="0.25">
      <c r="A251" s="52">
        <v>6510</v>
      </c>
      <c r="B251" s="90" t="s">
        <v>269</v>
      </c>
      <c r="C251" s="536">
        <f t="shared" si="291"/>
        <v>0</v>
      </c>
      <c r="D251" s="206"/>
      <c r="E251" s="207"/>
      <c r="F251" s="248">
        <f>D251+E251</f>
        <v>0</v>
      </c>
      <c r="G251" s="249"/>
      <c r="H251" s="250"/>
      <c r="I251" s="248">
        <f>G251+H251</f>
        <v>0</v>
      </c>
      <c r="J251" s="251"/>
      <c r="K251" s="250"/>
      <c r="L251" s="248">
        <f>J251+K251</f>
        <v>0</v>
      </c>
      <c r="M251" s="249"/>
      <c r="N251" s="250"/>
      <c r="O251" s="248">
        <f t="shared" ref="O251" si="342">M251+N251</f>
        <v>0</v>
      </c>
      <c r="P251" s="227"/>
      <c r="Q251" s="246"/>
    </row>
    <row r="252" spans="1:17" ht="48" hidden="1" x14ac:dyDescent="0.25">
      <c r="A252" s="252">
        <v>7000</v>
      </c>
      <c r="B252" s="252" t="s">
        <v>270</v>
      </c>
      <c r="C252" s="550">
        <f t="shared" si="291"/>
        <v>0</v>
      </c>
      <c r="D252" s="253">
        <f t="shared" ref="D252:E252" si="343">SUM(D253,D263)</f>
        <v>0</v>
      </c>
      <c r="E252" s="254">
        <f t="shared" si="343"/>
        <v>0</v>
      </c>
      <c r="F252" s="255">
        <f>SUM(F253,F263)</f>
        <v>0</v>
      </c>
      <c r="G252" s="253">
        <f t="shared" ref="G252:H252" si="344">SUM(G253,G263)</f>
        <v>0</v>
      </c>
      <c r="H252" s="254">
        <f t="shared" si="344"/>
        <v>0</v>
      </c>
      <c r="I252" s="255">
        <f>SUM(I253,I263)</f>
        <v>0</v>
      </c>
      <c r="J252" s="256">
        <f t="shared" ref="J252:K252" si="345">SUM(J253,J263)</f>
        <v>0</v>
      </c>
      <c r="K252" s="254">
        <f t="shared" si="345"/>
        <v>0</v>
      </c>
      <c r="L252" s="255">
        <f>SUM(L253,L263)</f>
        <v>0</v>
      </c>
      <c r="M252" s="253">
        <f t="shared" ref="M252:O252" si="346">SUM(M253,M263)</f>
        <v>0</v>
      </c>
      <c r="N252" s="254">
        <f t="shared" si="346"/>
        <v>0</v>
      </c>
      <c r="O252" s="255">
        <f t="shared" si="346"/>
        <v>0</v>
      </c>
      <c r="P252" s="257"/>
    </row>
    <row r="253" spans="1:17" ht="24" hidden="1" x14ac:dyDescent="0.25">
      <c r="A253" s="70">
        <v>7200</v>
      </c>
      <c r="B253" s="182" t="s">
        <v>271</v>
      </c>
      <c r="C253" s="534">
        <f t="shared" si="291"/>
        <v>0</v>
      </c>
      <c r="D253" s="183">
        <f t="shared" ref="D253:O253" si="347">SUM(D254,D255,D256,D257,D261,D262)</f>
        <v>0</v>
      </c>
      <c r="E253" s="184">
        <f t="shared" si="347"/>
        <v>0</v>
      </c>
      <c r="F253" s="185">
        <f t="shared" si="347"/>
        <v>0</v>
      </c>
      <c r="G253" s="183">
        <f t="shared" si="347"/>
        <v>0</v>
      </c>
      <c r="H253" s="184">
        <f t="shared" si="347"/>
        <v>0</v>
      </c>
      <c r="I253" s="185">
        <f t="shared" si="347"/>
        <v>0</v>
      </c>
      <c r="J253" s="186">
        <f t="shared" si="347"/>
        <v>0</v>
      </c>
      <c r="K253" s="184">
        <f t="shared" si="347"/>
        <v>0</v>
      </c>
      <c r="L253" s="185">
        <f t="shared" si="347"/>
        <v>0</v>
      </c>
      <c r="M253" s="183">
        <f t="shared" si="347"/>
        <v>0</v>
      </c>
      <c r="N253" s="184">
        <f t="shared" si="347"/>
        <v>0</v>
      </c>
      <c r="O253" s="185">
        <f t="shared" si="347"/>
        <v>0</v>
      </c>
      <c r="P253" s="187"/>
    </row>
    <row r="254" spans="1:17" ht="24" hidden="1" x14ac:dyDescent="0.25">
      <c r="A254" s="352">
        <v>7210</v>
      </c>
      <c r="B254" s="82" t="s">
        <v>272</v>
      </c>
      <c r="C254" s="535">
        <f t="shared" si="291"/>
        <v>0</v>
      </c>
      <c r="D254" s="192"/>
      <c r="E254" s="193"/>
      <c r="F254" s="194">
        <f t="shared" ref="F254:F256" si="348">D254+E254</f>
        <v>0</v>
      </c>
      <c r="G254" s="192"/>
      <c r="H254" s="193"/>
      <c r="I254" s="194">
        <f t="shared" ref="I254:I256" si="349">G254+H254</f>
        <v>0</v>
      </c>
      <c r="J254" s="195"/>
      <c r="K254" s="193"/>
      <c r="L254" s="194">
        <f t="shared" ref="L254:L256" si="350">J254+K254</f>
        <v>0</v>
      </c>
      <c r="M254" s="192"/>
      <c r="N254" s="193"/>
      <c r="O254" s="194">
        <f t="shared" ref="O254:O256" si="351">M254+N254</f>
        <v>0</v>
      </c>
      <c r="P254" s="196"/>
    </row>
    <row r="255" spans="1:17" s="246" customFormat="1" ht="36" hidden="1" x14ac:dyDescent="0.25">
      <c r="A255" s="202">
        <v>7220</v>
      </c>
      <c r="B255" s="90" t="s">
        <v>273</v>
      </c>
      <c r="C255" s="536">
        <f t="shared" si="291"/>
        <v>0</v>
      </c>
      <c r="D255" s="197"/>
      <c r="E255" s="198"/>
      <c r="F255" s="199">
        <f t="shared" si="348"/>
        <v>0</v>
      </c>
      <c r="G255" s="197"/>
      <c r="H255" s="198"/>
      <c r="I255" s="199">
        <f t="shared" si="349"/>
        <v>0</v>
      </c>
      <c r="J255" s="200"/>
      <c r="K255" s="198"/>
      <c r="L255" s="199">
        <f t="shared" si="350"/>
        <v>0</v>
      </c>
      <c r="M255" s="197"/>
      <c r="N255" s="198"/>
      <c r="O255" s="199">
        <f t="shared" si="351"/>
        <v>0</v>
      </c>
      <c r="P255" s="201"/>
    </row>
    <row r="256" spans="1:17" ht="24" hidden="1" x14ac:dyDescent="0.25">
      <c r="A256" s="202">
        <v>7230</v>
      </c>
      <c r="B256" s="90" t="s">
        <v>43</v>
      </c>
      <c r="C256" s="536">
        <f t="shared" si="291"/>
        <v>0</v>
      </c>
      <c r="D256" s="197"/>
      <c r="E256" s="198"/>
      <c r="F256" s="199">
        <f t="shared" si="348"/>
        <v>0</v>
      </c>
      <c r="G256" s="197"/>
      <c r="H256" s="198"/>
      <c r="I256" s="199">
        <f t="shared" si="349"/>
        <v>0</v>
      </c>
      <c r="J256" s="200"/>
      <c r="K256" s="198"/>
      <c r="L256" s="199">
        <f t="shared" si="350"/>
        <v>0</v>
      </c>
      <c r="M256" s="197"/>
      <c r="N256" s="198"/>
      <c r="O256" s="199">
        <f t="shared" si="351"/>
        <v>0</v>
      </c>
      <c r="P256" s="201"/>
    </row>
    <row r="257" spans="1:16" ht="24" hidden="1" x14ac:dyDescent="0.25">
      <c r="A257" s="202">
        <v>7240</v>
      </c>
      <c r="B257" s="90" t="s">
        <v>274</v>
      </c>
      <c r="C257" s="536">
        <f t="shared" si="291"/>
        <v>0</v>
      </c>
      <c r="D257" s="203">
        <f t="shared" ref="D257:K257" si="352">SUM(D258:D260)</f>
        <v>0</v>
      </c>
      <c r="E257" s="204">
        <f t="shared" si="352"/>
        <v>0</v>
      </c>
      <c r="F257" s="199">
        <f t="shared" si="352"/>
        <v>0</v>
      </c>
      <c r="G257" s="203">
        <f t="shared" si="352"/>
        <v>0</v>
      </c>
      <c r="H257" s="204">
        <f t="shared" si="352"/>
        <v>0</v>
      </c>
      <c r="I257" s="199">
        <f t="shared" si="352"/>
        <v>0</v>
      </c>
      <c r="J257" s="205">
        <f t="shared" si="352"/>
        <v>0</v>
      </c>
      <c r="K257" s="204">
        <f t="shared" si="352"/>
        <v>0</v>
      </c>
      <c r="L257" s="199">
        <f>SUM(L258:L260)</f>
        <v>0</v>
      </c>
      <c r="M257" s="203">
        <f t="shared" ref="M257:O257" si="353">SUM(M258:M260)</f>
        <v>0</v>
      </c>
      <c r="N257" s="204">
        <f t="shared" si="353"/>
        <v>0</v>
      </c>
      <c r="O257" s="199">
        <f t="shared" si="353"/>
        <v>0</v>
      </c>
      <c r="P257" s="201"/>
    </row>
    <row r="258" spans="1:16" ht="48" hidden="1" x14ac:dyDescent="0.25">
      <c r="A258" s="52">
        <v>7245</v>
      </c>
      <c r="B258" s="90" t="s">
        <v>275</v>
      </c>
      <c r="C258" s="536">
        <f t="shared" si="291"/>
        <v>0</v>
      </c>
      <c r="D258" s="197"/>
      <c r="E258" s="198"/>
      <c r="F258" s="199">
        <f t="shared" ref="F258:F262" si="354">D258+E258</f>
        <v>0</v>
      </c>
      <c r="G258" s="197"/>
      <c r="H258" s="198"/>
      <c r="I258" s="199">
        <f t="shared" ref="I258:I262" si="355">G258+H258</f>
        <v>0</v>
      </c>
      <c r="J258" s="200"/>
      <c r="K258" s="198"/>
      <c r="L258" s="199">
        <f t="shared" ref="L258:L262" si="356">J258+K258</f>
        <v>0</v>
      </c>
      <c r="M258" s="197"/>
      <c r="N258" s="198"/>
      <c r="O258" s="199">
        <f t="shared" ref="O258:O262" si="357">M258+N258</f>
        <v>0</v>
      </c>
      <c r="P258" s="201"/>
    </row>
    <row r="259" spans="1:16" ht="84.75" hidden="1" customHeight="1" x14ac:dyDescent="0.25">
      <c r="A259" s="52">
        <v>7246</v>
      </c>
      <c r="B259" s="90" t="s">
        <v>276</v>
      </c>
      <c r="C259" s="536">
        <f t="shared" si="291"/>
        <v>0</v>
      </c>
      <c r="D259" s="197"/>
      <c r="E259" s="198"/>
      <c r="F259" s="199">
        <f t="shared" si="354"/>
        <v>0</v>
      </c>
      <c r="G259" s="197"/>
      <c r="H259" s="198"/>
      <c r="I259" s="199">
        <f t="shared" si="355"/>
        <v>0</v>
      </c>
      <c r="J259" s="200"/>
      <c r="K259" s="198"/>
      <c r="L259" s="199">
        <f t="shared" si="356"/>
        <v>0</v>
      </c>
      <c r="M259" s="197"/>
      <c r="N259" s="198"/>
      <c r="O259" s="199">
        <f t="shared" si="357"/>
        <v>0</v>
      </c>
      <c r="P259" s="201"/>
    </row>
    <row r="260" spans="1:16" ht="36" hidden="1" x14ac:dyDescent="0.25">
      <c r="A260" s="52">
        <v>7247</v>
      </c>
      <c r="B260" s="90" t="s">
        <v>277</v>
      </c>
      <c r="C260" s="536">
        <f t="shared" si="291"/>
        <v>0</v>
      </c>
      <c r="D260" s="197"/>
      <c r="E260" s="198"/>
      <c r="F260" s="199">
        <f t="shared" si="354"/>
        <v>0</v>
      </c>
      <c r="G260" s="197"/>
      <c r="H260" s="198"/>
      <c r="I260" s="199">
        <f t="shared" si="355"/>
        <v>0</v>
      </c>
      <c r="J260" s="200"/>
      <c r="K260" s="198"/>
      <c r="L260" s="199">
        <f t="shared" si="356"/>
        <v>0</v>
      </c>
      <c r="M260" s="197"/>
      <c r="N260" s="198"/>
      <c r="O260" s="199">
        <f t="shared" si="357"/>
        <v>0</v>
      </c>
      <c r="P260" s="201"/>
    </row>
    <row r="261" spans="1:16" ht="24" hidden="1" x14ac:dyDescent="0.25">
      <c r="A261" s="202">
        <v>7260</v>
      </c>
      <c r="B261" s="90" t="s">
        <v>278</v>
      </c>
      <c r="C261" s="536">
        <f t="shared" si="291"/>
        <v>0</v>
      </c>
      <c r="D261" s="197"/>
      <c r="E261" s="198"/>
      <c r="F261" s="199">
        <f t="shared" si="354"/>
        <v>0</v>
      </c>
      <c r="G261" s="197"/>
      <c r="H261" s="198"/>
      <c r="I261" s="199">
        <f t="shared" si="355"/>
        <v>0</v>
      </c>
      <c r="J261" s="200"/>
      <c r="K261" s="198"/>
      <c r="L261" s="199">
        <f t="shared" si="356"/>
        <v>0</v>
      </c>
      <c r="M261" s="197"/>
      <c r="N261" s="198"/>
      <c r="O261" s="199">
        <f t="shared" si="357"/>
        <v>0</v>
      </c>
      <c r="P261" s="201"/>
    </row>
    <row r="262" spans="1:16" ht="60" hidden="1" x14ac:dyDescent="0.25">
      <c r="A262" s="202">
        <v>7270</v>
      </c>
      <c r="B262" s="90" t="s">
        <v>279</v>
      </c>
      <c r="C262" s="536">
        <f t="shared" si="291"/>
        <v>0</v>
      </c>
      <c r="D262" s="197"/>
      <c r="E262" s="198"/>
      <c r="F262" s="199">
        <f t="shared" si="354"/>
        <v>0</v>
      </c>
      <c r="G262" s="197"/>
      <c r="H262" s="198"/>
      <c r="I262" s="199">
        <f t="shared" si="355"/>
        <v>0</v>
      </c>
      <c r="J262" s="200"/>
      <c r="K262" s="198"/>
      <c r="L262" s="199">
        <f t="shared" si="356"/>
        <v>0</v>
      </c>
      <c r="M262" s="197"/>
      <c r="N262" s="198"/>
      <c r="O262" s="199">
        <f t="shared" si="357"/>
        <v>0</v>
      </c>
      <c r="P262" s="201"/>
    </row>
    <row r="263" spans="1:16" hidden="1" x14ac:dyDescent="0.25">
      <c r="A263" s="138">
        <v>7700</v>
      </c>
      <c r="B263" s="108" t="s">
        <v>280</v>
      </c>
      <c r="C263" s="538">
        <f t="shared" si="291"/>
        <v>0</v>
      </c>
      <c r="D263" s="220">
        <f t="shared" ref="D263:O263" si="358">D264</f>
        <v>0</v>
      </c>
      <c r="E263" s="221">
        <f t="shared" si="358"/>
        <v>0</v>
      </c>
      <c r="F263" s="222">
        <f t="shared" si="358"/>
        <v>0</v>
      </c>
      <c r="G263" s="220">
        <f t="shared" si="358"/>
        <v>0</v>
      </c>
      <c r="H263" s="221">
        <f t="shared" si="358"/>
        <v>0</v>
      </c>
      <c r="I263" s="222">
        <f t="shared" si="358"/>
        <v>0</v>
      </c>
      <c r="J263" s="223">
        <f t="shared" si="358"/>
        <v>0</v>
      </c>
      <c r="K263" s="221">
        <f t="shared" si="358"/>
        <v>0</v>
      </c>
      <c r="L263" s="222">
        <f t="shared" si="358"/>
        <v>0</v>
      </c>
      <c r="M263" s="220">
        <f t="shared" si="358"/>
        <v>0</v>
      </c>
      <c r="N263" s="221">
        <f t="shared" si="358"/>
        <v>0</v>
      </c>
      <c r="O263" s="222">
        <f t="shared" si="358"/>
        <v>0</v>
      </c>
      <c r="P263" s="215"/>
    </row>
    <row r="264" spans="1:16" hidden="1" x14ac:dyDescent="0.25">
      <c r="A264" s="188">
        <v>7720</v>
      </c>
      <c r="B264" s="82" t="s">
        <v>281</v>
      </c>
      <c r="C264" s="537">
        <f t="shared" si="291"/>
        <v>0</v>
      </c>
      <c r="D264" s="249"/>
      <c r="E264" s="250"/>
      <c r="F264" s="248">
        <f>D264+E264</f>
        <v>0</v>
      </c>
      <c r="G264" s="249"/>
      <c r="H264" s="250"/>
      <c r="I264" s="248">
        <f>G264+H264</f>
        <v>0</v>
      </c>
      <c r="J264" s="251"/>
      <c r="K264" s="250"/>
      <c r="L264" s="248">
        <f>J264+K264</f>
        <v>0</v>
      </c>
      <c r="M264" s="249"/>
      <c r="N264" s="250"/>
      <c r="O264" s="248">
        <f t="shared" ref="O264" si="359">M264+N264</f>
        <v>0</v>
      </c>
      <c r="P264" s="227"/>
    </row>
    <row r="265" spans="1:16" hidden="1" x14ac:dyDescent="0.25">
      <c r="A265" s="258">
        <v>9000</v>
      </c>
      <c r="B265" s="259" t="s">
        <v>282</v>
      </c>
      <c r="C265" s="551">
        <f t="shared" si="291"/>
        <v>0</v>
      </c>
      <c r="D265" s="260">
        <f t="shared" ref="D265:O266" si="360">D266</f>
        <v>0</v>
      </c>
      <c r="E265" s="261">
        <f t="shared" si="360"/>
        <v>0</v>
      </c>
      <c r="F265" s="262">
        <f t="shared" si="360"/>
        <v>0</v>
      </c>
      <c r="G265" s="260">
        <f t="shared" si="360"/>
        <v>0</v>
      </c>
      <c r="H265" s="261">
        <f t="shared" si="360"/>
        <v>0</v>
      </c>
      <c r="I265" s="262">
        <f>I266</f>
        <v>0</v>
      </c>
      <c r="J265" s="263">
        <f t="shared" si="360"/>
        <v>0</v>
      </c>
      <c r="K265" s="261">
        <f t="shared" si="360"/>
        <v>0</v>
      </c>
      <c r="L265" s="262">
        <f t="shared" si="360"/>
        <v>0</v>
      </c>
      <c r="M265" s="260">
        <f t="shared" si="360"/>
        <v>0</v>
      </c>
      <c r="N265" s="261">
        <f t="shared" si="360"/>
        <v>0</v>
      </c>
      <c r="O265" s="262">
        <f t="shared" si="360"/>
        <v>0</v>
      </c>
      <c r="P265" s="264"/>
    </row>
    <row r="266" spans="1:16" ht="24" hidden="1" x14ac:dyDescent="0.25">
      <c r="A266" s="265">
        <v>9200</v>
      </c>
      <c r="B266" s="90" t="s">
        <v>283</v>
      </c>
      <c r="C266" s="542">
        <f t="shared" si="291"/>
        <v>0</v>
      </c>
      <c r="D266" s="148">
        <f t="shared" si="360"/>
        <v>0</v>
      </c>
      <c r="E266" s="149">
        <f t="shared" si="360"/>
        <v>0</v>
      </c>
      <c r="F266" s="189">
        <f t="shared" si="360"/>
        <v>0</v>
      </c>
      <c r="G266" s="148">
        <f t="shared" si="360"/>
        <v>0</v>
      </c>
      <c r="H266" s="149">
        <f t="shared" si="360"/>
        <v>0</v>
      </c>
      <c r="I266" s="189">
        <f t="shared" si="360"/>
        <v>0</v>
      </c>
      <c r="J266" s="190">
        <f t="shared" si="360"/>
        <v>0</v>
      </c>
      <c r="K266" s="149">
        <f t="shared" si="360"/>
        <v>0</v>
      </c>
      <c r="L266" s="189">
        <f t="shared" si="360"/>
        <v>0</v>
      </c>
      <c r="M266" s="148">
        <f t="shared" si="360"/>
        <v>0</v>
      </c>
      <c r="N266" s="149">
        <f t="shared" si="360"/>
        <v>0</v>
      </c>
      <c r="O266" s="189">
        <f t="shared" si="360"/>
        <v>0</v>
      </c>
      <c r="P266" s="191"/>
    </row>
    <row r="267" spans="1:16" ht="24" hidden="1" x14ac:dyDescent="0.25">
      <c r="A267" s="266">
        <v>9260</v>
      </c>
      <c r="B267" s="90" t="s">
        <v>284</v>
      </c>
      <c r="C267" s="542">
        <f t="shared" si="291"/>
        <v>0</v>
      </c>
      <c r="D267" s="148">
        <f t="shared" ref="D267:O267" si="361">SUM(D268)</f>
        <v>0</v>
      </c>
      <c r="E267" s="149">
        <f t="shared" si="361"/>
        <v>0</v>
      </c>
      <c r="F267" s="189">
        <f t="shared" si="361"/>
        <v>0</v>
      </c>
      <c r="G267" s="148">
        <f t="shared" si="361"/>
        <v>0</v>
      </c>
      <c r="H267" s="149">
        <f t="shared" si="361"/>
        <v>0</v>
      </c>
      <c r="I267" s="189">
        <f t="shared" si="361"/>
        <v>0</v>
      </c>
      <c r="J267" s="190">
        <f t="shared" si="361"/>
        <v>0</v>
      </c>
      <c r="K267" s="149">
        <f t="shared" si="361"/>
        <v>0</v>
      </c>
      <c r="L267" s="189">
        <f t="shared" si="361"/>
        <v>0</v>
      </c>
      <c r="M267" s="148">
        <f t="shared" si="361"/>
        <v>0</v>
      </c>
      <c r="N267" s="149">
        <f t="shared" si="361"/>
        <v>0</v>
      </c>
      <c r="O267" s="189">
        <f t="shared" si="361"/>
        <v>0</v>
      </c>
      <c r="P267" s="191"/>
    </row>
    <row r="268" spans="1:16" ht="87" hidden="1" customHeight="1" x14ac:dyDescent="0.25">
      <c r="A268" s="267">
        <v>9263</v>
      </c>
      <c r="B268" s="90" t="s">
        <v>285</v>
      </c>
      <c r="C268" s="542">
        <f t="shared" si="291"/>
        <v>0</v>
      </c>
      <c r="D268" s="206"/>
      <c r="E268" s="207"/>
      <c r="F268" s="189">
        <f>D268+E268</f>
        <v>0</v>
      </c>
      <c r="G268" s="206"/>
      <c r="H268" s="207"/>
      <c r="I268" s="189">
        <f>G268+H268</f>
        <v>0</v>
      </c>
      <c r="J268" s="208"/>
      <c r="K268" s="207"/>
      <c r="L268" s="189">
        <f>J268+K268</f>
        <v>0</v>
      </c>
      <c r="M268" s="206"/>
      <c r="N268" s="207"/>
      <c r="O268" s="189">
        <f t="shared" ref="O268" si="362">M268+N268</f>
        <v>0</v>
      </c>
      <c r="P268" s="191"/>
    </row>
    <row r="269" spans="1:16" hidden="1" x14ac:dyDescent="0.25">
      <c r="A269" s="218"/>
      <c r="B269" s="90" t="s">
        <v>286</v>
      </c>
      <c r="C269" s="536">
        <f t="shared" si="291"/>
        <v>0</v>
      </c>
      <c r="D269" s="203">
        <f t="shared" ref="D269:E269" si="363">SUM(D270:D271)</f>
        <v>0</v>
      </c>
      <c r="E269" s="204">
        <f t="shared" si="363"/>
        <v>0</v>
      </c>
      <c r="F269" s="199">
        <f>SUM(F270:F271)</f>
        <v>0</v>
      </c>
      <c r="G269" s="203">
        <f t="shared" ref="G269:H269" si="364">SUM(G270:G271)</f>
        <v>0</v>
      </c>
      <c r="H269" s="204">
        <f t="shared" si="364"/>
        <v>0</v>
      </c>
      <c r="I269" s="199">
        <f>SUM(I270:I271)</f>
        <v>0</v>
      </c>
      <c r="J269" s="205">
        <f t="shared" ref="J269:K269" si="365">SUM(J270:J271)</f>
        <v>0</v>
      </c>
      <c r="K269" s="204">
        <f t="shared" si="365"/>
        <v>0</v>
      </c>
      <c r="L269" s="199">
        <f>SUM(L270:L271)</f>
        <v>0</v>
      </c>
      <c r="M269" s="203">
        <f t="shared" ref="M269:O269" si="366">SUM(M270:M271)</f>
        <v>0</v>
      </c>
      <c r="N269" s="204">
        <f t="shared" si="366"/>
        <v>0</v>
      </c>
      <c r="O269" s="199">
        <f t="shared" si="366"/>
        <v>0</v>
      </c>
      <c r="P269" s="201"/>
    </row>
    <row r="270" spans="1:16" hidden="1" x14ac:dyDescent="0.25">
      <c r="A270" s="218" t="s">
        <v>287</v>
      </c>
      <c r="B270" s="52" t="s">
        <v>288</v>
      </c>
      <c r="C270" s="536">
        <f t="shared" si="291"/>
        <v>0</v>
      </c>
      <c r="D270" s="197"/>
      <c r="E270" s="198"/>
      <c r="F270" s="199">
        <f t="shared" ref="F270:F271" si="367">D270+E270</f>
        <v>0</v>
      </c>
      <c r="G270" s="197"/>
      <c r="H270" s="198"/>
      <c r="I270" s="199">
        <f t="shared" ref="I270:I271" si="368">G270+H270</f>
        <v>0</v>
      </c>
      <c r="J270" s="200"/>
      <c r="K270" s="198"/>
      <c r="L270" s="199">
        <f t="shared" ref="L270:L271" si="369">J270+K270</f>
        <v>0</v>
      </c>
      <c r="M270" s="197"/>
      <c r="N270" s="198"/>
      <c r="O270" s="199">
        <f t="shared" ref="O270:O271" si="370">M270+N270</f>
        <v>0</v>
      </c>
      <c r="P270" s="201"/>
    </row>
    <row r="271" spans="1:16" ht="24" hidden="1" x14ac:dyDescent="0.25">
      <c r="A271" s="218" t="s">
        <v>289</v>
      </c>
      <c r="B271" s="268" t="s">
        <v>290</v>
      </c>
      <c r="C271" s="535">
        <f t="shared" si="291"/>
        <v>0</v>
      </c>
      <c r="D271" s="192"/>
      <c r="E271" s="193"/>
      <c r="F271" s="194">
        <f t="shared" si="367"/>
        <v>0</v>
      </c>
      <c r="G271" s="192"/>
      <c r="H271" s="193"/>
      <c r="I271" s="194">
        <f t="shared" si="368"/>
        <v>0</v>
      </c>
      <c r="J271" s="195"/>
      <c r="K271" s="193"/>
      <c r="L271" s="194">
        <f t="shared" si="369"/>
        <v>0</v>
      </c>
      <c r="M271" s="192"/>
      <c r="N271" s="193"/>
      <c r="O271" s="194">
        <f t="shared" si="370"/>
        <v>0</v>
      </c>
      <c r="P271" s="196"/>
    </row>
    <row r="272" spans="1:16" ht="12.75" thickBot="1" x14ac:dyDescent="0.3">
      <c r="A272" s="269"/>
      <c r="B272" s="269" t="s">
        <v>291</v>
      </c>
      <c r="C272" s="552">
        <f t="shared" si="291"/>
        <v>687596</v>
      </c>
      <c r="D272" s="270">
        <f>SUM(D269,D265,D252,D211,D182,D174,D160,D75,D53)</f>
        <v>687596</v>
      </c>
      <c r="E272" s="271">
        <f t="shared" ref="E272:O272" si="371">SUM(E269,E265,E252,E211,E182,E174,E160,E75,E53)</f>
        <v>0</v>
      </c>
      <c r="F272" s="272">
        <f t="shared" si="371"/>
        <v>687596</v>
      </c>
      <c r="G272" s="270">
        <f t="shared" si="371"/>
        <v>0</v>
      </c>
      <c r="H272" s="271">
        <f t="shared" si="371"/>
        <v>0</v>
      </c>
      <c r="I272" s="272">
        <f t="shared" si="371"/>
        <v>0</v>
      </c>
      <c r="J272" s="273">
        <f t="shared" si="371"/>
        <v>0</v>
      </c>
      <c r="K272" s="271">
        <f t="shared" si="371"/>
        <v>0</v>
      </c>
      <c r="L272" s="272">
        <f t="shared" si="371"/>
        <v>0</v>
      </c>
      <c r="M272" s="270">
        <f t="shared" si="371"/>
        <v>0</v>
      </c>
      <c r="N272" s="271">
        <f t="shared" si="371"/>
        <v>0</v>
      </c>
      <c r="O272" s="272">
        <f t="shared" si="371"/>
        <v>0</v>
      </c>
      <c r="P272" s="274"/>
    </row>
    <row r="273" spans="1:16" s="29" customFormat="1" ht="13.5" hidden="1" thickTop="1" thickBot="1" x14ac:dyDescent="0.3">
      <c r="A273" s="1008" t="s">
        <v>292</v>
      </c>
      <c r="B273" s="1009"/>
      <c r="C273" s="553">
        <f t="shared" si="291"/>
        <v>0</v>
      </c>
      <c r="D273" s="275">
        <f>SUM(D24,D25,D41,D43)-D51</f>
        <v>0</v>
      </c>
      <c r="E273" s="276">
        <f t="shared" ref="E273:F273" si="372">SUM(E24,E25,E41,E43)-E51</f>
        <v>0</v>
      </c>
      <c r="F273" s="277">
        <f t="shared" si="372"/>
        <v>0</v>
      </c>
      <c r="G273" s="275">
        <f>SUM(G24,G25,G43)-G51</f>
        <v>0</v>
      </c>
      <c r="H273" s="276">
        <f t="shared" ref="H273:I273" si="373">SUM(H24,H25,H43)-H51</f>
        <v>0</v>
      </c>
      <c r="I273" s="277">
        <f t="shared" si="373"/>
        <v>0</v>
      </c>
      <c r="J273" s="278">
        <f t="shared" ref="J273:K273" si="374">(J26+J43)-J51</f>
        <v>0</v>
      </c>
      <c r="K273" s="276">
        <f t="shared" si="374"/>
        <v>0</v>
      </c>
      <c r="L273" s="277">
        <f>(L26+L43)-L51</f>
        <v>0</v>
      </c>
      <c r="M273" s="275">
        <f t="shared" ref="M273:O273" si="375">M45-M51</f>
        <v>0</v>
      </c>
      <c r="N273" s="276">
        <f t="shared" si="375"/>
        <v>0</v>
      </c>
      <c r="O273" s="277">
        <f t="shared" si="375"/>
        <v>0</v>
      </c>
      <c r="P273" s="279"/>
    </row>
    <row r="274" spans="1:16" s="29" customFormat="1" ht="12.75" hidden="1" thickTop="1" x14ac:dyDescent="0.25">
      <c r="A274" s="1010" t="s">
        <v>293</v>
      </c>
      <c r="B274" s="1011"/>
      <c r="C274" s="554">
        <f t="shared" si="291"/>
        <v>0</v>
      </c>
      <c r="D274" s="280">
        <f t="shared" ref="D274:O274" si="376">SUM(D275,D276)-D283+D284</f>
        <v>0</v>
      </c>
      <c r="E274" s="281">
        <f t="shared" si="376"/>
        <v>0</v>
      </c>
      <c r="F274" s="282">
        <f t="shared" si="376"/>
        <v>0</v>
      </c>
      <c r="G274" s="280">
        <f t="shared" si="376"/>
        <v>0</v>
      </c>
      <c r="H274" s="281">
        <f t="shared" si="376"/>
        <v>0</v>
      </c>
      <c r="I274" s="282">
        <f t="shared" si="376"/>
        <v>0</v>
      </c>
      <c r="J274" s="283">
        <f t="shared" si="376"/>
        <v>0</v>
      </c>
      <c r="K274" s="281">
        <f t="shared" si="376"/>
        <v>0</v>
      </c>
      <c r="L274" s="282">
        <f t="shared" si="376"/>
        <v>0</v>
      </c>
      <c r="M274" s="280">
        <f t="shared" si="376"/>
        <v>0</v>
      </c>
      <c r="N274" s="281">
        <f t="shared" si="376"/>
        <v>0</v>
      </c>
      <c r="O274" s="282">
        <f t="shared" si="376"/>
        <v>0</v>
      </c>
      <c r="P274" s="284"/>
    </row>
    <row r="275" spans="1:16" s="29" customFormat="1" ht="13.5" hidden="1" thickTop="1" thickBot="1" x14ac:dyDescent="0.3">
      <c r="A275" s="157" t="s">
        <v>294</v>
      </c>
      <c r="B275" s="157" t="s">
        <v>295</v>
      </c>
      <c r="C275" s="544">
        <f t="shared" si="291"/>
        <v>0</v>
      </c>
      <c r="D275" s="158">
        <f>D21-D269</f>
        <v>0</v>
      </c>
      <c r="E275" s="158">
        <f t="shared" ref="E275:O275" si="377">E21-E269</f>
        <v>0</v>
      </c>
      <c r="F275" s="158">
        <f t="shared" si="377"/>
        <v>0</v>
      </c>
      <c r="G275" s="158">
        <f t="shared" si="377"/>
        <v>0</v>
      </c>
      <c r="H275" s="158">
        <f t="shared" si="377"/>
        <v>0</v>
      </c>
      <c r="I275" s="158">
        <f t="shared" si="377"/>
        <v>0</v>
      </c>
      <c r="J275" s="158">
        <f t="shared" si="377"/>
        <v>0</v>
      </c>
      <c r="K275" s="158">
        <f t="shared" si="377"/>
        <v>0</v>
      </c>
      <c r="L275" s="544">
        <f t="shared" si="377"/>
        <v>0</v>
      </c>
      <c r="M275" s="158">
        <f t="shared" si="377"/>
        <v>0</v>
      </c>
      <c r="N275" s="158">
        <f t="shared" si="377"/>
        <v>0</v>
      </c>
      <c r="O275" s="544">
        <f t="shared" si="377"/>
        <v>0</v>
      </c>
      <c r="P275" s="563"/>
    </row>
    <row r="276" spans="1:16" s="29" customFormat="1" ht="12.75" hidden="1" thickTop="1" x14ac:dyDescent="0.25">
      <c r="A276" s="285" t="s">
        <v>296</v>
      </c>
      <c r="B276" s="285" t="s">
        <v>297</v>
      </c>
      <c r="C276" s="554">
        <f t="shared" si="291"/>
        <v>0</v>
      </c>
      <c r="D276" s="280">
        <f t="shared" ref="D276:O276" si="378">SUM(D277,D279,D281)-SUM(D278,D280,D282)</f>
        <v>0</v>
      </c>
      <c r="E276" s="281">
        <f t="shared" si="378"/>
        <v>0</v>
      </c>
      <c r="F276" s="282">
        <f t="shared" si="378"/>
        <v>0</v>
      </c>
      <c r="G276" s="280">
        <f t="shared" si="378"/>
        <v>0</v>
      </c>
      <c r="H276" s="281">
        <f t="shared" si="378"/>
        <v>0</v>
      </c>
      <c r="I276" s="282">
        <f t="shared" si="378"/>
        <v>0</v>
      </c>
      <c r="J276" s="283">
        <f t="shared" si="378"/>
        <v>0</v>
      </c>
      <c r="K276" s="281">
        <f t="shared" si="378"/>
        <v>0</v>
      </c>
      <c r="L276" s="282">
        <f t="shared" si="378"/>
        <v>0</v>
      </c>
      <c r="M276" s="280">
        <f t="shared" si="378"/>
        <v>0</v>
      </c>
      <c r="N276" s="281">
        <f t="shared" si="378"/>
        <v>0</v>
      </c>
      <c r="O276" s="282">
        <f t="shared" si="378"/>
        <v>0</v>
      </c>
      <c r="P276" s="284"/>
    </row>
    <row r="277" spans="1:16" ht="12.75" hidden="1" thickTop="1" x14ac:dyDescent="0.25">
      <c r="A277" s="286" t="s">
        <v>298</v>
      </c>
      <c r="B277" s="147" t="s">
        <v>299</v>
      </c>
      <c r="C277" s="537">
        <f t="shared" ref="C277:C284" si="379">F277+I277+L277+O277</f>
        <v>0</v>
      </c>
      <c r="D277" s="249"/>
      <c r="E277" s="250"/>
      <c r="F277" s="248">
        <f t="shared" ref="F277:F284" si="380">D277+E277</f>
        <v>0</v>
      </c>
      <c r="G277" s="249"/>
      <c r="H277" s="250"/>
      <c r="I277" s="248">
        <f t="shared" ref="I277:I284" si="381">G277+H277</f>
        <v>0</v>
      </c>
      <c r="J277" s="251"/>
      <c r="K277" s="250"/>
      <c r="L277" s="248">
        <f t="shared" ref="L277:L284" si="382">J277+K277</f>
        <v>0</v>
      </c>
      <c r="M277" s="249"/>
      <c r="N277" s="250"/>
      <c r="O277" s="248">
        <f t="shared" ref="O277:O284" si="383">M277+N277</f>
        <v>0</v>
      </c>
      <c r="P277" s="227"/>
    </row>
    <row r="278" spans="1:16" ht="24.75" hidden="1" thickTop="1" x14ac:dyDescent="0.25">
      <c r="A278" s="218" t="s">
        <v>300</v>
      </c>
      <c r="B278" s="51" t="s">
        <v>301</v>
      </c>
      <c r="C278" s="536">
        <f t="shared" si="379"/>
        <v>0</v>
      </c>
      <c r="D278" s="197"/>
      <c r="E278" s="198"/>
      <c r="F278" s="199">
        <f t="shared" si="380"/>
        <v>0</v>
      </c>
      <c r="G278" s="197"/>
      <c r="H278" s="198"/>
      <c r="I278" s="199">
        <f t="shared" si="381"/>
        <v>0</v>
      </c>
      <c r="J278" s="200"/>
      <c r="K278" s="198"/>
      <c r="L278" s="199">
        <f t="shared" si="382"/>
        <v>0</v>
      </c>
      <c r="M278" s="197"/>
      <c r="N278" s="198"/>
      <c r="O278" s="199">
        <f t="shared" si="383"/>
        <v>0</v>
      </c>
      <c r="P278" s="201"/>
    </row>
    <row r="279" spans="1:16" ht="12.75" hidden="1" thickTop="1" x14ac:dyDescent="0.25">
      <c r="A279" s="218" t="s">
        <v>302</v>
      </c>
      <c r="B279" s="51" t="s">
        <v>303</v>
      </c>
      <c r="C279" s="536">
        <f t="shared" si="379"/>
        <v>0</v>
      </c>
      <c r="D279" s="197"/>
      <c r="E279" s="198"/>
      <c r="F279" s="199">
        <f t="shared" si="380"/>
        <v>0</v>
      </c>
      <c r="G279" s="197"/>
      <c r="H279" s="198"/>
      <c r="I279" s="199">
        <f t="shared" si="381"/>
        <v>0</v>
      </c>
      <c r="J279" s="200"/>
      <c r="K279" s="198"/>
      <c r="L279" s="199">
        <f t="shared" si="382"/>
        <v>0</v>
      </c>
      <c r="M279" s="197"/>
      <c r="N279" s="198"/>
      <c r="O279" s="199">
        <f t="shared" si="383"/>
        <v>0</v>
      </c>
      <c r="P279" s="201"/>
    </row>
    <row r="280" spans="1:16" ht="24.75" hidden="1" thickTop="1" x14ac:dyDescent="0.25">
      <c r="A280" s="218" t="s">
        <v>304</v>
      </c>
      <c r="B280" s="51" t="s">
        <v>305</v>
      </c>
      <c r="C280" s="536">
        <f t="shared" si="379"/>
        <v>0</v>
      </c>
      <c r="D280" s="197"/>
      <c r="E280" s="198"/>
      <c r="F280" s="199">
        <f t="shared" si="380"/>
        <v>0</v>
      </c>
      <c r="G280" s="197"/>
      <c r="H280" s="198"/>
      <c r="I280" s="199">
        <f t="shared" si="381"/>
        <v>0</v>
      </c>
      <c r="J280" s="200"/>
      <c r="K280" s="198"/>
      <c r="L280" s="199">
        <f t="shared" si="382"/>
        <v>0</v>
      </c>
      <c r="M280" s="197"/>
      <c r="N280" s="198"/>
      <c r="O280" s="199">
        <f t="shared" si="383"/>
        <v>0</v>
      </c>
      <c r="P280" s="201"/>
    </row>
    <row r="281" spans="1:16" ht="12.75" hidden="1" thickTop="1" x14ac:dyDescent="0.25">
      <c r="A281" s="218" t="s">
        <v>306</v>
      </c>
      <c r="B281" s="51" t="s">
        <v>307</v>
      </c>
      <c r="C281" s="536">
        <f t="shared" si="379"/>
        <v>0</v>
      </c>
      <c r="D281" s="197"/>
      <c r="E281" s="198"/>
      <c r="F281" s="199">
        <f t="shared" si="380"/>
        <v>0</v>
      </c>
      <c r="G281" s="197"/>
      <c r="H281" s="198"/>
      <c r="I281" s="199">
        <f t="shared" si="381"/>
        <v>0</v>
      </c>
      <c r="J281" s="200"/>
      <c r="K281" s="198"/>
      <c r="L281" s="199">
        <f t="shared" si="382"/>
        <v>0</v>
      </c>
      <c r="M281" s="197"/>
      <c r="N281" s="198"/>
      <c r="O281" s="199">
        <f t="shared" si="383"/>
        <v>0</v>
      </c>
      <c r="P281" s="201"/>
    </row>
    <row r="282" spans="1:16" ht="24.75" hidden="1" thickTop="1" x14ac:dyDescent="0.25">
      <c r="A282" s="287" t="s">
        <v>308</v>
      </c>
      <c r="B282" s="288" t="s">
        <v>309</v>
      </c>
      <c r="C282" s="548">
        <f t="shared" si="379"/>
        <v>0</v>
      </c>
      <c r="D282" s="231"/>
      <c r="E282" s="232"/>
      <c r="F282" s="233">
        <f t="shared" si="380"/>
        <v>0</v>
      </c>
      <c r="G282" s="231"/>
      <c r="H282" s="232"/>
      <c r="I282" s="233">
        <f t="shared" si="381"/>
        <v>0</v>
      </c>
      <c r="J282" s="234"/>
      <c r="K282" s="232"/>
      <c r="L282" s="233">
        <f t="shared" si="382"/>
        <v>0</v>
      </c>
      <c r="M282" s="231"/>
      <c r="N282" s="232"/>
      <c r="O282" s="233">
        <f t="shared" si="383"/>
        <v>0</v>
      </c>
      <c r="P282" s="229"/>
    </row>
    <row r="283" spans="1:16" s="29" customFormat="1" ht="13.5" hidden="1" thickTop="1" thickBot="1" x14ac:dyDescent="0.3">
      <c r="A283" s="289" t="s">
        <v>310</v>
      </c>
      <c r="B283" s="289" t="s">
        <v>311</v>
      </c>
      <c r="C283" s="553">
        <f t="shared" si="379"/>
        <v>0</v>
      </c>
      <c r="D283" s="290"/>
      <c r="E283" s="291"/>
      <c r="F283" s="277">
        <f t="shared" si="380"/>
        <v>0</v>
      </c>
      <c r="G283" s="290"/>
      <c r="H283" s="291"/>
      <c r="I283" s="277">
        <f t="shared" si="381"/>
        <v>0</v>
      </c>
      <c r="J283" s="292"/>
      <c r="K283" s="291"/>
      <c r="L283" s="277">
        <f t="shared" si="382"/>
        <v>0</v>
      </c>
      <c r="M283" s="290"/>
      <c r="N283" s="291"/>
      <c r="O283" s="277">
        <f t="shared" si="383"/>
        <v>0</v>
      </c>
      <c r="P283" s="279"/>
    </row>
    <row r="284" spans="1:16" s="29" customFormat="1" ht="48.75" hidden="1" thickTop="1" x14ac:dyDescent="0.25">
      <c r="A284" s="285" t="s">
        <v>312</v>
      </c>
      <c r="B284" s="293" t="s">
        <v>313</v>
      </c>
      <c r="C284" s="554">
        <f t="shared" si="379"/>
        <v>0</v>
      </c>
      <c r="D284" s="294"/>
      <c r="E284" s="295"/>
      <c r="F284" s="185">
        <f t="shared" si="380"/>
        <v>0</v>
      </c>
      <c r="G284" s="224"/>
      <c r="H284" s="225"/>
      <c r="I284" s="185">
        <f t="shared" si="381"/>
        <v>0</v>
      </c>
      <c r="J284" s="226"/>
      <c r="K284" s="225"/>
      <c r="L284" s="185">
        <f t="shared" si="382"/>
        <v>0</v>
      </c>
      <c r="M284" s="224"/>
      <c r="N284" s="225"/>
      <c r="O284" s="185">
        <f t="shared" si="383"/>
        <v>0</v>
      </c>
      <c r="P284" s="209"/>
    </row>
    <row r="285" spans="1:16" ht="12.75" thickTop="1" x14ac:dyDescent="0.25">
      <c r="A285" s="2"/>
      <c r="B285" s="2"/>
      <c r="C285" s="2"/>
      <c r="D285" s="2"/>
      <c r="E285" s="2"/>
      <c r="F285" s="2"/>
      <c r="G285" s="2"/>
      <c r="H285" s="2"/>
      <c r="I285" s="2"/>
      <c r="J285" s="2"/>
      <c r="K285" s="2"/>
      <c r="L285" s="2"/>
      <c r="M285" s="2"/>
      <c r="N285" s="2"/>
      <c r="O285" s="2"/>
      <c r="P285" s="2"/>
    </row>
    <row r="286" spans="1:16" x14ac:dyDescent="0.25">
      <c r="A286" s="2"/>
      <c r="B286" s="2"/>
      <c r="C286" s="2"/>
      <c r="D286" s="2"/>
      <c r="E286" s="2"/>
      <c r="F286" s="2"/>
      <c r="G286" s="2"/>
      <c r="H286" s="2"/>
      <c r="I286" s="2"/>
      <c r="J286" s="2"/>
      <c r="K286" s="2"/>
      <c r="L286" s="2"/>
      <c r="M286" s="2"/>
      <c r="N286" s="2"/>
      <c r="O286" s="2"/>
      <c r="P286" s="2"/>
    </row>
    <row r="287" spans="1:16" x14ac:dyDescent="0.25">
      <c r="A287" s="2"/>
      <c r="B287" s="2"/>
      <c r="C287" s="2"/>
      <c r="D287" s="2"/>
      <c r="E287" s="2"/>
      <c r="F287" s="2"/>
      <c r="G287" s="2"/>
      <c r="H287" s="2"/>
      <c r="I287" s="2"/>
      <c r="J287" s="2"/>
      <c r="K287" s="2"/>
      <c r="L287" s="2"/>
      <c r="M287" s="2"/>
      <c r="N287" s="2"/>
      <c r="O287" s="2"/>
      <c r="P287" s="2"/>
    </row>
    <row r="288" spans="1:16" x14ac:dyDescent="0.25">
      <c r="A288" s="2"/>
      <c r="B288" s="2"/>
      <c r="C288" s="2"/>
      <c r="D288" s="2"/>
      <c r="E288" s="2"/>
      <c r="F288" s="2"/>
      <c r="G288" s="2"/>
      <c r="H288" s="2"/>
      <c r="I288" s="2"/>
      <c r="J288" s="2"/>
      <c r="K288" s="2"/>
      <c r="L288" s="2"/>
      <c r="M288" s="2"/>
      <c r="N288" s="2"/>
      <c r="O288" s="2"/>
      <c r="P288" s="2"/>
    </row>
    <row r="289" spans="1:16" x14ac:dyDescent="0.25">
      <c r="A289" s="2"/>
      <c r="B289" s="2"/>
      <c r="C289" s="2"/>
      <c r="D289" s="2"/>
      <c r="E289" s="2"/>
      <c r="F289" s="2"/>
      <c r="G289" s="2"/>
      <c r="H289" s="2"/>
      <c r="I289" s="2"/>
      <c r="J289" s="2"/>
      <c r="K289" s="2"/>
      <c r="L289" s="2"/>
      <c r="M289" s="2"/>
      <c r="N289" s="2"/>
      <c r="O289" s="2"/>
      <c r="P289" s="2"/>
    </row>
    <row r="290" spans="1:16" x14ac:dyDescent="0.25">
      <c r="A290" s="2"/>
      <c r="B290" s="2"/>
      <c r="C290" s="2"/>
      <c r="D290" s="2"/>
      <c r="E290" s="2"/>
      <c r="F290" s="2"/>
      <c r="G290" s="2"/>
      <c r="H290" s="2"/>
      <c r="I290" s="2"/>
      <c r="J290" s="2"/>
      <c r="K290" s="2"/>
      <c r="L290" s="2"/>
      <c r="M290" s="2"/>
      <c r="N290" s="2"/>
      <c r="O290" s="2"/>
      <c r="P290" s="2"/>
    </row>
    <row r="291" spans="1:16" x14ac:dyDescent="0.25">
      <c r="A291" s="2"/>
      <c r="B291" s="2"/>
      <c r="C291" s="2"/>
      <c r="D291" s="2"/>
      <c r="E291" s="2"/>
      <c r="F291" s="2"/>
      <c r="G291" s="2"/>
      <c r="H291" s="2"/>
      <c r="I291" s="2"/>
      <c r="J291" s="2"/>
      <c r="K291" s="2"/>
      <c r="L291" s="2"/>
      <c r="M291" s="2"/>
      <c r="N291" s="2"/>
      <c r="O291" s="2"/>
      <c r="P291" s="2"/>
    </row>
    <row r="292" spans="1:16" x14ac:dyDescent="0.25">
      <c r="A292" s="2"/>
      <c r="B292" s="2"/>
      <c r="C292" s="2"/>
      <c r="D292" s="2"/>
      <c r="E292" s="2"/>
      <c r="F292" s="2"/>
      <c r="G292" s="2"/>
      <c r="H292" s="2"/>
      <c r="I292" s="2"/>
      <c r="J292" s="2"/>
      <c r="K292" s="2"/>
      <c r="L292" s="2"/>
      <c r="M292" s="2"/>
      <c r="N292" s="2"/>
      <c r="O292" s="2"/>
      <c r="P292" s="2"/>
    </row>
    <row r="293" spans="1:16" x14ac:dyDescent="0.25">
      <c r="A293" s="2"/>
      <c r="B293" s="2"/>
      <c r="C293" s="2"/>
      <c r="D293" s="2"/>
      <c r="E293" s="2"/>
      <c r="F293" s="2"/>
      <c r="G293" s="2"/>
      <c r="H293" s="2"/>
      <c r="I293" s="2"/>
      <c r="J293" s="2"/>
      <c r="K293" s="2"/>
      <c r="L293" s="2"/>
      <c r="M293" s="2"/>
      <c r="N293" s="2"/>
      <c r="O293" s="2"/>
      <c r="P293" s="2"/>
    </row>
    <row r="294" spans="1:16" x14ac:dyDescent="0.25">
      <c r="A294" s="2"/>
      <c r="B294" s="2"/>
      <c r="C294" s="2"/>
      <c r="D294" s="2"/>
      <c r="E294" s="2"/>
      <c r="F294" s="2"/>
      <c r="G294" s="2"/>
      <c r="H294" s="2"/>
      <c r="I294" s="2"/>
      <c r="J294" s="2"/>
      <c r="K294" s="2"/>
      <c r="L294" s="2"/>
      <c r="M294" s="2"/>
      <c r="N294" s="2"/>
      <c r="O294" s="2"/>
      <c r="P294" s="2"/>
    </row>
    <row r="295" spans="1:16" x14ac:dyDescent="0.25">
      <c r="A295" s="2"/>
      <c r="B295" s="2"/>
      <c r="C295" s="2"/>
      <c r="D295" s="2"/>
      <c r="E295" s="2"/>
      <c r="F295" s="2"/>
      <c r="G295" s="2"/>
      <c r="H295" s="2"/>
      <c r="I295" s="2"/>
      <c r="J295" s="2"/>
      <c r="K295" s="2"/>
      <c r="L295" s="2"/>
      <c r="M295" s="2"/>
      <c r="N295" s="2"/>
      <c r="O295" s="2"/>
      <c r="P295" s="2"/>
    </row>
    <row r="296" spans="1:16" x14ac:dyDescent="0.25">
      <c r="A296" s="2"/>
      <c r="B296" s="2"/>
      <c r="C296" s="2"/>
      <c r="D296" s="2"/>
      <c r="E296" s="2"/>
      <c r="F296" s="2"/>
      <c r="G296" s="2"/>
      <c r="H296" s="2"/>
      <c r="I296" s="2"/>
      <c r="J296" s="2"/>
      <c r="K296" s="2"/>
      <c r="L296" s="2"/>
      <c r="M296" s="2"/>
      <c r="N296" s="2"/>
      <c r="O296" s="2"/>
      <c r="P296" s="2"/>
    </row>
    <row r="297" spans="1:16" x14ac:dyDescent="0.25">
      <c r="A297" s="2"/>
      <c r="B297" s="2"/>
      <c r="C297" s="2"/>
      <c r="D297" s="2"/>
      <c r="E297" s="2"/>
      <c r="F297" s="2"/>
      <c r="G297" s="2"/>
      <c r="H297" s="2"/>
      <c r="I297" s="2"/>
      <c r="J297" s="2"/>
      <c r="K297" s="2"/>
      <c r="L297" s="2"/>
      <c r="M297" s="2"/>
      <c r="N297" s="2"/>
      <c r="O297" s="2"/>
      <c r="P297" s="2"/>
    </row>
    <row r="298" spans="1:16" x14ac:dyDescent="0.25">
      <c r="A298" s="2"/>
      <c r="B298" s="2"/>
      <c r="C298" s="2"/>
      <c r="D298" s="2"/>
      <c r="E298" s="2"/>
      <c r="F298" s="2"/>
      <c r="G298" s="2"/>
      <c r="H298" s="2"/>
      <c r="I298" s="2"/>
      <c r="J298" s="2"/>
      <c r="K298" s="2"/>
      <c r="L298" s="2"/>
      <c r="M298" s="2"/>
      <c r="N298" s="2"/>
      <c r="O298" s="2"/>
      <c r="P298" s="2"/>
    </row>
    <row r="299" spans="1:16" x14ac:dyDescent="0.25">
      <c r="A299" s="2"/>
      <c r="B299" s="2"/>
      <c r="C299" s="2"/>
      <c r="D299" s="2"/>
      <c r="E299" s="2"/>
      <c r="F299" s="2"/>
      <c r="G299" s="2"/>
      <c r="H299" s="2"/>
      <c r="I299" s="2"/>
      <c r="J299" s="2"/>
      <c r="K299" s="2"/>
      <c r="L299" s="2"/>
      <c r="M299" s="2"/>
      <c r="N299" s="2"/>
      <c r="O299" s="2"/>
      <c r="P299" s="2"/>
    </row>
    <row r="300" spans="1:16" x14ac:dyDescent="0.25">
      <c r="A300" s="2"/>
      <c r="B300" s="2"/>
      <c r="C300" s="2"/>
      <c r="D300" s="2"/>
      <c r="E300" s="2"/>
      <c r="F300" s="2"/>
      <c r="G300" s="2"/>
      <c r="H300" s="2"/>
      <c r="I300" s="2"/>
      <c r="J300" s="2"/>
      <c r="K300" s="2"/>
      <c r="L300" s="2"/>
      <c r="M300" s="2"/>
      <c r="N300" s="2"/>
      <c r="O300" s="2"/>
      <c r="P300" s="2"/>
    </row>
    <row r="301" spans="1:16" x14ac:dyDescent="0.25">
      <c r="A301" s="2"/>
      <c r="B301" s="2"/>
      <c r="C301" s="2"/>
      <c r="D301" s="2"/>
      <c r="E301" s="2"/>
      <c r="F301" s="2"/>
      <c r="G301" s="2"/>
      <c r="H301" s="2"/>
      <c r="I301" s="2"/>
      <c r="J301" s="2"/>
      <c r="K301" s="2"/>
      <c r="L301" s="2"/>
      <c r="M301" s="2"/>
      <c r="N301" s="2"/>
      <c r="O301" s="2"/>
      <c r="P301" s="2"/>
    </row>
  </sheetData>
  <sheetProtection algorithmName="SHA-512" hashValue="tbQkpC3LsK+VrMafL8Q1PB34BQVXC/aETULVJRebMnl7kloXuerKw3KOR0iib1iFbo5mYzDpj0ipKEBFposvrQ==" saltValue="7VIDXzoqGz5L4zPE8vu1CQ==" spinCount="100000" sheet="1" objects="1" scenarios="1" formatCells="0" formatColumns="0" formatRows="0" sort="0"/>
  <autoFilter ref="A18:P284">
    <filterColumn colId="2">
      <filters>
        <filter val="1 068"/>
        <filter val="1 644"/>
        <filter val="1 926"/>
        <filter val="105 289"/>
        <filter val="120 296"/>
        <filter val="126 509"/>
        <filter val="14 158"/>
        <filter val="15 007"/>
        <filter val="178 626"/>
        <filter val="319"/>
        <filter val="329"/>
        <filter val="343"/>
        <filter val="363"/>
        <filter val="377 246"/>
        <filter val="378 677"/>
        <filter val="382 247"/>
        <filter val="382 566"/>
        <filter val="47 117"/>
        <filter val="5 000"/>
        <filter val="5 779"/>
        <filter val="567 300"/>
        <filter val="6 108"/>
        <filter val="650"/>
        <filter val="651"/>
        <filter val="687 596"/>
        <filter val="849"/>
      </filters>
    </filterColumn>
  </autoFilter>
  <mergeCells count="31">
    <mergeCell ref="C7:P7"/>
    <mergeCell ref="A2:P2"/>
    <mergeCell ref="C3:P3"/>
    <mergeCell ref="C4:P4"/>
    <mergeCell ref="C5:P5"/>
    <mergeCell ref="C6:P6"/>
    <mergeCell ref="C13:P13"/>
    <mergeCell ref="P16:P17"/>
    <mergeCell ref="M16:M17"/>
    <mergeCell ref="N16:N17"/>
    <mergeCell ref="O16:O17"/>
    <mergeCell ref="C8:P8"/>
    <mergeCell ref="C9:P9"/>
    <mergeCell ref="C10:P10"/>
    <mergeCell ref="C11:P11"/>
    <mergeCell ref="C12:P12"/>
    <mergeCell ref="A273:B273"/>
    <mergeCell ref="A274:B274"/>
    <mergeCell ref="J16:J17"/>
    <mergeCell ref="K16:K17"/>
    <mergeCell ref="L16:L17"/>
    <mergeCell ref="A15:A17"/>
    <mergeCell ref="B15:B17"/>
    <mergeCell ref="C15:P15"/>
    <mergeCell ref="C16:C17"/>
    <mergeCell ref="D16:D17"/>
    <mergeCell ref="E16:E17"/>
    <mergeCell ref="F16:F17"/>
    <mergeCell ref="G16:G17"/>
    <mergeCell ref="H16:H17"/>
    <mergeCell ref="I16:I17"/>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8.pielikums Jūrmalas pilsētas domes
2020.gada 23.jūlija saistošajiem noteikumiem Nr.18
(protokols Nr.10, 20.punkts)
 </firstHeader>
    <firstFooter>&amp;L&amp;9&amp;D; &amp;T&amp;R&amp;9&amp;P (&amp;N)</first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301"/>
  <sheetViews>
    <sheetView showGridLines="0" view="pageLayout" zoomScaleNormal="100" workbookViewId="0">
      <selection activeCell="R5" sqref="R5"/>
    </sheetView>
  </sheetViews>
  <sheetFormatPr defaultRowHeight="12" outlineLevelCol="1" x14ac:dyDescent="0.25"/>
  <cols>
    <col min="1" max="1" width="10.85546875" style="296" customWidth="1"/>
    <col min="2" max="2" width="28" style="296" customWidth="1"/>
    <col min="3" max="3" width="8" style="296" customWidth="1"/>
    <col min="4" max="5" width="8.7109375" style="296" hidden="1" customWidth="1" outlineLevel="1"/>
    <col min="6" max="6" width="8.7109375" style="296" customWidth="1" collapsed="1"/>
    <col min="7" max="8" width="8.7109375" style="296" hidden="1" customWidth="1" outlineLevel="1"/>
    <col min="9" max="9" width="8.7109375" style="296" customWidth="1" collapsed="1"/>
    <col min="10" max="11" width="8.28515625" style="296" hidden="1" customWidth="1" outlineLevel="1"/>
    <col min="12" max="12" width="8.28515625" style="296" customWidth="1" collapsed="1"/>
    <col min="13" max="14" width="7.42578125" style="296" hidden="1" customWidth="1" outlineLevel="1"/>
    <col min="15" max="15" width="7.42578125" style="296" customWidth="1" collapsed="1"/>
    <col min="16" max="16" width="26.7109375" style="296" hidden="1" customWidth="1" outlineLevel="1"/>
    <col min="17" max="17" width="9.140625" style="2" collapsed="1"/>
    <col min="18" max="16384" width="9.140625" style="2"/>
  </cols>
  <sheetData>
    <row r="1" spans="1:17" x14ac:dyDescent="0.25">
      <c r="A1" s="1"/>
      <c r="B1" s="1"/>
      <c r="C1" s="1"/>
      <c r="D1" s="1"/>
      <c r="E1" s="1"/>
      <c r="F1" s="1"/>
      <c r="G1" s="1"/>
      <c r="H1" s="1"/>
      <c r="I1" s="1"/>
      <c r="J1" s="1"/>
      <c r="K1" s="1"/>
      <c r="L1" s="1"/>
      <c r="M1" s="1"/>
      <c r="N1" s="803"/>
      <c r="O1" s="528" t="s">
        <v>1131</v>
      </c>
      <c r="P1" s="1"/>
    </row>
    <row r="2" spans="1:17" ht="35.25" customHeight="1" x14ac:dyDescent="0.25">
      <c r="A2" s="993" t="s">
        <v>1</v>
      </c>
      <c r="B2" s="994"/>
      <c r="C2" s="994"/>
      <c r="D2" s="994"/>
      <c r="E2" s="994"/>
      <c r="F2" s="994"/>
      <c r="G2" s="994"/>
      <c r="H2" s="994"/>
      <c r="I2" s="994"/>
      <c r="J2" s="994"/>
      <c r="K2" s="994"/>
      <c r="L2" s="994"/>
      <c r="M2" s="994"/>
      <c r="N2" s="994"/>
      <c r="O2" s="994"/>
      <c r="P2" s="995"/>
      <c r="Q2" s="565"/>
    </row>
    <row r="3" spans="1:17" ht="12.75" customHeight="1" x14ac:dyDescent="0.25">
      <c r="A3" s="3" t="s">
        <v>2</v>
      </c>
      <c r="B3" s="4"/>
      <c r="C3" s="991" t="s">
        <v>3</v>
      </c>
      <c r="D3" s="991"/>
      <c r="E3" s="991"/>
      <c r="F3" s="991"/>
      <c r="G3" s="991"/>
      <c r="H3" s="991"/>
      <c r="I3" s="991"/>
      <c r="J3" s="991"/>
      <c r="K3" s="991"/>
      <c r="L3" s="991"/>
      <c r="M3" s="991"/>
      <c r="N3" s="991"/>
      <c r="O3" s="991"/>
      <c r="P3" s="992"/>
      <c r="Q3" s="565"/>
    </row>
    <row r="4" spans="1:17" ht="12.75" customHeight="1" x14ac:dyDescent="0.25">
      <c r="A4" s="3" t="s">
        <v>4</v>
      </c>
      <c r="B4" s="4"/>
      <c r="C4" s="991" t="s">
        <v>5</v>
      </c>
      <c r="D4" s="991"/>
      <c r="E4" s="991"/>
      <c r="F4" s="991"/>
      <c r="G4" s="991"/>
      <c r="H4" s="991"/>
      <c r="I4" s="991"/>
      <c r="J4" s="991"/>
      <c r="K4" s="991"/>
      <c r="L4" s="991"/>
      <c r="M4" s="991"/>
      <c r="N4" s="991"/>
      <c r="O4" s="991"/>
      <c r="P4" s="992"/>
      <c r="Q4" s="565"/>
    </row>
    <row r="5" spans="1:17" ht="12.75" customHeight="1" x14ac:dyDescent="0.25">
      <c r="A5" s="5" t="s">
        <v>6</v>
      </c>
      <c r="B5" s="6"/>
      <c r="C5" s="996" t="s">
        <v>1132</v>
      </c>
      <c r="D5" s="996"/>
      <c r="E5" s="996"/>
      <c r="F5" s="996"/>
      <c r="G5" s="996"/>
      <c r="H5" s="996"/>
      <c r="I5" s="996"/>
      <c r="J5" s="996"/>
      <c r="K5" s="996"/>
      <c r="L5" s="996"/>
      <c r="M5" s="996"/>
      <c r="N5" s="996"/>
      <c r="O5" s="996"/>
      <c r="P5" s="997"/>
      <c r="Q5" s="565"/>
    </row>
    <row r="6" spans="1:17" ht="12.75" customHeight="1" x14ac:dyDescent="0.25">
      <c r="A6" s="5" t="s">
        <v>8</v>
      </c>
      <c r="B6" s="6"/>
      <c r="C6" s="996" t="s">
        <v>841</v>
      </c>
      <c r="D6" s="996"/>
      <c r="E6" s="996"/>
      <c r="F6" s="996"/>
      <c r="G6" s="996"/>
      <c r="H6" s="996"/>
      <c r="I6" s="996"/>
      <c r="J6" s="996"/>
      <c r="K6" s="996"/>
      <c r="L6" s="996"/>
      <c r="M6" s="996"/>
      <c r="N6" s="996"/>
      <c r="O6" s="996"/>
      <c r="P6" s="997"/>
      <c r="Q6" s="565"/>
    </row>
    <row r="7" spans="1:17" x14ac:dyDescent="0.25">
      <c r="A7" s="5" t="s">
        <v>10</v>
      </c>
      <c r="B7" s="6"/>
      <c r="C7" s="991" t="s">
        <v>1133</v>
      </c>
      <c r="D7" s="991"/>
      <c r="E7" s="991"/>
      <c r="F7" s="991"/>
      <c r="G7" s="991"/>
      <c r="H7" s="991"/>
      <c r="I7" s="991"/>
      <c r="J7" s="991"/>
      <c r="K7" s="991"/>
      <c r="L7" s="991"/>
      <c r="M7" s="991"/>
      <c r="N7" s="991"/>
      <c r="O7" s="991"/>
      <c r="P7" s="992"/>
      <c r="Q7" s="565"/>
    </row>
    <row r="8" spans="1:17" ht="12.75" customHeight="1" x14ac:dyDescent="0.25">
      <c r="A8" s="7" t="s">
        <v>12</v>
      </c>
      <c r="B8" s="6"/>
      <c r="C8" s="1006"/>
      <c r="D8" s="1006"/>
      <c r="E8" s="1006"/>
      <c r="F8" s="1006"/>
      <c r="G8" s="1006"/>
      <c r="H8" s="1006"/>
      <c r="I8" s="1006"/>
      <c r="J8" s="1006"/>
      <c r="K8" s="1006"/>
      <c r="L8" s="1006"/>
      <c r="M8" s="1006"/>
      <c r="N8" s="1006"/>
      <c r="O8" s="1006"/>
      <c r="P8" s="1007"/>
      <c r="Q8" s="565"/>
    </row>
    <row r="9" spans="1:17" ht="12.75" customHeight="1" x14ac:dyDescent="0.25">
      <c r="A9" s="5"/>
      <c r="B9" s="6" t="s">
        <v>13</v>
      </c>
      <c r="C9" s="996" t="s">
        <v>903</v>
      </c>
      <c r="D9" s="996"/>
      <c r="E9" s="996"/>
      <c r="F9" s="996"/>
      <c r="G9" s="996"/>
      <c r="H9" s="996"/>
      <c r="I9" s="996"/>
      <c r="J9" s="996"/>
      <c r="K9" s="996"/>
      <c r="L9" s="996"/>
      <c r="M9" s="996"/>
      <c r="N9" s="996"/>
      <c r="O9" s="996"/>
      <c r="P9" s="997"/>
      <c r="Q9" s="565"/>
    </row>
    <row r="10" spans="1:17" ht="12.75" customHeight="1" x14ac:dyDescent="0.25">
      <c r="A10" s="5"/>
      <c r="B10" s="6" t="s">
        <v>15</v>
      </c>
      <c r="C10" s="996"/>
      <c r="D10" s="996"/>
      <c r="E10" s="996"/>
      <c r="F10" s="996"/>
      <c r="G10" s="996"/>
      <c r="H10" s="996"/>
      <c r="I10" s="996"/>
      <c r="J10" s="996"/>
      <c r="K10" s="996"/>
      <c r="L10" s="996"/>
      <c r="M10" s="996"/>
      <c r="N10" s="996"/>
      <c r="O10" s="996"/>
      <c r="P10" s="997"/>
      <c r="Q10" s="565"/>
    </row>
    <row r="11" spans="1:17" ht="12.75" customHeight="1" x14ac:dyDescent="0.25">
      <c r="A11" s="5"/>
      <c r="B11" s="6" t="s">
        <v>16</v>
      </c>
      <c r="C11" s="1006"/>
      <c r="D11" s="1006"/>
      <c r="E11" s="1006"/>
      <c r="F11" s="1006"/>
      <c r="G11" s="1006"/>
      <c r="H11" s="1006"/>
      <c r="I11" s="1006"/>
      <c r="J11" s="1006"/>
      <c r="K11" s="1006"/>
      <c r="L11" s="1006"/>
      <c r="M11" s="1006"/>
      <c r="N11" s="1006"/>
      <c r="O11" s="1006"/>
      <c r="P11" s="1007"/>
      <c r="Q11" s="565"/>
    </row>
    <row r="12" spans="1:17" ht="12.75" customHeight="1" x14ac:dyDescent="0.25">
      <c r="A12" s="5"/>
      <c r="B12" s="6" t="s">
        <v>17</v>
      </c>
      <c r="C12" s="996"/>
      <c r="D12" s="996"/>
      <c r="E12" s="996"/>
      <c r="F12" s="996"/>
      <c r="G12" s="996"/>
      <c r="H12" s="996"/>
      <c r="I12" s="996"/>
      <c r="J12" s="996"/>
      <c r="K12" s="996"/>
      <c r="L12" s="996"/>
      <c r="M12" s="996"/>
      <c r="N12" s="996"/>
      <c r="O12" s="996"/>
      <c r="P12" s="997"/>
      <c r="Q12" s="565"/>
    </row>
    <row r="13" spans="1:17" ht="12.75" customHeight="1" x14ac:dyDescent="0.25">
      <c r="A13" s="5"/>
      <c r="B13" s="6" t="s">
        <v>19</v>
      </c>
      <c r="C13" s="996"/>
      <c r="D13" s="996"/>
      <c r="E13" s="996"/>
      <c r="F13" s="996"/>
      <c r="G13" s="996"/>
      <c r="H13" s="996"/>
      <c r="I13" s="996"/>
      <c r="J13" s="996"/>
      <c r="K13" s="996"/>
      <c r="L13" s="996"/>
      <c r="M13" s="996"/>
      <c r="N13" s="996"/>
      <c r="O13" s="996"/>
      <c r="P13" s="997"/>
      <c r="Q13" s="565"/>
    </row>
    <row r="14" spans="1:17" ht="12.75" customHeight="1" x14ac:dyDescent="0.25">
      <c r="A14" s="8"/>
      <c r="B14" s="9"/>
      <c r="C14" s="10"/>
      <c r="D14" s="10"/>
      <c r="E14" s="10"/>
      <c r="F14" s="10"/>
      <c r="G14" s="10"/>
      <c r="H14" s="10"/>
      <c r="I14" s="10"/>
      <c r="J14" s="10"/>
      <c r="K14" s="10"/>
      <c r="L14" s="10"/>
      <c r="M14" s="10"/>
      <c r="N14" s="10"/>
      <c r="O14" s="10"/>
      <c r="P14" s="11"/>
      <c r="Q14" s="565"/>
    </row>
    <row r="15" spans="1:17" s="12" customFormat="1" ht="12.75" customHeight="1" x14ac:dyDescent="0.25">
      <c r="A15" s="1014" t="s">
        <v>20</v>
      </c>
      <c r="B15" s="1016" t="s">
        <v>21</v>
      </c>
      <c r="C15" s="1019" t="s">
        <v>22</v>
      </c>
      <c r="D15" s="1020"/>
      <c r="E15" s="1020"/>
      <c r="F15" s="1020"/>
      <c r="G15" s="1020"/>
      <c r="H15" s="1020"/>
      <c r="I15" s="1020"/>
      <c r="J15" s="1020"/>
      <c r="K15" s="1020"/>
      <c r="L15" s="1020"/>
      <c r="M15" s="1020"/>
      <c r="N15" s="1020"/>
      <c r="O15" s="1020"/>
      <c r="P15" s="1021"/>
      <c r="Q15" s="566"/>
    </row>
    <row r="16" spans="1:17" s="12" customFormat="1" ht="12.75" customHeight="1" x14ac:dyDescent="0.25">
      <c r="A16" s="1015"/>
      <c r="B16" s="1017"/>
      <c r="C16" s="1022" t="s">
        <v>23</v>
      </c>
      <c r="D16" s="1024" t="s">
        <v>24</v>
      </c>
      <c r="E16" s="1026" t="s">
        <v>25</v>
      </c>
      <c r="F16" s="1028" t="s">
        <v>26</v>
      </c>
      <c r="G16" s="1000" t="s">
        <v>27</v>
      </c>
      <c r="H16" s="1002" t="s">
        <v>28</v>
      </c>
      <c r="I16" s="1030" t="s">
        <v>29</v>
      </c>
      <c r="J16" s="1000" t="s">
        <v>30</v>
      </c>
      <c r="K16" s="1002" t="s">
        <v>31</v>
      </c>
      <c r="L16" s="1012" t="s">
        <v>32</v>
      </c>
      <c r="M16" s="1000" t="s">
        <v>33</v>
      </c>
      <c r="N16" s="1002" t="s">
        <v>34</v>
      </c>
      <c r="O16" s="1004" t="s">
        <v>35</v>
      </c>
      <c r="P16" s="998" t="s">
        <v>36</v>
      </c>
      <c r="Q16" s="566"/>
    </row>
    <row r="17" spans="1:17" s="13" customFormat="1" ht="61.5" customHeight="1" thickBot="1" x14ac:dyDescent="0.3">
      <c r="A17" s="999"/>
      <c r="B17" s="1018"/>
      <c r="C17" s="1023"/>
      <c r="D17" s="1025"/>
      <c r="E17" s="1027"/>
      <c r="F17" s="1029"/>
      <c r="G17" s="1001"/>
      <c r="H17" s="1003"/>
      <c r="I17" s="1031"/>
      <c r="J17" s="1001"/>
      <c r="K17" s="1003"/>
      <c r="L17" s="1013"/>
      <c r="M17" s="1001"/>
      <c r="N17" s="1003"/>
      <c r="O17" s="1005"/>
      <c r="P17" s="999"/>
      <c r="Q17" s="353"/>
    </row>
    <row r="18" spans="1:17" s="13" customFormat="1" ht="9.75" customHeight="1" thickTop="1" x14ac:dyDescent="0.25">
      <c r="A18" s="14" t="s">
        <v>37</v>
      </c>
      <c r="B18" s="14">
        <v>2</v>
      </c>
      <c r="C18" s="14">
        <v>8</v>
      </c>
      <c r="D18" s="15"/>
      <c r="E18" s="16"/>
      <c r="F18" s="17">
        <v>9</v>
      </c>
      <c r="G18" s="15"/>
      <c r="H18" s="16"/>
      <c r="I18" s="17">
        <v>10</v>
      </c>
      <c r="J18" s="18"/>
      <c r="K18" s="16"/>
      <c r="L18" s="17">
        <v>11</v>
      </c>
      <c r="M18" s="15"/>
      <c r="N18" s="16"/>
      <c r="O18" s="17"/>
      <c r="P18" s="19">
        <v>12</v>
      </c>
    </row>
    <row r="19" spans="1:17" s="29" customFormat="1" hidden="1" x14ac:dyDescent="0.25">
      <c r="A19" s="20"/>
      <c r="B19" s="21" t="s">
        <v>38</v>
      </c>
      <c r="C19" s="170"/>
      <c r="D19" s="22"/>
      <c r="E19" s="23"/>
      <c r="F19" s="24"/>
      <c r="G19" s="25"/>
      <c r="H19" s="26"/>
      <c r="I19" s="24"/>
      <c r="J19" s="27"/>
      <c r="K19" s="26"/>
      <c r="L19" s="24"/>
      <c r="M19" s="25"/>
      <c r="N19" s="26"/>
      <c r="O19" s="24"/>
      <c r="P19" s="28"/>
    </row>
    <row r="20" spans="1:17" s="29" customFormat="1" ht="12.75" thickBot="1" x14ac:dyDescent="0.3">
      <c r="A20" s="30"/>
      <c r="B20" s="31" t="s">
        <v>39</v>
      </c>
      <c r="C20" s="529">
        <f>F20+I20+L20+O20</f>
        <v>713145</v>
      </c>
      <c r="D20" s="32">
        <f t="shared" ref="D20:E20" si="0">SUM(D21,D24,D25,D41,D43)</f>
        <v>714785</v>
      </c>
      <c r="E20" s="33">
        <f t="shared" si="0"/>
        <v>-1640</v>
      </c>
      <c r="F20" s="34">
        <f>SUM(F21,F24,F25,F41,F43)</f>
        <v>713145</v>
      </c>
      <c r="G20" s="32">
        <f t="shared" ref="G20:H20" si="1">SUM(G21,G24,G43)</f>
        <v>0</v>
      </c>
      <c r="H20" s="33">
        <f t="shared" si="1"/>
        <v>0</v>
      </c>
      <c r="I20" s="34">
        <f>SUM(I21,I24,I43)</f>
        <v>0</v>
      </c>
      <c r="J20" s="35">
        <f t="shared" ref="J20:K20" si="2">SUM(J21,J26,J43)</f>
        <v>0</v>
      </c>
      <c r="K20" s="33">
        <f t="shared" si="2"/>
        <v>0</v>
      </c>
      <c r="L20" s="34">
        <f>SUM(L21,L26,L43)</f>
        <v>0</v>
      </c>
      <c r="M20" s="32">
        <f t="shared" ref="M20:O20" si="3">SUM(M21,M45)</f>
        <v>0</v>
      </c>
      <c r="N20" s="33">
        <f t="shared" si="3"/>
        <v>0</v>
      </c>
      <c r="O20" s="34">
        <f t="shared" si="3"/>
        <v>0</v>
      </c>
      <c r="P20" s="36"/>
    </row>
    <row r="21" spans="1:17" ht="12.75" hidden="1" thickTop="1" x14ac:dyDescent="0.25">
      <c r="A21" s="37"/>
      <c r="B21" s="38" t="s">
        <v>40</v>
      </c>
      <c r="C21" s="530">
        <f t="shared" ref="C21:C84" si="4">F21+I21+L21+O21</f>
        <v>0</v>
      </c>
      <c r="D21" s="39">
        <f t="shared" ref="D21:E21" si="5">SUM(D22:D23)</f>
        <v>0</v>
      </c>
      <c r="E21" s="40">
        <f t="shared" si="5"/>
        <v>0</v>
      </c>
      <c r="F21" s="41">
        <f>SUM(F22:F23)</f>
        <v>0</v>
      </c>
      <c r="G21" s="39">
        <f t="shared" ref="G21:H21" si="6">SUM(G22:G23)</f>
        <v>0</v>
      </c>
      <c r="H21" s="40">
        <f t="shared" si="6"/>
        <v>0</v>
      </c>
      <c r="I21" s="41">
        <f>SUM(I22:I23)</f>
        <v>0</v>
      </c>
      <c r="J21" s="42">
        <f t="shared" ref="J21:K21" si="7">SUM(J22:J23)</f>
        <v>0</v>
      </c>
      <c r="K21" s="40">
        <f t="shared" si="7"/>
        <v>0</v>
      </c>
      <c r="L21" s="41">
        <f>SUM(L22:L23)</f>
        <v>0</v>
      </c>
      <c r="M21" s="39">
        <f t="shared" ref="M21:O21" si="8">SUM(M22:M23)</f>
        <v>0</v>
      </c>
      <c r="N21" s="40">
        <f t="shared" si="8"/>
        <v>0</v>
      </c>
      <c r="O21" s="41">
        <f t="shared" si="8"/>
        <v>0</v>
      </c>
      <c r="P21" s="43"/>
    </row>
    <row r="22" spans="1:17" ht="12.75" hidden="1" thickTop="1" x14ac:dyDescent="0.25">
      <c r="A22" s="44"/>
      <c r="B22" s="45" t="s">
        <v>41</v>
      </c>
      <c r="C22" s="531">
        <f t="shared" si="4"/>
        <v>0</v>
      </c>
      <c r="D22" s="46"/>
      <c r="E22" s="47"/>
      <c r="F22" s="48">
        <f>D22+E22</f>
        <v>0</v>
      </c>
      <c r="G22" s="46"/>
      <c r="H22" s="47"/>
      <c r="I22" s="48">
        <f>G22+H22</f>
        <v>0</v>
      </c>
      <c r="J22" s="49"/>
      <c r="K22" s="47"/>
      <c r="L22" s="48">
        <f>J22+K22</f>
        <v>0</v>
      </c>
      <c r="M22" s="46"/>
      <c r="N22" s="47"/>
      <c r="O22" s="48">
        <f>M22+N22</f>
        <v>0</v>
      </c>
      <c r="P22" s="50"/>
    </row>
    <row r="23" spans="1:17" ht="12.75" hidden="1" thickTop="1" x14ac:dyDescent="0.25">
      <c r="A23" s="51"/>
      <c r="B23" s="52" t="s">
        <v>42</v>
      </c>
      <c r="C23" s="532">
        <f t="shared" si="4"/>
        <v>0</v>
      </c>
      <c r="D23" s="53"/>
      <c r="E23" s="54"/>
      <c r="F23" s="55">
        <f t="shared" ref="F23:F25" si="9">D23+E23</f>
        <v>0</v>
      </c>
      <c r="G23" s="53"/>
      <c r="H23" s="54"/>
      <c r="I23" s="55">
        <f t="shared" ref="I23:I24" si="10">G23+H23</f>
        <v>0</v>
      </c>
      <c r="J23" s="56"/>
      <c r="K23" s="54"/>
      <c r="L23" s="55">
        <f>J23+K23</f>
        <v>0</v>
      </c>
      <c r="M23" s="53"/>
      <c r="N23" s="54"/>
      <c r="O23" s="55">
        <f>M23+N23</f>
        <v>0</v>
      </c>
      <c r="P23" s="57"/>
    </row>
    <row r="24" spans="1:17" s="29" customFormat="1" ht="25.5" thickTop="1" thickBot="1" x14ac:dyDescent="0.3">
      <c r="A24" s="804">
        <v>19300</v>
      </c>
      <c r="B24" s="804" t="s">
        <v>43</v>
      </c>
      <c r="C24" s="805">
        <f>F24+I24</f>
        <v>713145</v>
      </c>
      <c r="D24" s="806">
        <v>714785</v>
      </c>
      <c r="E24" s="859">
        <f>100000-50820-50820</f>
        <v>-1640</v>
      </c>
      <c r="F24" s="808">
        <f t="shared" si="9"/>
        <v>713145</v>
      </c>
      <c r="G24" s="806"/>
      <c r="H24" s="807"/>
      <c r="I24" s="808">
        <f t="shared" si="10"/>
        <v>0</v>
      </c>
      <c r="J24" s="809" t="s">
        <v>44</v>
      </c>
      <c r="K24" s="810" t="s">
        <v>44</v>
      </c>
      <c r="L24" s="811" t="s">
        <v>44</v>
      </c>
      <c r="M24" s="812" t="s">
        <v>44</v>
      </c>
      <c r="N24" s="813" t="s">
        <v>44</v>
      </c>
      <c r="O24" s="811" t="s">
        <v>44</v>
      </c>
      <c r="P24" s="211"/>
    </row>
    <row r="25" spans="1:17" s="29" customFormat="1" ht="24.75" hidden="1" thickTop="1" x14ac:dyDescent="0.25">
      <c r="A25" s="69"/>
      <c r="B25" s="70" t="s">
        <v>45</v>
      </c>
      <c r="C25" s="534">
        <f>F25</f>
        <v>0</v>
      </c>
      <c r="D25" s="71"/>
      <c r="E25" s="72"/>
      <c r="F25" s="73">
        <f t="shared" si="9"/>
        <v>0</v>
      </c>
      <c r="G25" s="74" t="s">
        <v>44</v>
      </c>
      <c r="H25" s="75" t="s">
        <v>44</v>
      </c>
      <c r="I25" s="76" t="s">
        <v>44</v>
      </c>
      <c r="J25" s="77" t="s">
        <v>44</v>
      </c>
      <c r="K25" s="78" t="s">
        <v>44</v>
      </c>
      <c r="L25" s="76" t="s">
        <v>44</v>
      </c>
      <c r="M25" s="79" t="s">
        <v>44</v>
      </c>
      <c r="N25" s="78" t="s">
        <v>44</v>
      </c>
      <c r="O25" s="76" t="s">
        <v>44</v>
      </c>
      <c r="P25" s="80"/>
    </row>
    <row r="26" spans="1:17" s="29" customFormat="1" ht="36.75" hidden="1" thickTop="1" x14ac:dyDescent="0.25">
      <c r="A26" s="70">
        <v>21300</v>
      </c>
      <c r="B26" s="70" t="s">
        <v>46</v>
      </c>
      <c r="C26" s="534">
        <f>L26</f>
        <v>0</v>
      </c>
      <c r="D26" s="79" t="s">
        <v>44</v>
      </c>
      <c r="E26" s="78" t="s">
        <v>44</v>
      </c>
      <c r="F26" s="76" t="s">
        <v>44</v>
      </c>
      <c r="G26" s="79" t="s">
        <v>44</v>
      </c>
      <c r="H26" s="78" t="s">
        <v>44</v>
      </c>
      <c r="I26" s="76" t="s">
        <v>44</v>
      </c>
      <c r="J26" s="77">
        <f t="shared" ref="J26:K26" si="11">SUM(J27,J31,J33,J36)</f>
        <v>0</v>
      </c>
      <c r="K26" s="78">
        <f t="shared" si="11"/>
        <v>0</v>
      </c>
      <c r="L26" s="185">
        <f>SUM(L27,L31,L33,L36)</f>
        <v>0</v>
      </c>
      <c r="M26" s="79" t="s">
        <v>44</v>
      </c>
      <c r="N26" s="78" t="s">
        <v>44</v>
      </c>
      <c r="O26" s="76" t="s">
        <v>44</v>
      </c>
      <c r="P26" s="80"/>
    </row>
    <row r="27" spans="1:17" s="29" customFormat="1" ht="24.75" hidden="1" thickTop="1" x14ac:dyDescent="0.25">
      <c r="A27" s="81">
        <v>21350</v>
      </c>
      <c r="B27" s="70" t="s">
        <v>47</v>
      </c>
      <c r="C27" s="534">
        <f>L27</f>
        <v>0</v>
      </c>
      <c r="D27" s="79" t="s">
        <v>44</v>
      </c>
      <c r="E27" s="78" t="s">
        <v>44</v>
      </c>
      <c r="F27" s="76" t="s">
        <v>44</v>
      </c>
      <c r="G27" s="79" t="s">
        <v>44</v>
      </c>
      <c r="H27" s="78" t="s">
        <v>44</v>
      </c>
      <c r="I27" s="76" t="s">
        <v>44</v>
      </c>
      <c r="J27" s="77">
        <f t="shared" ref="J27:K27" si="12">SUM(J28:J30)</f>
        <v>0</v>
      </c>
      <c r="K27" s="78">
        <f t="shared" si="12"/>
        <v>0</v>
      </c>
      <c r="L27" s="185">
        <f>SUM(L28:L30)</f>
        <v>0</v>
      </c>
      <c r="M27" s="79" t="s">
        <v>44</v>
      </c>
      <c r="N27" s="78" t="s">
        <v>44</v>
      </c>
      <c r="O27" s="76" t="s">
        <v>44</v>
      </c>
      <c r="P27" s="80"/>
    </row>
    <row r="28" spans="1:17" ht="12.75" hidden="1" thickTop="1" x14ac:dyDescent="0.25">
      <c r="A28" s="44">
        <v>21351</v>
      </c>
      <c r="B28" s="82" t="s">
        <v>48</v>
      </c>
      <c r="C28" s="535">
        <f t="shared" ref="C28:C40" si="13">L28</f>
        <v>0</v>
      </c>
      <c r="D28" s="83" t="s">
        <v>44</v>
      </c>
      <c r="E28" s="84" t="s">
        <v>44</v>
      </c>
      <c r="F28" s="85" t="s">
        <v>44</v>
      </c>
      <c r="G28" s="83" t="s">
        <v>44</v>
      </c>
      <c r="H28" s="84" t="s">
        <v>44</v>
      </c>
      <c r="I28" s="85" t="s">
        <v>44</v>
      </c>
      <c r="J28" s="86"/>
      <c r="K28" s="87"/>
      <c r="L28" s="194">
        <f t="shared" ref="L28:L30" si="14">J28+K28</f>
        <v>0</v>
      </c>
      <c r="M28" s="88" t="s">
        <v>44</v>
      </c>
      <c r="N28" s="87" t="s">
        <v>44</v>
      </c>
      <c r="O28" s="85" t="s">
        <v>44</v>
      </c>
      <c r="P28" s="89"/>
    </row>
    <row r="29" spans="1:17" ht="12.75" hidden="1" thickTop="1" x14ac:dyDescent="0.25">
      <c r="A29" s="51">
        <v>21352</v>
      </c>
      <c r="B29" s="90" t="s">
        <v>49</v>
      </c>
      <c r="C29" s="536">
        <f t="shared" si="13"/>
        <v>0</v>
      </c>
      <c r="D29" s="91" t="s">
        <v>44</v>
      </c>
      <c r="E29" s="92" t="s">
        <v>44</v>
      </c>
      <c r="F29" s="93" t="s">
        <v>44</v>
      </c>
      <c r="G29" s="91" t="s">
        <v>44</v>
      </c>
      <c r="H29" s="92" t="s">
        <v>44</v>
      </c>
      <c r="I29" s="93" t="s">
        <v>44</v>
      </c>
      <c r="J29" s="94"/>
      <c r="K29" s="95"/>
      <c r="L29" s="199">
        <f t="shared" si="14"/>
        <v>0</v>
      </c>
      <c r="M29" s="96" t="s">
        <v>44</v>
      </c>
      <c r="N29" s="95" t="s">
        <v>44</v>
      </c>
      <c r="O29" s="93" t="s">
        <v>44</v>
      </c>
      <c r="P29" s="97"/>
    </row>
    <row r="30" spans="1:17" ht="24.75" hidden="1" thickTop="1" x14ac:dyDescent="0.25">
      <c r="A30" s="51">
        <v>21359</v>
      </c>
      <c r="B30" s="90" t="s">
        <v>50</v>
      </c>
      <c r="C30" s="536">
        <f t="shared" si="13"/>
        <v>0</v>
      </c>
      <c r="D30" s="91" t="s">
        <v>44</v>
      </c>
      <c r="E30" s="92" t="s">
        <v>44</v>
      </c>
      <c r="F30" s="93" t="s">
        <v>44</v>
      </c>
      <c r="G30" s="91" t="s">
        <v>44</v>
      </c>
      <c r="H30" s="92" t="s">
        <v>44</v>
      </c>
      <c r="I30" s="93" t="s">
        <v>44</v>
      </c>
      <c r="J30" s="94"/>
      <c r="K30" s="95"/>
      <c r="L30" s="199">
        <f t="shared" si="14"/>
        <v>0</v>
      </c>
      <c r="M30" s="96" t="s">
        <v>44</v>
      </c>
      <c r="N30" s="95" t="s">
        <v>44</v>
      </c>
      <c r="O30" s="93" t="s">
        <v>44</v>
      </c>
      <c r="P30" s="97"/>
    </row>
    <row r="31" spans="1:17" s="29" customFormat="1" ht="36.75" hidden="1" thickTop="1" x14ac:dyDescent="0.25">
      <c r="A31" s="81">
        <v>21370</v>
      </c>
      <c r="B31" s="70" t="s">
        <v>51</v>
      </c>
      <c r="C31" s="534">
        <f t="shared" si="13"/>
        <v>0</v>
      </c>
      <c r="D31" s="79" t="s">
        <v>44</v>
      </c>
      <c r="E31" s="78" t="s">
        <v>44</v>
      </c>
      <c r="F31" s="76" t="s">
        <v>44</v>
      </c>
      <c r="G31" s="79" t="s">
        <v>44</v>
      </c>
      <c r="H31" s="78" t="s">
        <v>44</v>
      </c>
      <c r="I31" s="76" t="s">
        <v>44</v>
      </c>
      <c r="J31" s="77">
        <f t="shared" ref="J31:K31" si="15">SUM(J32)</f>
        <v>0</v>
      </c>
      <c r="K31" s="78">
        <f t="shared" si="15"/>
        <v>0</v>
      </c>
      <c r="L31" s="185">
        <f>SUM(L32)</f>
        <v>0</v>
      </c>
      <c r="M31" s="79" t="s">
        <v>44</v>
      </c>
      <c r="N31" s="78" t="s">
        <v>44</v>
      </c>
      <c r="O31" s="76" t="s">
        <v>44</v>
      </c>
      <c r="P31" s="80"/>
    </row>
    <row r="32" spans="1:17" ht="36.75" hidden="1" thickTop="1" x14ac:dyDescent="0.25">
      <c r="A32" s="98">
        <v>21379</v>
      </c>
      <c r="B32" s="99" t="s">
        <v>52</v>
      </c>
      <c r="C32" s="537">
        <f t="shared" si="13"/>
        <v>0</v>
      </c>
      <c r="D32" s="100" t="s">
        <v>44</v>
      </c>
      <c r="E32" s="101" t="s">
        <v>44</v>
      </c>
      <c r="F32" s="102" t="s">
        <v>44</v>
      </c>
      <c r="G32" s="100" t="s">
        <v>44</v>
      </c>
      <c r="H32" s="101" t="s">
        <v>44</v>
      </c>
      <c r="I32" s="102" t="s">
        <v>44</v>
      </c>
      <c r="J32" s="103"/>
      <c r="K32" s="104"/>
      <c r="L32" s="248">
        <f>J32+K32</f>
        <v>0</v>
      </c>
      <c r="M32" s="105" t="s">
        <v>44</v>
      </c>
      <c r="N32" s="104" t="s">
        <v>44</v>
      </c>
      <c r="O32" s="102" t="s">
        <v>44</v>
      </c>
      <c r="P32" s="106"/>
    </row>
    <row r="33" spans="1:16" s="29" customFormat="1" ht="12.75" hidden="1" thickTop="1" x14ac:dyDescent="0.25">
      <c r="A33" s="81">
        <v>21380</v>
      </c>
      <c r="B33" s="70" t="s">
        <v>53</v>
      </c>
      <c r="C33" s="534">
        <f t="shared" si="13"/>
        <v>0</v>
      </c>
      <c r="D33" s="79" t="s">
        <v>44</v>
      </c>
      <c r="E33" s="78" t="s">
        <v>44</v>
      </c>
      <c r="F33" s="76" t="s">
        <v>44</v>
      </c>
      <c r="G33" s="79" t="s">
        <v>44</v>
      </c>
      <c r="H33" s="78" t="s">
        <v>44</v>
      </c>
      <c r="I33" s="76" t="s">
        <v>44</v>
      </c>
      <c r="J33" s="77">
        <f t="shared" ref="J33:K33" si="16">SUM(J34:J35)</f>
        <v>0</v>
      </c>
      <c r="K33" s="78">
        <f t="shared" si="16"/>
        <v>0</v>
      </c>
      <c r="L33" s="185">
        <f>SUM(L34:L35)</f>
        <v>0</v>
      </c>
      <c r="M33" s="79" t="s">
        <v>44</v>
      </c>
      <c r="N33" s="78" t="s">
        <v>44</v>
      </c>
      <c r="O33" s="76" t="s">
        <v>44</v>
      </c>
      <c r="P33" s="80"/>
    </row>
    <row r="34" spans="1:16" ht="12.75" hidden="1" thickTop="1" x14ac:dyDescent="0.25">
      <c r="A34" s="45">
        <v>21381</v>
      </c>
      <c r="B34" s="82" t="s">
        <v>54</v>
      </c>
      <c r="C34" s="535">
        <f t="shared" si="13"/>
        <v>0</v>
      </c>
      <c r="D34" s="83" t="s">
        <v>44</v>
      </c>
      <c r="E34" s="84" t="s">
        <v>44</v>
      </c>
      <c r="F34" s="85" t="s">
        <v>44</v>
      </c>
      <c r="G34" s="83" t="s">
        <v>44</v>
      </c>
      <c r="H34" s="84" t="s">
        <v>44</v>
      </c>
      <c r="I34" s="85" t="s">
        <v>44</v>
      </c>
      <c r="J34" s="86"/>
      <c r="K34" s="87"/>
      <c r="L34" s="194">
        <f t="shared" ref="L34:L35" si="17">J34+K34</f>
        <v>0</v>
      </c>
      <c r="M34" s="88" t="s">
        <v>44</v>
      </c>
      <c r="N34" s="87" t="s">
        <v>44</v>
      </c>
      <c r="O34" s="85" t="s">
        <v>44</v>
      </c>
      <c r="P34" s="89"/>
    </row>
    <row r="35" spans="1:16" ht="24.75" hidden="1" thickTop="1" x14ac:dyDescent="0.25">
      <c r="A35" s="52">
        <v>21383</v>
      </c>
      <c r="B35" s="90" t="s">
        <v>55</v>
      </c>
      <c r="C35" s="536">
        <f t="shared" si="13"/>
        <v>0</v>
      </c>
      <c r="D35" s="91" t="s">
        <v>44</v>
      </c>
      <c r="E35" s="92" t="s">
        <v>44</v>
      </c>
      <c r="F35" s="93" t="s">
        <v>44</v>
      </c>
      <c r="G35" s="91" t="s">
        <v>44</v>
      </c>
      <c r="H35" s="92" t="s">
        <v>44</v>
      </c>
      <c r="I35" s="93" t="s">
        <v>44</v>
      </c>
      <c r="J35" s="94"/>
      <c r="K35" s="95"/>
      <c r="L35" s="199">
        <f t="shared" si="17"/>
        <v>0</v>
      </c>
      <c r="M35" s="96" t="s">
        <v>44</v>
      </c>
      <c r="N35" s="95" t="s">
        <v>44</v>
      </c>
      <c r="O35" s="93" t="s">
        <v>44</v>
      </c>
      <c r="P35" s="97"/>
    </row>
    <row r="36" spans="1:16" s="29" customFormat="1" ht="25.5" hidden="1" customHeight="1" x14ac:dyDescent="0.25">
      <c r="A36" s="81">
        <v>21390</v>
      </c>
      <c r="B36" s="70" t="s">
        <v>56</v>
      </c>
      <c r="C36" s="534">
        <f t="shared" si="13"/>
        <v>0</v>
      </c>
      <c r="D36" s="79" t="s">
        <v>44</v>
      </c>
      <c r="E36" s="78" t="s">
        <v>44</v>
      </c>
      <c r="F36" s="76" t="s">
        <v>44</v>
      </c>
      <c r="G36" s="79" t="s">
        <v>44</v>
      </c>
      <c r="H36" s="78" t="s">
        <v>44</v>
      </c>
      <c r="I36" s="76" t="s">
        <v>44</v>
      </c>
      <c r="J36" s="77">
        <f t="shared" ref="J36:K36" si="18">SUM(J37:J40)</f>
        <v>0</v>
      </c>
      <c r="K36" s="78">
        <f t="shared" si="18"/>
        <v>0</v>
      </c>
      <c r="L36" s="185">
        <f>SUM(L37:L40)</f>
        <v>0</v>
      </c>
      <c r="M36" s="79" t="s">
        <v>44</v>
      </c>
      <c r="N36" s="78" t="s">
        <v>44</v>
      </c>
      <c r="O36" s="76" t="s">
        <v>44</v>
      </c>
      <c r="P36" s="80"/>
    </row>
    <row r="37" spans="1:16" ht="24.75" hidden="1" thickTop="1" x14ac:dyDescent="0.25">
      <c r="A37" s="45">
        <v>21391</v>
      </c>
      <c r="B37" s="82" t="s">
        <v>57</v>
      </c>
      <c r="C37" s="535">
        <f t="shared" si="13"/>
        <v>0</v>
      </c>
      <c r="D37" s="83" t="s">
        <v>44</v>
      </c>
      <c r="E37" s="84" t="s">
        <v>44</v>
      </c>
      <c r="F37" s="85" t="s">
        <v>44</v>
      </c>
      <c r="G37" s="83" t="s">
        <v>44</v>
      </c>
      <c r="H37" s="84" t="s">
        <v>44</v>
      </c>
      <c r="I37" s="85" t="s">
        <v>44</v>
      </c>
      <c r="J37" s="86"/>
      <c r="K37" s="87"/>
      <c r="L37" s="194">
        <f t="shared" ref="L37:L40" si="19">J37+K37</f>
        <v>0</v>
      </c>
      <c r="M37" s="88" t="s">
        <v>44</v>
      </c>
      <c r="N37" s="87" t="s">
        <v>44</v>
      </c>
      <c r="O37" s="85" t="s">
        <v>44</v>
      </c>
      <c r="P37" s="89"/>
    </row>
    <row r="38" spans="1:16" ht="12.75" hidden="1" thickTop="1" x14ac:dyDescent="0.25">
      <c r="A38" s="52">
        <v>21393</v>
      </c>
      <c r="B38" s="90" t="s">
        <v>58</v>
      </c>
      <c r="C38" s="536">
        <f t="shared" si="13"/>
        <v>0</v>
      </c>
      <c r="D38" s="91" t="s">
        <v>44</v>
      </c>
      <c r="E38" s="92" t="s">
        <v>44</v>
      </c>
      <c r="F38" s="93" t="s">
        <v>44</v>
      </c>
      <c r="G38" s="91" t="s">
        <v>44</v>
      </c>
      <c r="H38" s="92" t="s">
        <v>44</v>
      </c>
      <c r="I38" s="93" t="s">
        <v>44</v>
      </c>
      <c r="J38" s="94"/>
      <c r="K38" s="95"/>
      <c r="L38" s="199">
        <f t="shared" si="19"/>
        <v>0</v>
      </c>
      <c r="M38" s="96" t="s">
        <v>44</v>
      </c>
      <c r="N38" s="95" t="s">
        <v>44</v>
      </c>
      <c r="O38" s="93" t="s">
        <v>44</v>
      </c>
      <c r="P38" s="97"/>
    </row>
    <row r="39" spans="1:16" ht="12.75" hidden="1" thickTop="1" x14ac:dyDescent="0.25">
      <c r="A39" s="52">
        <v>21395</v>
      </c>
      <c r="B39" s="90" t="s">
        <v>59</v>
      </c>
      <c r="C39" s="536">
        <f t="shared" si="13"/>
        <v>0</v>
      </c>
      <c r="D39" s="91" t="s">
        <v>44</v>
      </c>
      <c r="E39" s="92" t="s">
        <v>44</v>
      </c>
      <c r="F39" s="93" t="s">
        <v>44</v>
      </c>
      <c r="G39" s="91" t="s">
        <v>44</v>
      </c>
      <c r="H39" s="92" t="s">
        <v>44</v>
      </c>
      <c r="I39" s="93" t="s">
        <v>44</v>
      </c>
      <c r="J39" s="94"/>
      <c r="K39" s="95"/>
      <c r="L39" s="199">
        <f t="shared" si="19"/>
        <v>0</v>
      </c>
      <c r="M39" s="96" t="s">
        <v>44</v>
      </c>
      <c r="N39" s="95" t="s">
        <v>44</v>
      </c>
      <c r="O39" s="93" t="s">
        <v>44</v>
      </c>
      <c r="P39" s="97"/>
    </row>
    <row r="40" spans="1:16" ht="24.75" hidden="1" thickTop="1" x14ac:dyDescent="0.25">
      <c r="A40" s="107">
        <v>21399</v>
      </c>
      <c r="B40" s="108" t="s">
        <v>60</v>
      </c>
      <c r="C40" s="538">
        <f t="shared" si="13"/>
        <v>0</v>
      </c>
      <c r="D40" s="109" t="s">
        <v>44</v>
      </c>
      <c r="E40" s="110" t="s">
        <v>44</v>
      </c>
      <c r="F40" s="111" t="s">
        <v>44</v>
      </c>
      <c r="G40" s="109" t="s">
        <v>44</v>
      </c>
      <c r="H40" s="110" t="s">
        <v>44</v>
      </c>
      <c r="I40" s="111" t="s">
        <v>44</v>
      </c>
      <c r="J40" s="112"/>
      <c r="K40" s="113"/>
      <c r="L40" s="222">
        <f t="shared" si="19"/>
        <v>0</v>
      </c>
      <c r="M40" s="114" t="s">
        <v>44</v>
      </c>
      <c r="N40" s="113" t="s">
        <v>44</v>
      </c>
      <c r="O40" s="111" t="s">
        <v>44</v>
      </c>
      <c r="P40" s="115"/>
    </row>
    <row r="41" spans="1:16" s="29" customFormat="1" ht="26.25" hidden="1" customHeight="1" x14ac:dyDescent="0.25">
      <c r="A41" s="116">
        <v>21420</v>
      </c>
      <c r="B41" s="117" t="s">
        <v>61</v>
      </c>
      <c r="C41" s="539">
        <f>F41</f>
        <v>0</v>
      </c>
      <c r="D41" s="118">
        <f t="shared" ref="D41:E41" si="20">SUM(D42)</f>
        <v>0</v>
      </c>
      <c r="E41" s="119">
        <f t="shared" si="20"/>
        <v>0</v>
      </c>
      <c r="F41" s="120">
        <f>SUM(F42)</f>
        <v>0</v>
      </c>
      <c r="G41" s="118" t="s">
        <v>44</v>
      </c>
      <c r="H41" s="119" t="s">
        <v>44</v>
      </c>
      <c r="I41" s="121" t="s">
        <v>44</v>
      </c>
      <c r="J41" s="122" t="s">
        <v>44</v>
      </c>
      <c r="K41" s="123" t="s">
        <v>44</v>
      </c>
      <c r="L41" s="121" t="s">
        <v>44</v>
      </c>
      <c r="M41" s="124" t="s">
        <v>44</v>
      </c>
      <c r="N41" s="123" t="s">
        <v>44</v>
      </c>
      <c r="O41" s="121" t="s">
        <v>44</v>
      </c>
      <c r="P41" s="125"/>
    </row>
    <row r="42" spans="1:16" s="29" customFormat="1" ht="26.25" hidden="1" customHeight="1" x14ac:dyDescent="0.25">
      <c r="A42" s="107">
        <v>21429</v>
      </c>
      <c r="B42" s="108" t="s">
        <v>62</v>
      </c>
      <c r="C42" s="538">
        <f>F42</f>
        <v>0</v>
      </c>
      <c r="D42" s="126"/>
      <c r="E42" s="127"/>
      <c r="F42" s="128">
        <f>D42+E42</f>
        <v>0</v>
      </c>
      <c r="G42" s="129" t="s">
        <v>44</v>
      </c>
      <c r="H42" s="130" t="s">
        <v>44</v>
      </c>
      <c r="I42" s="111" t="s">
        <v>44</v>
      </c>
      <c r="J42" s="131" t="s">
        <v>44</v>
      </c>
      <c r="K42" s="110" t="s">
        <v>44</v>
      </c>
      <c r="L42" s="111" t="s">
        <v>44</v>
      </c>
      <c r="M42" s="109" t="s">
        <v>44</v>
      </c>
      <c r="N42" s="110" t="s">
        <v>44</v>
      </c>
      <c r="O42" s="111" t="s">
        <v>44</v>
      </c>
      <c r="P42" s="115"/>
    </row>
    <row r="43" spans="1:16" s="29" customFormat="1" ht="24.75" hidden="1" thickTop="1" x14ac:dyDescent="0.25">
      <c r="A43" s="81">
        <v>21490</v>
      </c>
      <c r="B43" s="70" t="s">
        <v>63</v>
      </c>
      <c r="C43" s="540">
        <f>F43+I43+L43</f>
        <v>0</v>
      </c>
      <c r="D43" s="132">
        <f t="shared" ref="D43:E43" si="21">D44</f>
        <v>0</v>
      </c>
      <c r="E43" s="133">
        <f t="shared" si="21"/>
        <v>0</v>
      </c>
      <c r="F43" s="73">
        <f>F44</f>
        <v>0</v>
      </c>
      <c r="G43" s="132">
        <f t="shared" ref="G43:L43" si="22">G44</f>
        <v>0</v>
      </c>
      <c r="H43" s="133">
        <f t="shared" si="22"/>
        <v>0</v>
      </c>
      <c r="I43" s="73">
        <f t="shared" si="22"/>
        <v>0</v>
      </c>
      <c r="J43" s="134">
        <f t="shared" si="22"/>
        <v>0</v>
      </c>
      <c r="K43" s="133">
        <f t="shared" si="22"/>
        <v>0</v>
      </c>
      <c r="L43" s="73">
        <f t="shared" si="22"/>
        <v>0</v>
      </c>
      <c r="M43" s="79" t="s">
        <v>44</v>
      </c>
      <c r="N43" s="78" t="s">
        <v>44</v>
      </c>
      <c r="O43" s="76" t="s">
        <v>44</v>
      </c>
      <c r="P43" s="80"/>
    </row>
    <row r="44" spans="1:16" s="29" customFormat="1" ht="24.75" hidden="1" thickTop="1" x14ac:dyDescent="0.25">
      <c r="A44" s="52">
        <v>21499</v>
      </c>
      <c r="B44" s="90" t="s">
        <v>64</v>
      </c>
      <c r="C44" s="541">
        <f>F44+I44+L44</f>
        <v>0</v>
      </c>
      <c r="D44" s="135"/>
      <c r="E44" s="136"/>
      <c r="F44" s="48">
        <f>D44+E44</f>
        <v>0</v>
      </c>
      <c r="G44" s="46"/>
      <c r="H44" s="47"/>
      <c r="I44" s="48">
        <f>G44+H44</f>
        <v>0</v>
      </c>
      <c r="J44" s="86"/>
      <c r="K44" s="87"/>
      <c r="L44" s="48">
        <f>J44+K44</f>
        <v>0</v>
      </c>
      <c r="M44" s="105" t="s">
        <v>44</v>
      </c>
      <c r="N44" s="104" t="s">
        <v>44</v>
      </c>
      <c r="O44" s="102" t="s">
        <v>44</v>
      </c>
      <c r="P44" s="106"/>
    </row>
    <row r="45" spans="1:16" ht="12.75" hidden="1" customHeight="1" x14ac:dyDescent="0.25">
      <c r="A45" s="137">
        <v>23000</v>
      </c>
      <c r="B45" s="138" t="s">
        <v>65</v>
      </c>
      <c r="C45" s="540">
        <f>O45</f>
        <v>0</v>
      </c>
      <c r="D45" s="139" t="s">
        <v>44</v>
      </c>
      <c r="E45" s="140" t="s">
        <v>44</v>
      </c>
      <c r="F45" s="111" t="s">
        <v>44</v>
      </c>
      <c r="G45" s="109" t="s">
        <v>44</v>
      </c>
      <c r="H45" s="110" t="s">
        <v>44</v>
      </c>
      <c r="I45" s="111" t="s">
        <v>44</v>
      </c>
      <c r="J45" s="131" t="s">
        <v>44</v>
      </c>
      <c r="K45" s="110" t="s">
        <v>44</v>
      </c>
      <c r="L45" s="111" t="s">
        <v>44</v>
      </c>
      <c r="M45" s="139">
        <f t="shared" ref="M45:O45" si="23">SUM(M46:M47)</f>
        <v>0</v>
      </c>
      <c r="N45" s="140">
        <f t="shared" si="23"/>
        <v>0</v>
      </c>
      <c r="O45" s="128">
        <f t="shared" si="23"/>
        <v>0</v>
      </c>
      <c r="P45" s="141"/>
    </row>
    <row r="46" spans="1:16" ht="24.75" hidden="1" thickTop="1" x14ac:dyDescent="0.25">
      <c r="A46" s="142">
        <v>23410</v>
      </c>
      <c r="B46" s="143" t="s">
        <v>66</v>
      </c>
      <c r="C46" s="539">
        <f t="shared" ref="C46:C47" si="24">O46</f>
        <v>0</v>
      </c>
      <c r="D46" s="118" t="s">
        <v>44</v>
      </c>
      <c r="E46" s="119" t="s">
        <v>44</v>
      </c>
      <c r="F46" s="121" t="s">
        <v>44</v>
      </c>
      <c r="G46" s="124" t="s">
        <v>44</v>
      </c>
      <c r="H46" s="123" t="s">
        <v>44</v>
      </c>
      <c r="I46" s="121" t="s">
        <v>44</v>
      </c>
      <c r="J46" s="122" t="s">
        <v>44</v>
      </c>
      <c r="K46" s="123" t="s">
        <v>44</v>
      </c>
      <c r="L46" s="121" t="s">
        <v>44</v>
      </c>
      <c r="M46" s="144"/>
      <c r="N46" s="145"/>
      <c r="O46" s="120">
        <f t="shared" ref="O46:O47" si="25">M46+N46</f>
        <v>0</v>
      </c>
      <c r="P46" s="146"/>
    </row>
    <row r="47" spans="1:16" ht="24.75" hidden="1" thickTop="1" x14ac:dyDescent="0.25">
      <c r="A47" s="142">
        <v>23510</v>
      </c>
      <c r="B47" s="143" t="s">
        <v>67</v>
      </c>
      <c r="C47" s="539">
        <f t="shared" si="24"/>
        <v>0</v>
      </c>
      <c r="D47" s="118" t="s">
        <v>44</v>
      </c>
      <c r="E47" s="119" t="s">
        <v>44</v>
      </c>
      <c r="F47" s="121" t="s">
        <v>44</v>
      </c>
      <c r="G47" s="124" t="s">
        <v>44</v>
      </c>
      <c r="H47" s="123" t="s">
        <v>44</v>
      </c>
      <c r="I47" s="121" t="s">
        <v>44</v>
      </c>
      <c r="J47" s="122" t="s">
        <v>44</v>
      </c>
      <c r="K47" s="123" t="s">
        <v>44</v>
      </c>
      <c r="L47" s="121" t="s">
        <v>44</v>
      </c>
      <c r="M47" s="144"/>
      <c r="N47" s="145"/>
      <c r="O47" s="120">
        <f t="shared" si="25"/>
        <v>0</v>
      </c>
      <c r="P47" s="146"/>
    </row>
    <row r="48" spans="1:16" ht="12.75" hidden="1" thickTop="1" x14ac:dyDescent="0.25">
      <c r="A48" s="147"/>
      <c r="B48" s="143"/>
      <c r="C48" s="542"/>
      <c r="D48" s="148"/>
      <c r="E48" s="149"/>
      <c r="F48" s="121"/>
      <c r="G48" s="124"/>
      <c r="H48" s="123"/>
      <c r="I48" s="121"/>
      <c r="J48" s="122"/>
      <c r="K48" s="123"/>
      <c r="L48" s="120"/>
      <c r="M48" s="118"/>
      <c r="N48" s="119"/>
      <c r="O48" s="120"/>
      <c r="P48" s="146"/>
    </row>
    <row r="49" spans="1:16" s="29" customFormat="1" ht="12.75" hidden="1" thickTop="1" x14ac:dyDescent="0.25">
      <c r="A49" s="150"/>
      <c r="B49" s="151" t="s">
        <v>68</v>
      </c>
      <c r="C49" s="543"/>
      <c r="D49" s="152"/>
      <c r="E49" s="153"/>
      <c r="F49" s="154"/>
      <c r="G49" s="152"/>
      <c r="H49" s="153"/>
      <c r="I49" s="154"/>
      <c r="J49" s="155"/>
      <c r="K49" s="153"/>
      <c r="L49" s="154"/>
      <c r="M49" s="152"/>
      <c r="N49" s="153"/>
      <c r="O49" s="154"/>
      <c r="P49" s="156"/>
    </row>
    <row r="50" spans="1:16" s="29" customFormat="1" ht="13.5" thickTop="1" thickBot="1" x14ac:dyDescent="0.3">
      <c r="A50" s="157"/>
      <c r="B50" s="30" t="s">
        <v>69</v>
      </c>
      <c r="C50" s="544">
        <f t="shared" si="4"/>
        <v>713145</v>
      </c>
      <c r="D50" s="158">
        <f t="shared" ref="D50:E50" si="26">SUM(D51,D269)</f>
        <v>714785</v>
      </c>
      <c r="E50" s="159">
        <f t="shared" si="26"/>
        <v>-1640</v>
      </c>
      <c r="F50" s="160">
        <f>SUM(F51,F269)</f>
        <v>713145</v>
      </c>
      <c r="G50" s="158">
        <f t="shared" ref="G50:O50" si="27">SUM(G51,G269)</f>
        <v>0</v>
      </c>
      <c r="H50" s="159">
        <f t="shared" si="27"/>
        <v>0</v>
      </c>
      <c r="I50" s="160">
        <f t="shared" si="27"/>
        <v>0</v>
      </c>
      <c r="J50" s="161">
        <f t="shared" si="27"/>
        <v>0</v>
      </c>
      <c r="K50" s="159">
        <f t="shared" si="27"/>
        <v>0</v>
      </c>
      <c r="L50" s="160">
        <f t="shared" si="27"/>
        <v>0</v>
      </c>
      <c r="M50" s="158">
        <f t="shared" si="27"/>
        <v>0</v>
      </c>
      <c r="N50" s="159">
        <f t="shared" si="27"/>
        <v>0</v>
      </c>
      <c r="O50" s="160">
        <f t="shared" si="27"/>
        <v>0</v>
      </c>
      <c r="P50" s="162"/>
    </row>
    <row r="51" spans="1:16" s="29" customFormat="1" ht="36.75" thickTop="1" x14ac:dyDescent="0.25">
      <c r="A51" s="163"/>
      <c r="B51" s="164" t="s">
        <v>70</v>
      </c>
      <c r="C51" s="545">
        <f t="shared" si="4"/>
        <v>713145</v>
      </c>
      <c r="D51" s="165">
        <f t="shared" ref="D51:E51" si="28">SUM(D52,D181)</f>
        <v>714785</v>
      </c>
      <c r="E51" s="166">
        <f t="shared" si="28"/>
        <v>-1640</v>
      </c>
      <c r="F51" s="167">
        <f>SUM(F52,F181)</f>
        <v>713145</v>
      </c>
      <c r="G51" s="165">
        <f t="shared" ref="G51:H51" si="29">SUM(G52,G181)</f>
        <v>0</v>
      </c>
      <c r="H51" s="166">
        <f t="shared" si="29"/>
        <v>0</v>
      </c>
      <c r="I51" s="167">
        <f>SUM(I52,I181)</f>
        <v>0</v>
      </c>
      <c r="J51" s="168">
        <f t="shared" ref="J51:K51" si="30">SUM(J52,J181)</f>
        <v>0</v>
      </c>
      <c r="K51" s="166">
        <f t="shared" si="30"/>
        <v>0</v>
      </c>
      <c r="L51" s="167">
        <f>SUM(L52,L181)</f>
        <v>0</v>
      </c>
      <c r="M51" s="165">
        <f t="shared" ref="M51:O51" si="31">SUM(M52,M181)</f>
        <v>0</v>
      </c>
      <c r="N51" s="166">
        <f t="shared" si="31"/>
        <v>0</v>
      </c>
      <c r="O51" s="167">
        <f t="shared" si="31"/>
        <v>0</v>
      </c>
      <c r="P51" s="169"/>
    </row>
    <row r="52" spans="1:16" s="29" customFormat="1" ht="24" x14ac:dyDescent="0.25">
      <c r="A52" s="170"/>
      <c r="B52" s="20" t="s">
        <v>71</v>
      </c>
      <c r="C52" s="546">
        <f t="shared" si="4"/>
        <v>713145</v>
      </c>
      <c r="D52" s="171">
        <f t="shared" ref="D52:E52" si="32">SUM(D53,D75,D160,D174)</f>
        <v>714785</v>
      </c>
      <c r="E52" s="172">
        <f t="shared" si="32"/>
        <v>-1640</v>
      </c>
      <c r="F52" s="173">
        <f>SUM(F53,F75,F160,F174)</f>
        <v>713145</v>
      </c>
      <c r="G52" s="171">
        <f t="shared" ref="G52:H52" si="33">SUM(G53,G75,G160,G174)</f>
        <v>0</v>
      </c>
      <c r="H52" s="172">
        <f t="shared" si="33"/>
        <v>0</v>
      </c>
      <c r="I52" s="173">
        <f>SUM(I53,I75,I160,I174)</f>
        <v>0</v>
      </c>
      <c r="J52" s="174">
        <f t="shared" ref="J52:K52" si="34">SUM(J53,J75,J160,J174)</f>
        <v>0</v>
      </c>
      <c r="K52" s="172">
        <f t="shared" si="34"/>
        <v>0</v>
      </c>
      <c r="L52" s="173">
        <f>SUM(L53,L75,L160,L174)</f>
        <v>0</v>
      </c>
      <c r="M52" s="171">
        <f t="shared" ref="M52:O52" si="35">SUM(M53,M75,M160,M174)</f>
        <v>0</v>
      </c>
      <c r="N52" s="172">
        <f t="shared" si="35"/>
        <v>0</v>
      </c>
      <c r="O52" s="173">
        <f t="shared" si="35"/>
        <v>0</v>
      </c>
      <c r="P52" s="175"/>
    </row>
    <row r="53" spans="1:16" s="29" customFormat="1" hidden="1" x14ac:dyDescent="0.25">
      <c r="A53" s="176">
        <v>1000</v>
      </c>
      <c r="B53" s="176" t="s">
        <v>72</v>
      </c>
      <c r="C53" s="547">
        <f t="shared" si="4"/>
        <v>0</v>
      </c>
      <c r="D53" s="177">
        <f t="shared" ref="D53:E53" si="36">SUM(D54,D67)</f>
        <v>0</v>
      </c>
      <c r="E53" s="178">
        <f t="shared" si="36"/>
        <v>0</v>
      </c>
      <c r="F53" s="179">
        <f>SUM(F54,F67)</f>
        <v>0</v>
      </c>
      <c r="G53" s="177">
        <f t="shared" ref="G53:H53" si="37">SUM(G54,G67)</f>
        <v>0</v>
      </c>
      <c r="H53" s="178">
        <f t="shared" si="37"/>
        <v>0</v>
      </c>
      <c r="I53" s="179">
        <f>SUM(I54,I67)</f>
        <v>0</v>
      </c>
      <c r="J53" s="180">
        <f t="shared" ref="J53:K53" si="38">SUM(J54,J67)</f>
        <v>0</v>
      </c>
      <c r="K53" s="178">
        <f t="shared" si="38"/>
        <v>0</v>
      </c>
      <c r="L53" s="179">
        <f>SUM(L54,L67)</f>
        <v>0</v>
      </c>
      <c r="M53" s="177">
        <f t="shared" ref="M53:O53" si="39">SUM(M54,M67)</f>
        <v>0</v>
      </c>
      <c r="N53" s="178">
        <f t="shared" si="39"/>
        <v>0</v>
      </c>
      <c r="O53" s="179">
        <f t="shared" si="39"/>
        <v>0</v>
      </c>
      <c r="P53" s="181"/>
    </row>
    <row r="54" spans="1:16" hidden="1" x14ac:dyDescent="0.25">
      <c r="A54" s="70">
        <v>1100</v>
      </c>
      <c r="B54" s="182" t="s">
        <v>73</v>
      </c>
      <c r="C54" s="534">
        <f t="shared" si="4"/>
        <v>0</v>
      </c>
      <c r="D54" s="183">
        <f t="shared" ref="D54:E54" si="40">SUM(D55,D58,D66)</f>
        <v>0</v>
      </c>
      <c r="E54" s="184">
        <f t="shared" si="40"/>
        <v>0</v>
      </c>
      <c r="F54" s="185">
        <f>SUM(F55,F58,F66)</f>
        <v>0</v>
      </c>
      <c r="G54" s="183">
        <f t="shared" ref="G54:H54" si="41">SUM(G55,G58,G66)</f>
        <v>0</v>
      </c>
      <c r="H54" s="184">
        <f t="shared" si="41"/>
        <v>0</v>
      </c>
      <c r="I54" s="185">
        <f>SUM(I55,I58,I66)</f>
        <v>0</v>
      </c>
      <c r="J54" s="186">
        <f t="shared" ref="J54:K54" si="42">SUM(J55,J58,J66)</f>
        <v>0</v>
      </c>
      <c r="K54" s="184">
        <f t="shared" si="42"/>
        <v>0</v>
      </c>
      <c r="L54" s="185">
        <f>SUM(L55,L58,L66)</f>
        <v>0</v>
      </c>
      <c r="M54" s="183">
        <f t="shared" ref="M54:O54" si="43">SUM(M55,M58,M66)</f>
        <v>0</v>
      </c>
      <c r="N54" s="184">
        <f t="shared" si="43"/>
        <v>0</v>
      </c>
      <c r="O54" s="185">
        <f t="shared" si="43"/>
        <v>0</v>
      </c>
      <c r="P54" s="187"/>
    </row>
    <row r="55" spans="1:16" hidden="1" x14ac:dyDescent="0.25">
      <c r="A55" s="188">
        <v>1110</v>
      </c>
      <c r="B55" s="143" t="s">
        <v>74</v>
      </c>
      <c r="C55" s="542">
        <f t="shared" si="4"/>
        <v>0</v>
      </c>
      <c r="D55" s="148">
        <f t="shared" ref="D55:E55" si="44">SUM(D56:D57)</f>
        <v>0</v>
      </c>
      <c r="E55" s="149">
        <f t="shared" si="44"/>
        <v>0</v>
      </c>
      <c r="F55" s="189">
        <f>SUM(F56:F57)</f>
        <v>0</v>
      </c>
      <c r="G55" s="148">
        <f t="shared" ref="G55:H55" si="45">SUM(G56:G57)</f>
        <v>0</v>
      </c>
      <c r="H55" s="149">
        <f t="shared" si="45"/>
        <v>0</v>
      </c>
      <c r="I55" s="189">
        <f>SUM(I56:I57)</f>
        <v>0</v>
      </c>
      <c r="J55" s="190">
        <f t="shared" ref="J55:K55" si="46">SUM(J56:J57)</f>
        <v>0</v>
      </c>
      <c r="K55" s="149">
        <f t="shared" si="46"/>
        <v>0</v>
      </c>
      <c r="L55" s="189">
        <f>SUM(L56:L57)</f>
        <v>0</v>
      </c>
      <c r="M55" s="148">
        <f t="shared" ref="M55:O55" si="47">SUM(M56:M57)</f>
        <v>0</v>
      </c>
      <c r="N55" s="149">
        <f t="shared" si="47"/>
        <v>0</v>
      </c>
      <c r="O55" s="189">
        <f t="shared" si="47"/>
        <v>0</v>
      </c>
      <c r="P55" s="191"/>
    </row>
    <row r="56" spans="1:16" hidden="1" x14ac:dyDescent="0.25">
      <c r="A56" s="45">
        <v>1111</v>
      </c>
      <c r="B56" s="82" t="s">
        <v>75</v>
      </c>
      <c r="C56" s="535">
        <f t="shared" si="4"/>
        <v>0</v>
      </c>
      <c r="D56" s="192"/>
      <c r="E56" s="193"/>
      <c r="F56" s="194">
        <f t="shared" ref="F56:F57" si="48">D56+E56</f>
        <v>0</v>
      </c>
      <c r="G56" s="192"/>
      <c r="H56" s="193"/>
      <c r="I56" s="194">
        <f t="shared" ref="I56:I57" si="49">G56+H56</f>
        <v>0</v>
      </c>
      <c r="J56" s="195"/>
      <c r="K56" s="193"/>
      <c r="L56" s="194">
        <f t="shared" ref="L56:L57" si="50">J56+K56</f>
        <v>0</v>
      </c>
      <c r="M56" s="192"/>
      <c r="N56" s="193"/>
      <c r="O56" s="194">
        <f t="shared" ref="O56:O57" si="51">M56+N56</f>
        <v>0</v>
      </c>
      <c r="P56" s="196"/>
    </row>
    <row r="57" spans="1:16" ht="24" hidden="1" customHeight="1" x14ac:dyDescent="0.25">
      <c r="A57" s="52">
        <v>1119</v>
      </c>
      <c r="B57" s="90" t="s">
        <v>76</v>
      </c>
      <c r="C57" s="536">
        <f t="shared" si="4"/>
        <v>0</v>
      </c>
      <c r="D57" s="197"/>
      <c r="E57" s="198"/>
      <c r="F57" s="199">
        <f t="shared" si="48"/>
        <v>0</v>
      </c>
      <c r="G57" s="197"/>
      <c r="H57" s="198"/>
      <c r="I57" s="199">
        <f t="shared" si="49"/>
        <v>0</v>
      </c>
      <c r="J57" s="200"/>
      <c r="K57" s="198"/>
      <c r="L57" s="199">
        <f t="shared" si="50"/>
        <v>0</v>
      </c>
      <c r="M57" s="197"/>
      <c r="N57" s="198"/>
      <c r="O57" s="199">
        <f t="shared" si="51"/>
        <v>0</v>
      </c>
      <c r="P57" s="201"/>
    </row>
    <row r="58" spans="1:16" hidden="1" x14ac:dyDescent="0.25">
      <c r="A58" s="202">
        <v>1140</v>
      </c>
      <c r="B58" s="90" t="s">
        <v>77</v>
      </c>
      <c r="C58" s="536">
        <f t="shared" si="4"/>
        <v>0</v>
      </c>
      <c r="D58" s="203">
        <f t="shared" ref="D58:E58" si="52">SUM(D59:D65)</f>
        <v>0</v>
      </c>
      <c r="E58" s="204">
        <f t="shared" si="52"/>
        <v>0</v>
      </c>
      <c r="F58" s="199">
        <f>SUM(F59:F65)</f>
        <v>0</v>
      </c>
      <c r="G58" s="203">
        <f t="shared" ref="G58:H58" si="53">SUM(G59:G65)</f>
        <v>0</v>
      </c>
      <c r="H58" s="204">
        <f t="shared" si="53"/>
        <v>0</v>
      </c>
      <c r="I58" s="199">
        <f>SUM(I59:I65)</f>
        <v>0</v>
      </c>
      <c r="J58" s="205">
        <f t="shared" ref="J58:K58" si="54">SUM(J59:J65)</f>
        <v>0</v>
      </c>
      <c r="K58" s="204">
        <f t="shared" si="54"/>
        <v>0</v>
      </c>
      <c r="L58" s="199">
        <f>SUM(L59:L65)</f>
        <v>0</v>
      </c>
      <c r="M58" s="203">
        <f t="shared" ref="M58:O58" si="55">SUM(M59:M65)</f>
        <v>0</v>
      </c>
      <c r="N58" s="204">
        <f t="shared" si="55"/>
        <v>0</v>
      </c>
      <c r="O58" s="199">
        <f t="shared" si="55"/>
        <v>0</v>
      </c>
      <c r="P58" s="201"/>
    </row>
    <row r="59" spans="1:16" hidden="1" x14ac:dyDescent="0.25">
      <c r="A59" s="52">
        <v>1141</v>
      </c>
      <c r="B59" s="90" t="s">
        <v>78</v>
      </c>
      <c r="C59" s="536">
        <f t="shared" si="4"/>
        <v>0</v>
      </c>
      <c r="D59" s="197"/>
      <c r="E59" s="198"/>
      <c r="F59" s="199">
        <f t="shared" ref="F59:F66" si="56">D59+E59</f>
        <v>0</v>
      </c>
      <c r="G59" s="197"/>
      <c r="H59" s="198"/>
      <c r="I59" s="199">
        <f t="shared" ref="I59:I66" si="57">G59+H59</f>
        <v>0</v>
      </c>
      <c r="J59" s="200"/>
      <c r="K59" s="198"/>
      <c r="L59" s="199">
        <f t="shared" ref="L59:L66" si="58">J59+K59</f>
        <v>0</v>
      </c>
      <c r="M59" s="197"/>
      <c r="N59" s="198"/>
      <c r="O59" s="199">
        <f t="shared" ref="O59:O66" si="59">M59+N59</f>
        <v>0</v>
      </c>
      <c r="P59" s="201"/>
    </row>
    <row r="60" spans="1:16" ht="24.75" hidden="1" customHeight="1" x14ac:dyDescent="0.25">
      <c r="A60" s="52">
        <v>1142</v>
      </c>
      <c r="B60" s="90" t="s">
        <v>79</v>
      </c>
      <c r="C60" s="536">
        <f t="shared" si="4"/>
        <v>0</v>
      </c>
      <c r="D60" s="197"/>
      <c r="E60" s="198"/>
      <c r="F60" s="199">
        <f t="shared" si="56"/>
        <v>0</v>
      </c>
      <c r="G60" s="197"/>
      <c r="H60" s="198"/>
      <c r="I60" s="199">
        <f t="shared" si="57"/>
        <v>0</v>
      </c>
      <c r="J60" s="200"/>
      <c r="K60" s="198"/>
      <c r="L60" s="199">
        <f t="shared" si="58"/>
        <v>0</v>
      </c>
      <c r="M60" s="197"/>
      <c r="N60" s="198"/>
      <c r="O60" s="199">
        <f t="shared" si="59"/>
        <v>0</v>
      </c>
      <c r="P60" s="201"/>
    </row>
    <row r="61" spans="1:16" ht="24" hidden="1" x14ac:dyDescent="0.25">
      <c r="A61" s="52">
        <v>1145</v>
      </c>
      <c r="B61" s="90" t="s">
        <v>80</v>
      </c>
      <c r="C61" s="536">
        <f t="shared" si="4"/>
        <v>0</v>
      </c>
      <c r="D61" s="197"/>
      <c r="E61" s="198"/>
      <c r="F61" s="199">
        <f t="shared" si="56"/>
        <v>0</v>
      </c>
      <c r="G61" s="197"/>
      <c r="H61" s="198"/>
      <c r="I61" s="199">
        <f t="shared" si="57"/>
        <v>0</v>
      </c>
      <c r="J61" s="200"/>
      <c r="K61" s="198"/>
      <c r="L61" s="199">
        <f t="shared" si="58"/>
        <v>0</v>
      </c>
      <c r="M61" s="197"/>
      <c r="N61" s="198"/>
      <c r="O61" s="199">
        <f t="shared" si="59"/>
        <v>0</v>
      </c>
      <c r="P61" s="201"/>
    </row>
    <row r="62" spans="1:16" ht="27.75" hidden="1" customHeight="1" x14ac:dyDescent="0.25">
      <c r="A62" s="52">
        <v>1146</v>
      </c>
      <c r="B62" s="90" t="s">
        <v>81</v>
      </c>
      <c r="C62" s="536">
        <f t="shared" si="4"/>
        <v>0</v>
      </c>
      <c r="D62" s="197"/>
      <c r="E62" s="198"/>
      <c r="F62" s="199">
        <f t="shared" si="56"/>
        <v>0</v>
      </c>
      <c r="G62" s="197"/>
      <c r="H62" s="198"/>
      <c r="I62" s="199">
        <f t="shared" si="57"/>
        <v>0</v>
      </c>
      <c r="J62" s="200"/>
      <c r="K62" s="198"/>
      <c r="L62" s="199">
        <f t="shared" si="58"/>
        <v>0</v>
      </c>
      <c r="M62" s="197"/>
      <c r="N62" s="198"/>
      <c r="O62" s="199">
        <f t="shared" si="59"/>
        <v>0</v>
      </c>
      <c r="P62" s="201"/>
    </row>
    <row r="63" spans="1:16" hidden="1" x14ac:dyDescent="0.25">
      <c r="A63" s="52">
        <v>1147</v>
      </c>
      <c r="B63" s="90" t="s">
        <v>82</v>
      </c>
      <c r="C63" s="536">
        <f t="shared" si="4"/>
        <v>0</v>
      </c>
      <c r="D63" s="197"/>
      <c r="E63" s="198"/>
      <c r="F63" s="199">
        <f t="shared" si="56"/>
        <v>0</v>
      </c>
      <c r="G63" s="197"/>
      <c r="H63" s="198"/>
      <c r="I63" s="199">
        <f t="shared" si="57"/>
        <v>0</v>
      </c>
      <c r="J63" s="200"/>
      <c r="K63" s="198"/>
      <c r="L63" s="199">
        <f t="shared" si="58"/>
        <v>0</v>
      </c>
      <c r="M63" s="197"/>
      <c r="N63" s="198"/>
      <c r="O63" s="199">
        <f t="shared" si="59"/>
        <v>0</v>
      </c>
      <c r="P63" s="201"/>
    </row>
    <row r="64" spans="1:16" hidden="1" x14ac:dyDescent="0.25">
      <c r="A64" s="52">
        <v>1148</v>
      </c>
      <c r="B64" s="90" t="s">
        <v>83</v>
      </c>
      <c r="C64" s="536">
        <f t="shared" si="4"/>
        <v>0</v>
      </c>
      <c r="D64" s="197"/>
      <c r="E64" s="198"/>
      <c r="F64" s="199">
        <f t="shared" si="56"/>
        <v>0</v>
      </c>
      <c r="G64" s="197"/>
      <c r="H64" s="198"/>
      <c r="I64" s="199">
        <f t="shared" si="57"/>
        <v>0</v>
      </c>
      <c r="J64" s="200"/>
      <c r="K64" s="198"/>
      <c r="L64" s="199">
        <f t="shared" si="58"/>
        <v>0</v>
      </c>
      <c r="M64" s="197"/>
      <c r="N64" s="198"/>
      <c r="O64" s="199">
        <f t="shared" si="59"/>
        <v>0</v>
      </c>
      <c r="P64" s="201"/>
    </row>
    <row r="65" spans="1:16" ht="24" hidden="1" customHeight="1" x14ac:dyDescent="0.25">
      <c r="A65" s="52">
        <v>1149</v>
      </c>
      <c r="B65" s="90" t="s">
        <v>84</v>
      </c>
      <c r="C65" s="536">
        <f t="shared" si="4"/>
        <v>0</v>
      </c>
      <c r="D65" s="197"/>
      <c r="E65" s="198"/>
      <c r="F65" s="199">
        <f t="shared" si="56"/>
        <v>0</v>
      </c>
      <c r="G65" s="197"/>
      <c r="H65" s="198"/>
      <c r="I65" s="199">
        <f t="shared" si="57"/>
        <v>0</v>
      </c>
      <c r="J65" s="200"/>
      <c r="K65" s="198"/>
      <c r="L65" s="199">
        <f t="shared" si="58"/>
        <v>0</v>
      </c>
      <c r="M65" s="197"/>
      <c r="N65" s="198"/>
      <c r="O65" s="199">
        <f t="shared" si="59"/>
        <v>0</v>
      </c>
      <c r="P65" s="201"/>
    </row>
    <row r="66" spans="1:16" ht="36" hidden="1" x14ac:dyDescent="0.25">
      <c r="A66" s="188">
        <v>1150</v>
      </c>
      <c r="B66" s="143" t="s">
        <v>85</v>
      </c>
      <c r="C66" s="542">
        <f t="shared" si="4"/>
        <v>0</v>
      </c>
      <c r="D66" s="206"/>
      <c r="E66" s="207"/>
      <c r="F66" s="189">
        <f t="shared" si="56"/>
        <v>0</v>
      </c>
      <c r="G66" s="206"/>
      <c r="H66" s="207"/>
      <c r="I66" s="189">
        <f t="shared" si="57"/>
        <v>0</v>
      </c>
      <c r="J66" s="208"/>
      <c r="K66" s="207"/>
      <c r="L66" s="189">
        <f t="shared" si="58"/>
        <v>0</v>
      </c>
      <c r="M66" s="206"/>
      <c r="N66" s="207"/>
      <c r="O66" s="189">
        <f t="shared" si="59"/>
        <v>0</v>
      </c>
      <c r="P66" s="191"/>
    </row>
    <row r="67" spans="1:16" ht="36" hidden="1" x14ac:dyDescent="0.25">
      <c r="A67" s="70">
        <v>1200</v>
      </c>
      <c r="B67" s="182" t="s">
        <v>86</v>
      </c>
      <c r="C67" s="534">
        <f t="shared" si="4"/>
        <v>0</v>
      </c>
      <c r="D67" s="183">
        <f t="shared" ref="D67:E67" si="60">SUM(D68:D69)</f>
        <v>0</v>
      </c>
      <c r="E67" s="184">
        <f t="shared" si="60"/>
        <v>0</v>
      </c>
      <c r="F67" s="185">
        <f>SUM(F68:F69)</f>
        <v>0</v>
      </c>
      <c r="G67" s="183">
        <f t="shared" ref="G67:H67" si="61">SUM(G68:G69)</f>
        <v>0</v>
      </c>
      <c r="H67" s="184">
        <f t="shared" si="61"/>
        <v>0</v>
      </c>
      <c r="I67" s="185">
        <f>SUM(I68:I69)</f>
        <v>0</v>
      </c>
      <c r="J67" s="186">
        <f t="shared" ref="J67:K67" si="62">SUM(J68:J69)</f>
        <v>0</v>
      </c>
      <c r="K67" s="184">
        <f t="shared" si="62"/>
        <v>0</v>
      </c>
      <c r="L67" s="185">
        <f>SUM(L68:L69)</f>
        <v>0</v>
      </c>
      <c r="M67" s="183">
        <f t="shared" ref="M67:O67" si="63">SUM(M68:M69)</f>
        <v>0</v>
      </c>
      <c r="N67" s="184">
        <f t="shared" si="63"/>
        <v>0</v>
      </c>
      <c r="O67" s="185">
        <f t="shared" si="63"/>
        <v>0</v>
      </c>
      <c r="P67" s="209"/>
    </row>
    <row r="68" spans="1:16" ht="24" hidden="1" x14ac:dyDescent="0.25">
      <c r="A68" s="790">
        <v>1210</v>
      </c>
      <c r="B68" s="82" t="s">
        <v>87</v>
      </c>
      <c r="C68" s="535">
        <f t="shared" si="4"/>
        <v>0</v>
      </c>
      <c r="D68" s="192"/>
      <c r="E68" s="193"/>
      <c r="F68" s="194">
        <f>D68+E68</f>
        <v>0</v>
      </c>
      <c r="G68" s="192"/>
      <c r="H68" s="193"/>
      <c r="I68" s="194">
        <f>G68+H68</f>
        <v>0</v>
      </c>
      <c r="J68" s="195"/>
      <c r="K68" s="193"/>
      <c r="L68" s="194">
        <f>J68+K68</f>
        <v>0</v>
      </c>
      <c r="M68" s="192"/>
      <c r="N68" s="193"/>
      <c r="O68" s="194">
        <f t="shared" ref="O68" si="64">M68+N68</f>
        <v>0</v>
      </c>
      <c r="P68" s="196"/>
    </row>
    <row r="69" spans="1:16" ht="24" hidden="1" x14ac:dyDescent="0.25">
      <c r="A69" s="202">
        <v>1220</v>
      </c>
      <c r="B69" s="90" t="s">
        <v>88</v>
      </c>
      <c r="C69" s="536">
        <f t="shared" si="4"/>
        <v>0</v>
      </c>
      <c r="D69" s="203">
        <f t="shared" ref="D69:E69" si="65">SUM(D70:D74)</f>
        <v>0</v>
      </c>
      <c r="E69" s="204">
        <f t="shared" si="65"/>
        <v>0</v>
      </c>
      <c r="F69" s="199">
        <f>SUM(F70:F74)</f>
        <v>0</v>
      </c>
      <c r="G69" s="203">
        <f t="shared" ref="G69:H69" si="66">SUM(G70:G74)</f>
        <v>0</v>
      </c>
      <c r="H69" s="204">
        <f t="shared" si="66"/>
        <v>0</v>
      </c>
      <c r="I69" s="199">
        <f>SUM(I70:I74)</f>
        <v>0</v>
      </c>
      <c r="J69" s="205">
        <f t="shared" ref="J69:K69" si="67">SUM(J70:J74)</f>
        <v>0</v>
      </c>
      <c r="K69" s="204">
        <f t="shared" si="67"/>
        <v>0</v>
      </c>
      <c r="L69" s="199">
        <f>SUM(L70:L74)</f>
        <v>0</v>
      </c>
      <c r="M69" s="203">
        <f t="shared" ref="M69:O69" si="68">SUM(M70:M74)</f>
        <v>0</v>
      </c>
      <c r="N69" s="204">
        <f t="shared" si="68"/>
        <v>0</v>
      </c>
      <c r="O69" s="199">
        <f t="shared" si="68"/>
        <v>0</v>
      </c>
      <c r="P69" s="201"/>
    </row>
    <row r="70" spans="1:16" ht="60" hidden="1" x14ac:dyDescent="0.25">
      <c r="A70" s="52">
        <v>1221</v>
      </c>
      <c r="B70" s="90" t="s">
        <v>89</v>
      </c>
      <c r="C70" s="536">
        <f t="shared" si="4"/>
        <v>0</v>
      </c>
      <c r="D70" s="197"/>
      <c r="E70" s="198"/>
      <c r="F70" s="199">
        <f t="shared" ref="F70:F74" si="69">D70+E70</f>
        <v>0</v>
      </c>
      <c r="G70" s="197"/>
      <c r="H70" s="198"/>
      <c r="I70" s="199">
        <f t="shared" ref="I70:I74" si="70">G70+H70</f>
        <v>0</v>
      </c>
      <c r="J70" s="200"/>
      <c r="K70" s="198"/>
      <c r="L70" s="199">
        <f t="shared" ref="L70:L74" si="71">J70+K70</f>
        <v>0</v>
      </c>
      <c r="M70" s="197"/>
      <c r="N70" s="198"/>
      <c r="O70" s="199">
        <f t="shared" ref="O70:O74" si="72">M70+N70</f>
        <v>0</v>
      </c>
      <c r="P70" s="201"/>
    </row>
    <row r="71" spans="1:16" hidden="1" x14ac:dyDescent="0.25">
      <c r="A71" s="52">
        <v>1223</v>
      </c>
      <c r="B71" s="90" t="s">
        <v>90</v>
      </c>
      <c r="C71" s="536">
        <f t="shared" si="4"/>
        <v>0</v>
      </c>
      <c r="D71" s="197"/>
      <c r="E71" s="198"/>
      <c r="F71" s="199">
        <f t="shared" si="69"/>
        <v>0</v>
      </c>
      <c r="G71" s="197"/>
      <c r="H71" s="198"/>
      <c r="I71" s="199">
        <f t="shared" si="70"/>
        <v>0</v>
      </c>
      <c r="J71" s="200"/>
      <c r="K71" s="198"/>
      <c r="L71" s="199">
        <f t="shared" si="71"/>
        <v>0</v>
      </c>
      <c r="M71" s="197"/>
      <c r="N71" s="198"/>
      <c r="O71" s="199">
        <f t="shared" si="72"/>
        <v>0</v>
      </c>
      <c r="P71" s="201"/>
    </row>
    <row r="72" spans="1:16" ht="24" hidden="1" x14ac:dyDescent="0.25">
      <c r="A72" s="52">
        <v>1225</v>
      </c>
      <c r="B72" s="90" t="s">
        <v>91</v>
      </c>
      <c r="C72" s="536">
        <f t="shared" si="4"/>
        <v>0</v>
      </c>
      <c r="D72" s="197"/>
      <c r="E72" s="198"/>
      <c r="F72" s="199">
        <f t="shared" si="69"/>
        <v>0</v>
      </c>
      <c r="G72" s="197"/>
      <c r="H72" s="198"/>
      <c r="I72" s="199">
        <f t="shared" si="70"/>
        <v>0</v>
      </c>
      <c r="J72" s="200"/>
      <c r="K72" s="198"/>
      <c r="L72" s="199">
        <f t="shared" si="71"/>
        <v>0</v>
      </c>
      <c r="M72" s="197"/>
      <c r="N72" s="198"/>
      <c r="O72" s="199">
        <f t="shared" si="72"/>
        <v>0</v>
      </c>
      <c r="P72" s="201"/>
    </row>
    <row r="73" spans="1:16" ht="36" hidden="1" x14ac:dyDescent="0.25">
      <c r="A73" s="52">
        <v>1227</v>
      </c>
      <c r="B73" s="90" t="s">
        <v>92</v>
      </c>
      <c r="C73" s="536">
        <f t="shared" si="4"/>
        <v>0</v>
      </c>
      <c r="D73" s="197"/>
      <c r="E73" s="198"/>
      <c r="F73" s="199">
        <f t="shared" si="69"/>
        <v>0</v>
      </c>
      <c r="G73" s="197"/>
      <c r="H73" s="198"/>
      <c r="I73" s="199">
        <f t="shared" si="70"/>
        <v>0</v>
      </c>
      <c r="J73" s="200"/>
      <c r="K73" s="198"/>
      <c r="L73" s="199">
        <f t="shared" si="71"/>
        <v>0</v>
      </c>
      <c r="M73" s="197"/>
      <c r="N73" s="198"/>
      <c r="O73" s="199">
        <f t="shared" si="72"/>
        <v>0</v>
      </c>
      <c r="P73" s="201"/>
    </row>
    <row r="74" spans="1:16" ht="60" hidden="1" x14ac:dyDescent="0.25">
      <c r="A74" s="52">
        <v>1228</v>
      </c>
      <c r="B74" s="90" t="s">
        <v>93</v>
      </c>
      <c r="C74" s="536">
        <f t="shared" si="4"/>
        <v>0</v>
      </c>
      <c r="D74" s="197"/>
      <c r="E74" s="198"/>
      <c r="F74" s="199">
        <f t="shared" si="69"/>
        <v>0</v>
      </c>
      <c r="G74" s="197"/>
      <c r="H74" s="198"/>
      <c r="I74" s="199">
        <f t="shared" si="70"/>
        <v>0</v>
      </c>
      <c r="J74" s="200"/>
      <c r="K74" s="198"/>
      <c r="L74" s="199">
        <f t="shared" si="71"/>
        <v>0</v>
      </c>
      <c r="M74" s="197"/>
      <c r="N74" s="198"/>
      <c r="O74" s="199">
        <f t="shared" si="72"/>
        <v>0</v>
      </c>
      <c r="P74" s="201"/>
    </row>
    <row r="75" spans="1:16" x14ac:dyDescent="0.25">
      <c r="A75" s="176">
        <v>2000</v>
      </c>
      <c r="B75" s="176" t="s">
        <v>94</v>
      </c>
      <c r="C75" s="547">
        <f t="shared" si="4"/>
        <v>533222</v>
      </c>
      <c r="D75" s="177">
        <f t="shared" ref="D75:O75" si="73">SUM(D76,D83,D120,D151,D152)</f>
        <v>634862</v>
      </c>
      <c r="E75" s="178">
        <f t="shared" si="73"/>
        <v>-101640</v>
      </c>
      <c r="F75" s="179">
        <f t="shared" si="73"/>
        <v>533222</v>
      </c>
      <c r="G75" s="177">
        <f t="shared" si="73"/>
        <v>0</v>
      </c>
      <c r="H75" s="178">
        <f t="shared" si="73"/>
        <v>0</v>
      </c>
      <c r="I75" s="179">
        <f t="shared" si="73"/>
        <v>0</v>
      </c>
      <c r="J75" s="180">
        <f t="shared" si="73"/>
        <v>0</v>
      </c>
      <c r="K75" s="178">
        <f t="shared" si="73"/>
        <v>0</v>
      </c>
      <c r="L75" s="179">
        <f t="shared" si="73"/>
        <v>0</v>
      </c>
      <c r="M75" s="177">
        <f t="shared" si="73"/>
        <v>0</v>
      </c>
      <c r="N75" s="178">
        <f t="shared" si="73"/>
        <v>0</v>
      </c>
      <c r="O75" s="179">
        <f t="shared" si="73"/>
        <v>0</v>
      </c>
      <c r="P75" s="181"/>
    </row>
    <row r="76" spans="1:16" ht="24" hidden="1" x14ac:dyDescent="0.25">
      <c r="A76" s="70">
        <v>2100</v>
      </c>
      <c r="B76" s="182" t="s">
        <v>95</v>
      </c>
      <c r="C76" s="534">
        <f t="shared" si="4"/>
        <v>0</v>
      </c>
      <c r="D76" s="183">
        <f t="shared" ref="D76:E76" si="74">SUM(D77,D80)</f>
        <v>0</v>
      </c>
      <c r="E76" s="184">
        <f t="shared" si="74"/>
        <v>0</v>
      </c>
      <c r="F76" s="185">
        <f>SUM(F77,F80)</f>
        <v>0</v>
      </c>
      <c r="G76" s="183">
        <f t="shared" ref="G76:H76" si="75">SUM(G77,G80)</f>
        <v>0</v>
      </c>
      <c r="H76" s="184">
        <f t="shared" si="75"/>
        <v>0</v>
      </c>
      <c r="I76" s="185">
        <f>SUM(I77,I80)</f>
        <v>0</v>
      </c>
      <c r="J76" s="186">
        <f t="shared" ref="J76:K76" si="76">SUM(J77,J80)</f>
        <v>0</v>
      </c>
      <c r="K76" s="184">
        <f t="shared" si="76"/>
        <v>0</v>
      </c>
      <c r="L76" s="185">
        <f>SUM(L77,L80)</f>
        <v>0</v>
      </c>
      <c r="M76" s="183">
        <f t="shared" ref="M76:O76" si="77">SUM(M77,M80)</f>
        <v>0</v>
      </c>
      <c r="N76" s="184">
        <f t="shared" si="77"/>
        <v>0</v>
      </c>
      <c r="O76" s="185">
        <f t="shared" si="77"/>
        <v>0</v>
      </c>
      <c r="P76" s="209"/>
    </row>
    <row r="77" spans="1:16" ht="24" hidden="1" x14ac:dyDescent="0.25">
      <c r="A77" s="790">
        <v>2110</v>
      </c>
      <c r="B77" s="82" t="s">
        <v>96</v>
      </c>
      <c r="C77" s="535">
        <f t="shared" si="4"/>
        <v>0</v>
      </c>
      <c r="D77" s="212">
        <f t="shared" ref="D77:E77" si="78">SUM(D78:D79)</f>
        <v>0</v>
      </c>
      <c r="E77" s="213">
        <f t="shared" si="78"/>
        <v>0</v>
      </c>
      <c r="F77" s="194">
        <f>SUM(F78:F79)</f>
        <v>0</v>
      </c>
      <c r="G77" s="212">
        <f t="shared" ref="G77:H77" si="79">SUM(G78:G79)</f>
        <v>0</v>
      </c>
      <c r="H77" s="213">
        <f t="shared" si="79"/>
        <v>0</v>
      </c>
      <c r="I77" s="194">
        <f>SUM(I78:I79)</f>
        <v>0</v>
      </c>
      <c r="J77" s="214">
        <f t="shared" ref="J77:K77" si="80">SUM(J78:J79)</f>
        <v>0</v>
      </c>
      <c r="K77" s="213">
        <f t="shared" si="80"/>
        <v>0</v>
      </c>
      <c r="L77" s="194">
        <f>SUM(L78:L79)</f>
        <v>0</v>
      </c>
      <c r="M77" s="212">
        <f t="shared" ref="M77:O77" si="81">SUM(M78:M79)</f>
        <v>0</v>
      </c>
      <c r="N77" s="213">
        <f t="shared" si="81"/>
        <v>0</v>
      </c>
      <c r="O77" s="194">
        <f t="shared" si="81"/>
        <v>0</v>
      </c>
      <c r="P77" s="196"/>
    </row>
    <row r="78" spans="1:16" hidden="1" x14ac:dyDescent="0.25">
      <c r="A78" s="52">
        <v>2111</v>
      </c>
      <c r="B78" s="90" t="s">
        <v>97</v>
      </c>
      <c r="C78" s="536">
        <f t="shared" si="4"/>
        <v>0</v>
      </c>
      <c r="D78" s="197"/>
      <c r="E78" s="198"/>
      <c r="F78" s="199">
        <f t="shared" ref="F78:F79" si="82">D78+E78</f>
        <v>0</v>
      </c>
      <c r="G78" s="197"/>
      <c r="H78" s="198"/>
      <c r="I78" s="199">
        <f t="shared" ref="I78:I79" si="83">G78+H78</f>
        <v>0</v>
      </c>
      <c r="J78" s="200"/>
      <c r="K78" s="198"/>
      <c r="L78" s="199">
        <f t="shared" ref="L78:L79" si="84">J78+K78</f>
        <v>0</v>
      </c>
      <c r="M78" s="197"/>
      <c r="N78" s="198"/>
      <c r="O78" s="199">
        <f t="shared" ref="O78:O79" si="85">M78+N78</f>
        <v>0</v>
      </c>
      <c r="P78" s="201"/>
    </row>
    <row r="79" spans="1:16" ht="24" hidden="1" x14ac:dyDescent="0.25">
      <c r="A79" s="52">
        <v>2112</v>
      </c>
      <c r="B79" s="90" t="s">
        <v>98</v>
      </c>
      <c r="C79" s="536">
        <f t="shared" si="4"/>
        <v>0</v>
      </c>
      <c r="D79" s="197"/>
      <c r="E79" s="198"/>
      <c r="F79" s="199">
        <f t="shared" si="82"/>
        <v>0</v>
      </c>
      <c r="G79" s="197"/>
      <c r="H79" s="198"/>
      <c r="I79" s="199">
        <f t="shared" si="83"/>
        <v>0</v>
      </c>
      <c r="J79" s="200"/>
      <c r="K79" s="198"/>
      <c r="L79" s="199">
        <f t="shared" si="84"/>
        <v>0</v>
      </c>
      <c r="M79" s="197"/>
      <c r="N79" s="198"/>
      <c r="O79" s="199">
        <f t="shared" si="85"/>
        <v>0</v>
      </c>
      <c r="P79" s="201"/>
    </row>
    <row r="80" spans="1:16" ht="24" hidden="1" x14ac:dyDescent="0.25">
      <c r="A80" s="202">
        <v>2120</v>
      </c>
      <c r="B80" s="90" t="s">
        <v>99</v>
      </c>
      <c r="C80" s="536">
        <f t="shared" si="4"/>
        <v>0</v>
      </c>
      <c r="D80" s="203">
        <f t="shared" ref="D80:E80" si="86">SUM(D81:D82)</f>
        <v>0</v>
      </c>
      <c r="E80" s="204">
        <f t="shared" si="86"/>
        <v>0</v>
      </c>
      <c r="F80" s="199">
        <f>SUM(F81:F82)</f>
        <v>0</v>
      </c>
      <c r="G80" s="203">
        <f t="shared" ref="G80:H80" si="87">SUM(G81:G82)</f>
        <v>0</v>
      </c>
      <c r="H80" s="204">
        <f t="shared" si="87"/>
        <v>0</v>
      </c>
      <c r="I80" s="199">
        <f>SUM(I81:I82)</f>
        <v>0</v>
      </c>
      <c r="J80" s="205">
        <f t="shared" ref="J80:K80" si="88">SUM(J81:J82)</f>
        <v>0</v>
      </c>
      <c r="K80" s="204">
        <f t="shared" si="88"/>
        <v>0</v>
      </c>
      <c r="L80" s="199">
        <f>SUM(L81:L82)</f>
        <v>0</v>
      </c>
      <c r="M80" s="203">
        <f t="shared" ref="M80:O80" si="89">SUM(M81:M82)</f>
        <v>0</v>
      </c>
      <c r="N80" s="204">
        <f t="shared" si="89"/>
        <v>0</v>
      </c>
      <c r="O80" s="199">
        <f t="shared" si="89"/>
        <v>0</v>
      </c>
      <c r="P80" s="201"/>
    </row>
    <row r="81" spans="1:16" hidden="1" x14ac:dyDescent="0.25">
      <c r="A81" s="52">
        <v>2121</v>
      </c>
      <c r="B81" s="90" t="s">
        <v>97</v>
      </c>
      <c r="C81" s="536">
        <f t="shared" si="4"/>
        <v>0</v>
      </c>
      <c r="D81" s="197"/>
      <c r="E81" s="198"/>
      <c r="F81" s="199">
        <f t="shared" ref="F81:F82" si="90">D81+E81</f>
        <v>0</v>
      </c>
      <c r="G81" s="197"/>
      <c r="H81" s="198"/>
      <c r="I81" s="199">
        <f t="shared" ref="I81:I82" si="91">G81+H81</f>
        <v>0</v>
      </c>
      <c r="J81" s="200"/>
      <c r="K81" s="198"/>
      <c r="L81" s="199">
        <f t="shared" ref="L81:L82" si="92">J81+K81</f>
        <v>0</v>
      </c>
      <c r="M81" s="197"/>
      <c r="N81" s="198"/>
      <c r="O81" s="199">
        <f t="shared" ref="O81:O82" si="93">M81+N81</f>
        <v>0</v>
      </c>
      <c r="P81" s="201"/>
    </row>
    <row r="82" spans="1:16" ht="24" hidden="1" x14ac:dyDescent="0.25">
      <c r="A82" s="52">
        <v>2122</v>
      </c>
      <c r="B82" s="90" t="s">
        <v>98</v>
      </c>
      <c r="C82" s="536">
        <f t="shared" si="4"/>
        <v>0</v>
      </c>
      <c r="D82" s="197"/>
      <c r="E82" s="198"/>
      <c r="F82" s="199">
        <f t="shared" si="90"/>
        <v>0</v>
      </c>
      <c r="G82" s="197"/>
      <c r="H82" s="198"/>
      <c r="I82" s="199">
        <f t="shared" si="91"/>
        <v>0</v>
      </c>
      <c r="J82" s="200"/>
      <c r="K82" s="198"/>
      <c r="L82" s="199">
        <f t="shared" si="92"/>
        <v>0</v>
      </c>
      <c r="M82" s="197"/>
      <c r="N82" s="198"/>
      <c r="O82" s="199">
        <f t="shared" si="93"/>
        <v>0</v>
      </c>
      <c r="P82" s="201"/>
    </row>
    <row r="83" spans="1:16" x14ac:dyDescent="0.25">
      <c r="A83" s="70">
        <v>2200</v>
      </c>
      <c r="B83" s="182" t="s">
        <v>100</v>
      </c>
      <c r="C83" s="534">
        <f t="shared" si="4"/>
        <v>531222</v>
      </c>
      <c r="D83" s="183">
        <f t="shared" ref="D83:E83" si="94">SUM(D84,D85,D91,D99,D107,D108,D114,D119)</f>
        <v>632862</v>
      </c>
      <c r="E83" s="184">
        <f t="shared" si="94"/>
        <v>-101640</v>
      </c>
      <c r="F83" s="185">
        <f>SUM(F84,F85,F91,F99,F107,F108,F114,F119)</f>
        <v>531222</v>
      </c>
      <c r="G83" s="183">
        <f t="shared" ref="G83:H83" si="95">SUM(G84,G85,G91,G99,G107,G108,G114,G119)</f>
        <v>0</v>
      </c>
      <c r="H83" s="184">
        <f t="shared" si="95"/>
        <v>0</v>
      </c>
      <c r="I83" s="185">
        <f>SUM(I84,I85,I91,I99,I107,I108,I114,I119)</f>
        <v>0</v>
      </c>
      <c r="J83" s="186">
        <f t="shared" ref="J83:K83" si="96">SUM(J84,J85,J91,J99,J107,J108,J114,J119)</f>
        <v>0</v>
      </c>
      <c r="K83" s="184">
        <f t="shared" si="96"/>
        <v>0</v>
      </c>
      <c r="L83" s="185">
        <f>SUM(L84,L85,L91,L99,L107,L108,L114,L119)</f>
        <v>0</v>
      </c>
      <c r="M83" s="183">
        <f t="shared" ref="M83:O83" si="97">SUM(M84,M85,M91,M99,M107,M108,M114,M119)</f>
        <v>0</v>
      </c>
      <c r="N83" s="184">
        <f t="shared" si="97"/>
        <v>0</v>
      </c>
      <c r="O83" s="185">
        <f t="shared" si="97"/>
        <v>0</v>
      </c>
      <c r="P83" s="215"/>
    </row>
    <row r="84" spans="1:16" hidden="1" x14ac:dyDescent="0.25">
      <c r="A84" s="188">
        <v>2210</v>
      </c>
      <c r="B84" s="143" t="s">
        <v>101</v>
      </c>
      <c r="C84" s="542">
        <f t="shared" si="4"/>
        <v>0</v>
      </c>
      <c r="D84" s="206"/>
      <c r="E84" s="207"/>
      <c r="F84" s="189">
        <f>D84+E84</f>
        <v>0</v>
      </c>
      <c r="G84" s="206"/>
      <c r="H84" s="207"/>
      <c r="I84" s="189">
        <f>G84+H84</f>
        <v>0</v>
      </c>
      <c r="J84" s="208"/>
      <c r="K84" s="207"/>
      <c r="L84" s="189">
        <f>J84+K84</f>
        <v>0</v>
      </c>
      <c r="M84" s="206"/>
      <c r="N84" s="207"/>
      <c r="O84" s="189">
        <f t="shared" ref="O84" si="98">M84+N84</f>
        <v>0</v>
      </c>
      <c r="P84" s="191"/>
    </row>
    <row r="85" spans="1:16" ht="24" hidden="1" x14ac:dyDescent="0.25">
      <c r="A85" s="202">
        <v>2220</v>
      </c>
      <c r="B85" s="90" t="s">
        <v>103</v>
      </c>
      <c r="C85" s="536">
        <f t="shared" ref="C85:C148" si="99">F85+I85+L85+O85</f>
        <v>0</v>
      </c>
      <c r="D85" s="203">
        <f t="shared" ref="D85:E85" si="100">SUM(D86:D90)</f>
        <v>0</v>
      </c>
      <c r="E85" s="204">
        <f t="shared" si="100"/>
        <v>0</v>
      </c>
      <c r="F85" s="199">
        <f>SUM(F86:F90)</f>
        <v>0</v>
      </c>
      <c r="G85" s="203">
        <f t="shared" ref="G85:H85" si="101">SUM(G86:G90)</f>
        <v>0</v>
      </c>
      <c r="H85" s="204">
        <f t="shared" si="101"/>
        <v>0</v>
      </c>
      <c r="I85" s="199">
        <f>SUM(I86:I90)</f>
        <v>0</v>
      </c>
      <c r="J85" s="205">
        <f t="shared" ref="J85:K85" si="102">SUM(J86:J90)</f>
        <v>0</v>
      </c>
      <c r="K85" s="204">
        <f t="shared" si="102"/>
        <v>0</v>
      </c>
      <c r="L85" s="199">
        <f>SUM(L86:L90)</f>
        <v>0</v>
      </c>
      <c r="M85" s="203">
        <f t="shared" ref="M85:O85" si="103">SUM(M86:M90)</f>
        <v>0</v>
      </c>
      <c r="N85" s="204">
        <f t="shared" si="103"/>
        <v>0</v>
      </c>
      <c r="O85" s="199">
        <f t="shared" si="103"/>
        <v>0</v>
      </c>
      <c r="P85" s="201"/>
    </row>
    <row r="86" spans="1:16" hidden="1" x14ac:dyDescent="0.25">
      <c r="A86" s="52">
        <v>2221</v>
      </c>
      <c r="B86" s="90" t="s">
        <v>104</v>
      </c>
      <c r="C86" s="536">
        <f t="shared" si="99"/>
        <v>0</v>
      </c>
      <c r="D86" s="197"/>
      <c r="E86" s="198"/>
      <c r="F86" s="199">
        <f t="shared" ref="F86:F90" si="104">D86+E86</f>
        <v>0</v>
      </c>
      <c r="G86" s="197"/>
      <c r="H86" s="198"/>
      <c r="I86" s="199">
        <f t="shared" ref="I86:I90" si="105">G86+H86</f>
        <v>0</v>
      </c>
      <c r="J86" s="200"/>
      <c r="K86" s="198"/>
      <c r="L86" s="199">
        <f t="shared" ref="L86:L90" si="106">J86+K86</f>
        <v>0</v>
      </c>
      <c r="M86" s="197"/>
      <c r="N86" s="198"/>
      <c r="O86" s="199">
        <f t="shared" ref="O86:O90" si="107">M86+N86</f>
        <v>0</v>
      </c>
      <c r="P86" s="201"/>
    </row>
    <row r="87" spans="1:16" ht="24" hidden="1" x14ac:dyDescent="0.25">
      <c r="A87" s="52">
        <v>2222</v>
      </c>
      <c r="B87" s="90" t="s">
        <v>105</v>
      </c>
      <c r="C87" s="536">
        <f t="shared" si="99"/>
        <v>0</v>
      </c>
      <c r="D87" s="197"/>
      <c r="E87" s="198"/>
      <c r="F87" s="199">
        <f t="shared" si="104"/>
        <v>0</v>
      </c>
      <c r="G87" s="197"/>
      <c r="H87" s="198"/>
      <c r="I87" s="199">
        <f t="shared" si="105"/>
        <v>0</v>
      </c>
      <c r="J87" s="200"/>
      <c r="K87" s="198"/>
      <c r="L87" s="199">
        <f t="shared" si="106"/>
        <v>0</v>
      </c>
      <c r="M87" s="197"/>
      <c r="N87" s="198"/>
      <c r="O87" s="199">
        <f t="shared" si="107"/>
        <v>0</v>
      </c>
      <c r="P87" s="201"/>
    </row>
    <row r="88" spans="1:16" hidden="1" x14ac:dyDescent="0.25">
      <c r="A88" s="52">
        <v>2223</v>
      </c>
      <c r="B88" s="90" t="s">
        <v>106</v>
      </c>
      <c r="C88" s="536">
        <f t="shared" si="99"/>
        <v>0</v>
      </c>
      <c r="D88" s="197"/>
      <c r="E88" s="198"/>
      <c r="F88" s="199">
        <f t="shared" si="104"/>
        <v>0</v>
      </c>
      <c r="G88" s="197"/>
      <c r="H88" s="198"/>
      <c r="I88" s="199">
        <f t="shared" si="105"/>
        <v>0</v>
      </c>
      <c r="J88" s="200"/>
      <c r="K88" s="198"/>
      <c r="L88" s="199">
        <f t="shared" si="106"/>
        <v>0</v>
      </c>
      <c r="M88" s="197"/>
      <c r="N88" s="198"/>
      <c r="O88" s="199">
        <f t="shared" si="107"/>
        <v>0</v>
      </c>
      <c r="P88" s="201"/>
    </row>
    <row r="89" spans="1:16" ht="48" hidden="1" x14ac:dyDescent="0.25">
      <c r="A89" s="52">
        <v>2224</v>
      </c>
      <c r="B89" s="90" t="s">
        <v>107</v>
      </c>
      <c r="C89" s="536">
        <f t="shared" si="99"/>
        <v>0</v>
      </c>
      <c r="D89" s="197"/>
      <c r="E89" s="198"/>
      <c r="F89" s="199">
        <f t="shared" si="104"/>
        <v>0</v>
      </c>
      <c r="G89" s="197"/>
      <c r="H89" s="198"/>
      <c r="I89" s="199">
        <f t="shared" si="105"/>
        <v>0</v>
      </c>
      <c r="J89" s="200"/>
      <c r="K89" s="198"/>
      <c r="L89" s="199">
        <f t="shared" si="106"/>
        <v>0</v>
      </c>
      <c r="M89" s="197"/>
      <c r="N89" s="198"/>
      <c r="O89" s="199">
        <f t="shared" si="107"/>
        <v>0</v>
      </c>
      <c r="P89" s="201"/>
    </row>
    <row r="90" spans="1:16" ht="24" hidden="1" x14ac:dyDescent="0.25">
      <c r="A90" s="52">
        <v>2229</v>
      </c>
      <c r="B90" s="90" t="s">
        <v>108</v>
      </c>
      <c r="C90" s="536">
        <f t="shared" si="99"/>
        <v>0</v>
      </c>
      <c r="D90" s="197"/>
      <c r="E90" s="198"/>
      <c r="F90" s="199">
        <f t="shared" si="104"/>
        <v>0</v>
      </c>
      <c r="G90" s="197"/>
      <c r="H90" s="198"/>
      <c r="I90" s="199">
        <f t="shared" si="105"/>
        <v>0</v>
      </c>
      <c r="J90" s="200"/>
      <c r="K90" s="198"/>
      <c r="L90" s="199">
        <f t="shared" si="106"/>
        <v>0</v>
      </c>
      <c r="M90" s="197"/>
      <c r="N90" s="198"/>
      <c r="O90" s="199">
        <f t="shared" si="107"/>
        <v>0</v>
      </c>
      <c r="P90" s="201"/>
    </row>
    <row r="91" spans="1:16" x14ac:dyDescent="0.25">
      <c r="A91" s="202">
        <v>2230</v>
      </c>
      <c r="B91" s="90" t="s">
        <v>109</v>
      </c>
      <c r="C91" s="536">
        <f t="shared" si="99"/>
        <v>531222</v>
      </c>
      <c r="D91" s="203">
        <f t="shared" ref="D91:E91" si="108">SUM(D92:D98)</f>
        <v>632862</v>
      </c>
      <c r="E91" s="204">
        <f t="shared" si="108"/>
        <v>-101640</v>
      </c>
      <c r="F91" s="199">
        <f>SUM(F92:F98)</f>
        <v>531222</v>
      </c>
      <c r="G91" s="203">
        <f t="shared" ref="G91:H91" si="109">SUM(G92:G98)</f>
        <v>0</v>
      </c>
      <c r="H91" s="204">
        <f t="shared" si="109"/>
        <v>0</v>
      </c>
      <c r="I91" s="199">
        <f>SUM(I92:I98)</f>
        <v>0</v>
      </c>
      <c r="J91" s="205">
        <f t="shared" ref="J91:K91" si="110">SUM(J92:J98)</f>
        <v>0</v>
      </c>
      <c r="K91" s="204">
        <f t="shared" si="110"/>
        <v>0</v>
      </c>
      <c r="L91" s="199">
        <f>SUM(L92:L98)</f>
        <v>0</v>
      </c>
      <c r="M91" s="203">
        <f t="shared" ref="M91:O91" si="111">SUM(M92:M98)</f>
        <v>0</v>
      </c>
      <c r="N91" s="204">
        <f t="shared" si="111"/>
        <v>0</v>
      </c>
      <c r="O91" s="199">
        <f t="shared" si="111"/>
        <v>0</v>
      </c>
      <c r="P91" s="201"/>
    </row>
    <row r="92" spans="1:16" ht="24" x14ac:dyDescent="0.25">
      <c r="A92" s="52">
        <v>2231</v>
      </c>
      <c r="B92" s="90" t="s">
        <v>110</v>
      </c>
      <c r="C92" s="536">
        <f t="shared" si="99"/>
        <v>531222</v>
      </c>
      <c r="D92" s="197">
        <v>632862</v>
      </c>
      <c r="E92" s="198">
        <f>-50820-50820</f>
        <v>-101640</v>
      </c>
      <c r="F92" s="199">
        <f t="shared" ref="F92:F98" si="112">D92+E92</f>
        <v>531222</v>
      </c>
      <c r="G92" s="197"/>
      <c r="H92" s="198"/>
      <c r="I92" s="199">
        <f t="shared" ref="I92:I98" si="113">G92+H92</f>
        <v>0</v>
      </c>
      <c r="J92" s="200"/>
      <c r="K92" s="198"/>
      <c r="L92" s="199">
        <f t="shared" ref="L92:L98" si="114">J92+K92</f>
        <v>0</v>
      </c>
      <c r="M92" s="197"/>
      <c r="N92" s="198"/>
      <c r="O92" s="199">
        <f t="shared" ref="O92:O98" si="115">M92+N92</f>
        <v>0</v>
      </c>
      <c r="P92" s="201"/>
    </row>
    <row r="93" spans="1:16" ht="24.75" hidden="1" customHeight="1" x14ac:dyDescent="0.25">
      <c r="A93" s="52">
        <v>2232</v>
      </c>
      <c r="B93" s="90" t="s">
        <v>111</v>
      </c>
      <c r="C93" s="536">
        <f t="shared" si="99"/>
        <v>0</v>
      </c>
      <c r="D93" s="197"/>
      <c r="E93" s="198"/>
      <c r="F93" s="199">
        <f t="shared" si="112"/>
        <v>0</v>
      </c>
      <c r="G93" s="197"/>
      <c r="H93" s="198"/>
      <c r="I93" s="199">
        <f t="shared" si="113"/>
        <v>0</v>
      </c>
      <c r="J93" s="200"/>
      <c r="K93" s="198"/>
      <c r="L93" s="199">
        <f t="shared" si="114"/>
        <v>0</v>
      </c>
      <c r="M93" s="197"/>
      <c r="N93" s="198"/>
      <c r="O93" s="199">
        <f t="shared" si="115"/>
        <v>0</v>
      </c>
      <c r="P93" s="201"/>
    </row>
    <row r="94" spans="1:16" ht="24" hidden="1" x14ac:dyDescent="0.25">
      <c r="A94" s="45">
        <v>2233</v>
      </c>
      <c r="B94" s="82" t="s">
        <v>112</v>
      </c>
      <c r="C94" s="535">
        <f t="shared" si="99"/>
        <v>0</v>
      </c>
      <c r="D94" s="192"/>
      <c r="E94" s="193"/>
      <c r="F94" s="194">
        <f t="shared" si="112"/>
        <v>0</v>
      </c>
      <c r="G94" s="192"/>
      <c r="H94" s="193"/>
      <c r="I94" s="194">
        <f t="shared" si="113"/>
        <v>0</v>
      </c>
      <c r="J94" s="195"/>
      <c r="K94" s="193"/>
      <c r="L94" s="194">
        <f t="shared" si="114"/>
        <v>0</v>
      </c>
      <c r="M94" s="192"/>
      <c r="N94" s="193"/>
      <c r="O94" s="194">
        <f t="shared" si="115"/>
        <v>0</v>
      </c>
      <c r="P94" s="196"/>
    </row>
    <row r="95" spans="1:16" ht="36" hidden="1" x14ac:dyDescent="0.25">
      <c r="A95" s="52">
        <v>2234</v>
      </c>
      <c r="B95" s="90" t="s">
        <v>113</v>
      </c>
      <c r="C95" s="536">
        <f t="shared" si="99"/>
        <v>0</v>
      </c>
      <c r="D95" s="197"/>
      <c r="E95" s="198"/>
      <c r="F95" s="199">
        <f t="shared" si="112"/>
        <v>0</v>
      </c>
      <c r="G95" s="197"/>
      <c r="H95" s="198"/>
      <c r="I95" s="199">
        <f t="shared" si="113"/>
        <v>0</v>
      </c>
      <c r="J95" s="200"/>
      <c r="K95" s="198"/>
      <c r="L95" s="199">
        <f t="shared" si="114"/>
        <v>0</v>
      </c>
      <c r="M95" s="197"/>
      <c r="N95" s="198"/>
      <c r="O95" s="199">
        <f t="shared" si="115"/>
        <v>0</v>
      </c>
      <c r="P95" s="201"/>
    </row>
    <row r="96" spans="1:16" ht="24" hidden="1" x14ac:dyDescent="0.25">
      <c r="A96" s="52">
        <v>2235</v>
      </c>
      <c r="B96" s="90" t="s">
        <v>114</v>
      </c>
      <c r="C96" s="536">
        <f t="shared" si="99"/>
        <v>0</v>
      </c>
      <c r="D96" s="197"/>
      <c r="E96" s="198"/>
      <c r="F96" s="199">
        <f t="shared" si="112"/>
        <v>0</v>
      </c>
      <c r="G96" s="197"/>
      <c r="H96" s="198"/>
      <c r="I96" s="199">
        <f t="shared" si="113"/>
        <v>0</v>
      </c>
      <c r="J96" s="200"/>
      <c r="K96" s="198"/>
      <c r="L96" s="199">
        <f t="shared" si="114"/>
        <v>0</v>
      </c>
      <c r="M96" s="197"/>
      <c r="N96" s="198"/>
      <c r="O96" s="199">
        <f t="shared" si="115"/>
        <v>0</v>
      </c>
      <c r="P96" s="201"/>
    </row>
    <row r="97" spans="1:16" hidden="1" x14ac:dyDescent="0.25">
      <c r="A97" s="52">
        <v>2236</v>
      </c>
      <c r="B97" s="90" t="s">
        <v>115</v>
      </c>
      <c r="C97" s="536">
        <f t="shared" si="99"/>
        <v>0</v>
      </c>
      <c r="D97" s="197"/>
      <c r="E97" s="198"/>
      <c r="F97" s="199">
        <f t="shared" si="112"/>
        <v>0</v>
      </c>
      <c r="G97" s="197"/>
      <c r="H97" s="198"/>
      <c r="I97" s="199">
        <f t="shared" si="113"/>
        <v>0</v>
      </c>
      <c r="J97" s="200"/>
      <c r="K97" s="198"/>
      <c r="L97" s="199">
        <f t="shared" si="114"/>
        <v>0</v>
      </c>
      <c r="M97" s="197"/>
      <c r="N97" s="198"/>
      <c r="O97" s="199">
        <f t="shared" si="115"/>
        <v>0</v>
      </c>
      <c r="P97" s="201"/>
    </row>
    <row r="98" spans="1:16" hidden="1" x14ac:dyDescent="0.25">
      <c r="A98" s="52">
        <v>2239</v>
      </c>
      <c r="B98" s="90" t="s">
        <v>116</v>
      </c>
      <c r="C98" s="536">
        <f t="shared" si="99"/>
        <v>0</v>
      </c>
      <c r="D98" s="197"/>
      <c r="E98" s="198"/>
      <c r="F98" s="199">
        <f t="shared" si="112"/>
        <v>0</v>
      </c>
      <c r="G98" s="197"/>
      <c r="H98" s="198"/>
      <c r="I98" s="199">
        <f t="shared" si="113"/>
        <v>0</v>
      </c>
      <c r="J98" s="200"/>
      <c r="K98" s="198"/>
      <c r="L98" s="199">
        <f t="shared" si="114"/>
        <v>0</v>
      </c>
      <c r="M98" s="197"/>
      <c r="N98" s="198"/>
      <c r="O98" s="199">
        <f t="shared" si="115"/>
        <v>0</v>
      </c>
      <c r="P98" s="201"/>
    </row>
    <row r="99" spans="1:16" ht="36" hidden="1" x14ac:dyDescent="0.25">
      <c r="A99" s="202">
        <v>2240</v>
      </c>
      <c r="B99" s="90" t="s">
        <v>117</v>
      </c>
      <c r="C99" s="536">
        <f t="shared" si="99"/>
        <v>0</v>
      </c>
      <c r="D99" s="203">
        <f t="shared" ref="D99:E99" si="116">SUM(D100:D106)</f>
        <v>0</v>
      </c>
      <c r="E99" s="204">
        <f t="shared" si="116"/>
        <v>0</v>
      </c>
      <c r="F99" s="199">
        <f>SUM(F100:F106)</f>
        <v>0</v>
      </c>
      <c r="G99" s="203">
        <f t="shared" ref="G99:H99" si="117">SUM(G100:G106)</f>
        <v>0</v>
      </c>
      <c r="H99" s="204">
        <f t="shared" si="117"/>
        <v>0</v>
      </c>
      <c r="I99" s="199">
        <f>SUM(I100:I106)</f>
        <v>0</v>
      </c>
      <c r="J99" s="205">
        <f t="shared" ref="J99:K99" si="118">SUM(J100:J106)</f>
        <v>0</v>
      </c>
      <c r="K99" s="204">
        <f t="shared" si="118"/>
        <v>0</v>
      </c>
      <c r="L99" s="199">
        <f>SUM(L100:L106)</f>
        <v>0</v>
      </c>
      <c r="M99" s="203">
        <f t="shared" ref="M99:O99" si="119">SUM(M100:M106)</f>
        <v>0</v>
      </c>
      <c r="N99" s="204">
        <f t="shared" si="119"/>
        <v>0</v>
      </c>
      <c r="O99" s="199">
        <f t="shared" si="119"/>
        <v>0</v>
      </c>
      <c r="P99" s="201"/>
    </row>
    <row r="100" spans="1:16" hidden="1" x14ac:dyDescent="0.25">
      <c r="A100" s="52">
        <v>2241</v>
      </c>
      <c r="B100" s="90" t="s">
        <v>118</v>
      </c>
      <c r="C100" s="536">
        <f t="shared" si="99"/>
        <v>0</v>
      </c>
      <c r="D100" s="197"/>
      <c r="E100" s="198"/>
      <c r="F100" s="199">
        <f t="shared" ref="F100:F107" si="120">D100+E100</f>
        <v>0</v>
      </c>
      <c r="G100" s="197"/>
      <c r="H100" s="198"/>
      <c r="I100" s="199">
        <f t="shared" ref="I100:I107" si="121">G100+H100</f>
        <v>0</v>
      </c>
      <c r="J100" s="200"/>
      <c r="K100" s="198"/>
      <c r="L100" s="199">
        <f t="shared" ref="L100:L107" si="122">J100+K100</f>
        <v>0</v>
      </c>
      <c r="M100" s="197"/>
      <c r="N100" s="198"/>
      <c r="O100" s="199">
        <f t="shared" ref="O100:O107" si="123">M100+N100</f>
        <v>0</v>
      </c>
      <c r="P100" s="201"/>
    </row>
    <row r="101" spans="1:16" ht="24" hidden="1" x14ac:dyDescent="0.25">
      <c r="A101" s="52">
        <v>2242</v>
      </c>
      <c r="B101" s="90" t="s">
        <v>119</v>
      </c>
      <c r="C101" s="536">
        <f t="shared" si="99"/>
        <v>0</v>
      </c>
      <c r="D101" s="197"/>
      <c r="E101" s="198"/>
      <c r="F101" s="199">
        <f t="shared" si="120"/>
        <v>0</v>
      </c>
      <c r="G101" s="197"/>
      <c r="H101" s="198"/>
      <c r="I101" s="199">
        <f t="shared" si="121"/>
        <v>0</v>
      </c>
      <c r="J101" s="200"/>
      <c r="K101" s="198"/>
      <c r="L101" s="199">
        <f t="shared" si="122"/>
        <v>0</v>
      </c>
      <c r="M101" s="197"/>
      <c r="N101" s="198"/>
      <c r="O101" s="199">
        <f t="shared" si="123"/>
        <v>0</v>
      </c>
      <c r="P101" s="201"/>
    </row>
    <row r="102" spans="1:16" ht="24" hidden="1" x14ac:dyDescent="0.25">
      <c r="A102" s="52">
        <v>2243</v>
      </c>
      <c r="B102" s="90" t="s">
        <v>120</v>
      </c>
      <c r="C102" s="536">
        <f t="shared" si="99"/>
        <v>0</v>
      </c>
      <c r="D102" s="197"/>
      <c r="E102" s="198"/>
      <c r="F102" s="199">
        <f t="shared" si="120"/>
        <v>0</v>
      </c>
      <c r="G102" s="197"/>
      <c r="H102" s="198"/>
      <c r="I102" s="199">
        <f t="shared" si="121"/>
        <v>0</v>
      </c>
      <c r="J102" s="200"/>
      <c r="K102" s="198"/>
      <c r="L102" s="199">
        <f t="shared" si="122"/>
        <v>0</v>
      </c>
      <c r="M102" s="197"/>
      <c r="N102" s="198"/>
      <c r="O102" s="199">
        <f t="shared" si="123"/>
        <v>0</v>
      </c>
      <c r="P102" s="201"/>
    </row>
    <row r="103" spans="1:16" hidden="1" x14ac:dyDescent="0.25">
      <c r="A103" s="52">
        <v>2244</v>
      </c>
      <c r="B103" s="90" t="s">
        <v>121</v>
      </c>
      <c r="C103" s="536">
        <f t="shared" si="99"/>
        <v>0</v>
      </c>
      <c r="D103" s="197"/>
      <c r="E103" s="198"/>
      <c r="F103" s="199">
        <f t="shared" si="120"/>
        <v>0</v>
      </c>
      <c r="G103" s="197"/>
      <c r="H103" s="198"/>
      <c r="I103" s="199">
        <f t="shared" si="121"/>
        <v>0</v>
      </c>
      <c r="J103" s="200"/>
      <c r="K103" s="198"/>
      <c r="L103" s="199">
        <f t="shared" si="122"/>
        <v>0</v>
      </c>
      <c r="M103" s="197"/>
      <c r="N103" s="198"/>
      <c r="O103" s="199">
        <f t="shared" si="123"/>
        <v>0</v>
      </c>
      <c r="P103" s="201"/>
    </row>
    <row r="104" spans="1:16" ht="24" hidden="1" x14ac:dyDescent="0.25">
      <c r="A104" s="52">
        <v>2246</v>
      </c>
      <c r="B104" s="90" t="s">
        <v>122</v>
      </c>
      <c r="C104" s="536">
        <f t="shared" si="99"/>
        <v>0</v>
      </c>
      <c r="D104" s="197"/>
      <c r="E104" s="198"/>
      <c r="F104" s="199">
        <f t="shared" si="120"/>
        <v>0</v>
      </c>
      <c r="G104" s="197"/>
      <c r="H104" s="198"/>
      <c r="I104" s="199">
        <f t="shared" si="121"/>
        <v>0</v>
      </c>
      <c r="J104" s="200"/>
      <c r="K104" s="198"/>
      <c r="L104" s="199">
        <f t="shared" si="122"/>
        <v>0</v>
      </c>
      <c r="M104" s="197"/>
      <c r="N104" s="198"/>
      <c r="O104" s="199">
        <f t="shared" si="123"/>
        <v>0</v>
      </c>
      <c r="P104" s="201"/>
    </row>
    <row r="105" spans="1:16" hidden="1" x14ac:dyDescent="0.25">
      <c r="A105" s="52">
        <v>2247</v>
      </c>
      <c r="B105" s="90" t="s">
        <v>123</v>
      </c>
      <c r="C105" s="536">
        <f t="shared" si="99"/>
        <v>0</v>
      </c>
      <c r="D105" s="197"/>
      <c r="E105" s="198"/>
      <c r="F105" s="199">
        <f t="shared" si="120"/>
        <v>0</v>
      </c>
      <c r="G105" s="197"/>
      <c r="H105" s="198"/>
      <c r="I105" s="199">
        <f t="shared" si="121"/>
        <v>0</v>
      </c>
      <c r="J105" s="200"/>
      <c r="K105" s="198"/>
      <c r="L105" s="199">
        <f t="shared" si="122"/>
        <v>0</v>
      </c>
      <c r="M105" s="197"/>
      <c r="N105" s="198"/>
      <c r="O105" s="199">
        <f t="shared" si="123"/>
        <v>0</v>
      </c>
      <c r="P105" s="201"/>
    </row>
    <row r="106" spans="1:16" ht="24" hidden="1" x14ac:dyDescent="0.25">
      <c r="A106" s="52">
        <v>2249</v>
      </c>
      <c r="B106" s="90" t="s">
        <v>124</v>
      </c>
      <c r="C106" s="536">
        <f t="shared" si="99"/>
        <v>0</v>
      </c>
      <c r="D106" s="197"/>
      <c r="E106" s="198"/>
      <c r="F106" s="199">
        <f t="shared" si="120"/>
        <v>0</v>
      </c>
      <c r="G106" s="197"/>
      <c r="H106" s="198"/>
      <c r="I106" s="199">
        <f t="shared" si="121"/>
        <v>0</v>
      </c>
      <c r="J106" s="200"/>
      <c r="K106" s="198"/>
      <c r="L106" s="199">
        <f t="shared" si="122"/>
        <v>0</v>
      </c>
      <c r="M106" s="197"/>
      <c r="N106" s="198"/>
      <c r="O106" s="199">
        <f t="shared" si="123"/>
        <v>0</v>
      </c>
      <c r="P106" s="201"/>
    </row>
    <row r="107" spans="1:16" hidden="1" x14ac:dyDescent="0.25">
      <c r="A107" s="202">
        <v>2250</v>
      </c>
      <c r="B107" s="90" t="s">
        <v>125</v>
      </c>
      <c r="C107" s="536">
        <f t="shared" si="99"/>
        <v>0</v>
      </c>
      <c r="D107" s="197"/>
      <c r="E107" s="198"/>
      <c r="F107" s="199">
        <f t="shared" si="120"/>
        <v>0</v>
      </c>
      <c r="G107" s="197"/>
      <c r="H107" s="198"/>
      <c r="I107" s="199">
        <f t="shared" si="121"/>
        <v>0</v>
      </c>
      <c r="J107" s="200"/>
      <c r="K107" s="198"/>
      <c r="L107" s="199">
        <f t="shared" si="122"/>
        <v>0</v>
      </c>
      <c r="M107" s="197"/>
      <c r="N107" s="198"/>
      <c r="O107" s="199">
        <f t="shared" si="123"/>
        <v>0</v>
      </c>
      <c r="P107" s="201"/>
    </row>
    <row r="108" spans="1:16" hidden="1" x14ac:dyDescent="0.25">
      <c r="A108" s="202">
        <v>2260</v>
      </c>
      <c r="B108" s="90" t="s">
        <v>126</v>
      </c>
      <c r="C108" s="536">
        <f t="shared" si="99"/>
        <v>0</v>
      </c>
      <c r="D108" s="203">
        <f t="shared" ref="D108:E108" si="124">SUM(D109:D113)</f>
        <v>0</v>
      </c>
      <c r="E108" s="204">
        <f t="shared" si="124"/>
        <v>0</v>
      </c>
      <c r="F108" s="199">
        <f>SUM(F109:F113)</f>
        <v>0</v>
      </c>
      <c r="G108" s="203">
        <f t="shared" ref="G108:H108" si="125">SUM(G109:G113)</f>
        <v>0</v>
      </c>
      <c r="H108" s="204">
        <f t="shared" si="125"/>
        <v>0</v>
      </c>
      <c r="I108" s="199">
        <f>SUM(I109:I113)</f>
        <v>0</v>
      </c>
      <c r="J108" s="205">
        <f t="shared" ref="J108:K108" si="126">SUM(J109:J113)</f>
        <v>0</v>
      </c>
      <c r="K108" s="204">
        <f t="shared" si="126"/>
        <v>0</v>
      </c>
      <c r="L108" s="199">
        <f>SUM(L109:L113)</f>
        <v>0</v>
      </c>
      <c r="M108" s="203">
        <f t="shared" ref="M108:O108" si="127">SUM(M109:M113)</f>
        <v>0</v>
      </c>
      <c r="N108" s="204">
        <f t="shared" si="127"/>
        <v>0</v>
      </c>
      <c r="O108" s="199">
        <f t="shared" si="127"/>
        <v>0</v>
      </c>
      <c r="P108" s="201"/>
    </row>
    <row r="109" spans="1:16" hidden="1" x14ac:dyDescent="0.25">
      <c r="A109" s="52">
        <v>2261</v>
      </c>
      <c r="B109" s="90" t="s">
        <v>127</v>
      </c>
      <c r="C109" s="536">
        <f t="shared" si="99"/>
        <v>0</v>
      </c>
      <c r="D109" s="197"/>
      <c r="E109" s="198"/>
      <c r="F109" s="199">
        <f t="shared" ref="F109:F113" si="128">D109+E109</f>
        <v>0</v>
      </c>
      <c r="G109" s="197"/>
      <c r="H109" s="198"/>
      <c r="I109" s="199">
        <f t="shared" ref="I109:I113" si="129">G109+H109</f>
        <v>0</v>
      </c>
      <c r="J109" s="200"/>
      <c r="K109" s="198"/>
      <c r="L109" s="199">
        <f t="shared" ref="L109:L113" si="130">J109+K109</f>
        <v>0</v>
      </c>
      <c r="M109" s="197"/>
      <c r="N109" s="198"/>
      <c r="O109" s="199">
        <f t="shared" ref="O109:O113" si="131">M109+N109</f>
        <v>0</v>
      </c>
      <c r="P109" s="201"/>
    </row>
    <row r="110" spans="1:16" hidden="1" x14ac:dyDescent="0.25">
      <c r="A110" s="52">
        <v>2262</v>
      </c>
      <c r="B110" s="90" t="s">
        <v>128</v>
      </c>
      <c r="C110" s="536">
        <f t="shared" si="99"/>
        <v>0</v>
      </c>
      <c r="D110" s="197"/>
      <c r="E110" s="198"/>
      <c r="F110" s="199">
        <f t="shared" si="128"/>
        <v>0</v>
      </c>
      <c r="G110" s="197"/>
      <c r="H110" s="198"/>
      <c r="I110" s="199">
        <f t="shared" si="129"/>
        <v>0</v>
      </c>
      <c r="J110" s="200"/>
      <c r="K110" s="198"/>
      <c r="L110" s="199">
        <f t="shared" si="130"/>
        <v>0</v>
      </c>
      <c r="M110" s="197"/>
      <c r="N110" s="198"/>
      <c r="O110" s="199">
        <f t="shared" si="131"/>
        <v>0</v>
      </c>
      <c r="P110" s="201"/>
    </row>
    <row r="111" spans="1:16" hidden="1" x14ac:dyDescent="0.25">
      <c r="A111" s="52">
        <v>2263</v>
      </c>
      <c r="B111" s="90" t="s">
        <v>129</v>
      </c>
      <c r="C111" s="536">
        <f t="shared" si="99"/>
        <v>0</v>
      </c>
      <c r="D111" s="197"/>
      <c r="E111" s="198"/>
      <c r="F111" s="199">
        <f t="shared" si="128"/>
        <v>0</v>
      </c>
      <c r="G111" s="197"/>
      <c r="H111" s="198"/>
      <c r="I111" s="199">
        <f t="shared" si="129"/>
        <v>0</v>
      </c>
      <c r="J111" s="200"/>
      <c r="K111" s="198"/>
      <c r="L111" s="199">
        <f t="shared" si="130"/>
        <v>0</v>
      </c>
      <c r="M111" s="197"/>
      <c r="N111" s="198"/>
      <c r="O111" s="199">
        <f t="shared" si="131"/>
        <v>0</v>
      </c>
      <c r="P111" s="201"/>
    </row>
    <row r="112" spans="1:16" ht="24" hidden="1" x14ac:dyDescent="0.25">
      <c r="A112" s="52">
        <v>2264</v>
      </c>
      <c r="B112" s="90" t="s">
        <v>130</v>
      </c>
      <c r="C112" s="536">
        <f t="shared" si="99"/>
        <v>0</v>
      </c>
      <c r="D112" s="197"/>
      <c r="E112" s="198"/>
      <c r="F112" s="199">
        <f t="shared" si="128"/>
        <v>0</v>
      </c>
      <c r="G112" s="197"/>
      <c r="H112" s="198"/>
      <c r="I112" s="199">
        <f t="shared" si="129"/>
        <v>0</v>
      </c>
      <c r="J112" s="200"/>
      <c r="K112" s="198"/>
      <c r="L112" s="199">
        <f t="shared" si="130"/>
        <v>0</v>
      </c>
      <c r="M112" s="197"/>
      <c r="N112" s="198"/>
      <c r="O112" s="199">
        <f t="shared" si="131"/>
        <v>0</v>
      </c>
      <c r="P112" s="201"/>
    </row>
    <row r="113" spans="1:16" hidden="1" x14ac:dyDescent="0.25">
      <c r="A113" s="52">
        <v>2269</v>
      </c>
      <c r="B113" s="90" t="s">
        <v>131</v>
      </c>
      <c r="C113" s="536">
        <f t="shared" si="99"/>
        <v>0</v>
      </c>
      <c r="D113" s="197"/>
      <c r="E113" s="198"/>
      <c r="F113" s="199">
        <f t="shared" si="128"/>
        <v>0</v>
      </c>
      <c r="G113" s="197"/>
      <c r="H113" s="198"/>
      <c r="I113" s="199">
        <f t="shared" si="129"/>
        <v>0</v>
      </c>
      <c r="J113" s="200"/>
      <c r="K113" s="198"/>
      <c r="L113" s="199">
        <f t="shared" si="130"/>
        <v>0</v>
      </c>
      <c r="M113" s="197"/>
      <c r="N113" s="198"/>
      <c r="O113" s="199">
        <f t="shared" si="131"/>
        <v>0</v>
      </c>
      <c r="P113" s="201"/>
    </row>
    <row r="114" spans="1:16" hidden="1" x14ac:dyDescent="0.25">
      <c r="A114" s="202">
        <v>2270</v>
      </c>
      <c r="B114" s="90" t="s">
        <v>132</v>
      </c>
      <c r="C114" s="536">
        <f t="shared" si="99"/>
        <v>0</v>
      </c>
      <c r="D114" s="203">
        <f t="shared" ref="D114:E114" si="132">SUM(D115:D118)</f>
        <v>0</v>
      </c>
      <c r="E114" s="204">
        <f t="shared" si="132"/>
        <v>0</v>
      </c>
      <c r="F114" s="199">
        <f>SUM(F115:F118)</f>
        <v>0</v>
      </c>
      <c r="G114" s="203">
        <f t="shared" ref="G114:H114" si="133">SUM(G115:G118)</f>
        <v>0</v>
      </c>
      <c r="H114" s="204">
        <f t="shared" si="133"/>
        <v>0</v>
      </c>
      <c r="I114" s="199">
        <f>SUM(I115:I118)</f>
        <v>0</v>
      </c>
      <c r="J114" s="205">
        <f t="shared" ref="J114:K114" si="134">SUM(J115:J118)</f>
        <v>0</v>
      </c>
      <c r="K114" s="204">
        <f t="shared" si="134"/>
        <v>0</v>
      </c>
      <c r="L114" s="199">
        <f>SUM(L115:L118)</f>
        <v>0</v>
      </c>
      <c r="M114" s="203">
        <f t="shared" ref="M114:O114" si="135">SUM(M115:M118)</f>
        <v>0</v>
      </c>
      <c r="N114" s="204">
        <f t="shared" si="135"/>
        <v>0</v>
      </c>
      <c r="O114" s="199">
        <f t="shared" si="135"/>
        <v>0</v>
      </c>
      <c r="P114" s="201"/>
    </row>
    <row r="115" spans="1:16" hidden="1" x14ac:dyDescent="0.25">
      <c r="A115" s="52">
        <v>2272</v>
      </c>
      <c r="B115" s="218" t="s">
        <v>133</v>
      </c>
      <c r="C115" s="536">
        <f t="shared" si="99"/>
        <v>0</v>
      </c>
      <c r="D115" s="197"/>
      <c r="E115" s="198"/>
      <c r="F115" s="199">
        <f t="shared" ref="F115:F119" si="136">D115+E115</f>
        <v>0</v>
      </c>
      <c r="G115" s="197"/>
      <c r="H115" s="198"/>
      <c r="I115" s="199">
        <f t="shared" ref="I115:I119" si="137">G115+H115</f>
        <v>0</v>
      </c>
      <c r="J115" s="200"/>
      <c r="K115" s="198"/>
      <c r="L115" s="199">
        <f t="shared" ref="L115:L119" si="138">J115+K115</f>
        <v>0</v>
      </c>
      <c r="M115" s="197"/>
      <c r="N115" s="198"/>
      <c r="O115" s="199">
        <f t="shared" ref="O115:O119" si="139">M115+N115</f>
        <v>0</v>
      </c>
      <c r="P115" s="201"/>
    </row>
    <row r="116" spans="1:16" ht="24" hidden="1" x14ac:dyDescent="0.25">
      <c r="A116" s="52">
        <v>2274</v>
      </c>
      <c r="B116" s="219" t="s">
        <v>134</v>
      </c>
      <c r="C116" s="536">
        <f t="shared" si="99"/>
        <v>0</v>
      </c>
      <c r="D116" s="197"/>
      <c r="E116" s="198"/>
      <c r="F116" s="199">
        <f t="shared" si="136"/>
        <v>0</v>
      </c>
      <c r="G116" s="197"/>
      <c r="H116" s="198"/>
      <c r="I116" s="199">
        <f t="shared" si="137"/>
        <v>0</v>
      </c>
      <c r="J116" s="200"/>
      <c r="K116" s="198"/>
      <c r="L116" s="199">
        <f t="shared" si="138"/>
        <v>0</v>
      </c>
      <c r="M116" s="197"/>
      <c r="N116" s="198"/>
      <c r="O116" s="199">
        <f t="shared" si="139"/>
        <v>0</v>
      </c>
      <c r="P116" s="201"/>
    </row>
    <row r="117" spans="1:16" ht="24" hidden="1" x14ac:dyDescent="0.25">
      <c r="A117" s="52">
        <v>2275</v>
      </c>
      <c r="B117" s="90" t="s">
        <v>135</v>
      </c>
      <c r="C117" s="536">
        <f t="shared" si="99"/>
        <v>0</v>
      </c>
      <c r="D117" s="197"/>
      <c r="E117" s="198"/>
      <c r="F117" s="199">
        <f t="shared" si="136"/>
        <v>0</v>
      </c>
      <c r="G117" s="197"/>
      <c r="H117" s="198"/>
      <c r="I117" s="199">
        <f t="shared" si="137"/>
        <v>0</v>
      </c>
      <c r="J117" s="200"/>
      <c r="K117" s="198"/>
      <c r="L117" s="199">
        <f t="shared" si="138"/>
        <v>0</v>
      </c>
      <c r="M117" s="197"/>
      <c r="N117" s="198"/>
      <c r="O117" s="199">
        <f t="shared" si="139"/>
        <v>0</v>
      </c>
      <c r="P117" s="201"/>
    </row>
    <row r="118" spans="1:16" ht="36" hidden="1" x14ac:dyDescent="0.25">
      <c r="A118" s="52">
        <v>2276</v>
      </c>
      <c r="B118" s="90" t="s">
        <v>136</v>
      </c>
      <c r="C118" s="536">
        <f t="shared" si="99"/>
        <v>0</v>
      </c>
      <c r="D118" s="197"/>
      <c r="E118" s="198"/>
      <c r="F118" s="199">
        <f t="shared" si="136"/>
        <v>0</v>
      </c>
      <c r="G118" s="197"/>
      <c r="H118" s="198"/>
      <c r="I118" s="199">
        <f t="shared" si="137"/>
        <v>0</v>
      </c>
      <c r="J118" s="200"/>
      <c r="K118" s="198"/>
      <c r="L118" s="199">
        <f t="shared" si="138"/>
        <v>0</v>
      </c>
      <c r="M118" s="197"/>
      <c r="N118" s="198"/>
      <c r="O118" s="199">
        <f t="shared" si="139"/>
        <v>0</v>
      </c>
      <c r="P118" s="201"/>
    </row>
    <row r="119" spans="1:16" ht="48" hidden="1" x14ac:dyDescent="0.25">
      <c r="A119" s="202">
        <v>2280</v>
      </c>
      <c r="B119" s="90" t="s">
        <v>137</v>
      </c>
      <c r="C119" s="536">
        <f t="shared" si="99"/>
        <v>0</v>
      </c>
      <c r="D119" s="197"/>
      <c r="E119" s="198"/>
      <c r="F119" s="199">
        <f t="shared" si="136"/>
        <v>0</v>
      </c>
      <c r="G119" s="197"/>
      <c r="H119" s="198"/>
      <c r="I119" s="199">
        <f t="shared" si="137"/>
        <v>0</v>
      </c>
      <c r="J119" s="200"/>
      <c r="K119" s="198"/>
      <c r="L119" s="199">
        <f t="shared" si="138"/>
        <v>0</v>
      </c>
      <c r="M119" s="197"/>
      <c r="N119" s="198"/>
      <c r="O119" s="199">
        <f t="shared" si="139"/>
        <v>0</v>
      </c>
      <c r="P119" s="201"/>
    </row>
    <row r="120" spans="1:16" ht="38.25" customHeight="1" x14ac:dyDescent="0.25">
      <c r="A120" s="138">
        <v>2300</v>
      </c>
      <c r="B120" s="108" t="s">
        <v>138</v>
      </c>
      <c r="C120" s="538">
        <f t="shared" si="99"/>
        <v>2000</v>
      </c>
      <c r="D120" s="220">
        <f t="shared" ref="D120:E120" si="140">SUM(D121,D126,D130,D131,D134,D138,D146,D147,D150)</f>
        <v>2000</v>
      </c>
      <c r="E120" s="221">
        <f t="shared" si="140"/>
        <v>0</v>
      </c>
      <c r="F120" s="222">
        <f>SUM(F121,F126,F130,F131,F134,F138,F146,F147,F150)</f>
        <v>2000</v>
      </c>
      <c r="G120" s="220">
        <f t="shared" ref="G120:H120" si="141">SUM(G121,G126,G130,G131,G134,G138,G146,G147,G150)</f>
        <v>0</v>
      </c>
      <c r="H120" s="221">
        <f t="shared" si="141"/>
        <v>0</v>
      </c>
      <c r="I120" s="222">
        <f>SUM(I121,I126,I130,I131,I134,I138,I146,I147,I150)</f>
        <v>0</v>
      </c>
      <c r="J120" s="223">
        <f t="shared" ref="J120:K120" si="142">SUM(J121,J126,J130,J131,J134,J138,J146,J147,J150)</f>
        <v>0</v>
      </c>
      <c r="K120" s="221">
        <f t="shared" si="142"/>
        <v>0</v>
      </c>
      <c r="L120" s="222">
        <f>SUM(L121,L126,L130,L131,L134,L138,L146,L147,L150)</f>
        <v>0</v>
      </c>
      <c r="M120" s="220">
        <f t="shared" ref="M120:O120" si="143">SUM(M121,M126,M130,M131,M134,M138,M146,M147,M150)</f>
        <v>0</v>
      </c>
      <c r="N120" s="221">
        <f t="shared" si="143"/>
        <v>0</v>
      </c>
      <c r="O120" s="222">
        <f t="shared" si="143"/>
        <v>0</v>
      </c>
      <c r="P120" s="215"/>
    </row>
    <row r="121" spans="1:16" ht="24" x14ac:dyDescent="0.25">
      <c r="A121" s="790">
        <v>2310</v>
      </c>
      <c r="B121" s="82" t="s">
        <v>139</v>
      </c>
      <c r="C121" s="535">
        <f t="shared" si="99"/>
        <v>2000</v>
      </c>
      <c r="D121" s="212">
        <f t="shared" ref="D121:O121" si="144">SUM(D122:D125)</f>
        <v>2000</v>
      </c>
      <c r="E121" s="213">
        <f t="shared" si="144"/>
        <v>0</v>
      </c>
      <c r="F121" s="194">
        <f t="shared" si="144"/>
        <v>2000</v>
      </c>
      <c r="G121" s="212">
        <f t="shared" si="144"/>
        <v>0</v>
      </c>
      <c r="H121" s="213">
        <f t="shared" si="144"/>
        <v>0</v>
      </c>
      <c r="I121" s="194">
        <f t="shared" si="144"/>
        <v>0</v>
      </c>
      <c r="J121" s="214">
        <f t="shared" si="144"/>
        <v>0</v>
      </c>
      <c r="K121" s="213">
        <f t="shared" si="144"/>
        <v>0</v>
      </c>
      <c r="L121" s="194">
        <f t="shared" si="144"/>
        <v>0</v>
      </c>
      <c r="M121" s="212">
        <f t="shared" si="144"/>
        <v>0</v>
      </c>
      <c r="N121" s="213">
        <f t="shared" si="144"/>
        <v>0</v>
      </c>
      <c r="O121" s="194">
        <f t="shared" si="144"/>
        <v>0</v>
      </c>
      <c r="P121" s="196"/>
    </row>
    <row r="122" spans="1:16" hidden="1" x14ac:dyDescent="0.25">
      <c r="A122" s="52">
        <v>2311</v>
      </c>
      <c r="B122" s="90" t="s">
        <v>140</v>
      </c>
      <c r="C122" s="536">
        <f t="shared" si="99"/>
        <v>0</v>
      </c>
      <c r="D122" s="197"/>
      <c r="E122" s="198"/>
      <c r="F122" s="199">
        <f t="shared" ref="F122:F125" si="145">D122+E122</f>
        <v>0</v>
      </c>
      <c r="G122" s="197"/>
      <c r="H122" s="198"/>
      <c r="I122" s="199">
        <f t="shared" ref="I122:I125" si="146">G122+H122</f>
        <v>0</v>
      </c>
      <c r="J122" s="200"/>
      <c r="K122" s="198"/>
      <c r="L122" s="199">
        <f t="shared" ref="L122:L125" si="147">J122+K122</f>
        <v>0</v>
      </c>
      <c r="M122" s="197"/>
      <c r="N122" s="198"/>
      <c r="O122" s="199">
        <f t="shared" ref="O122:O125" si="148">M122+N122</f>
        <v>0</v>
      </c>
      <c r="P122" s="201"/>
    </row>
    <row r="123" spans="1:16" hidden="1" x14ac:dyDescent="0.25">
      <c r="A123" s="52">
        <v>2312</v>
      </c>
      <c r="B123" s="90" t="s">
        <v>141</v>
      </c>
      <c r="C123" s="536">
        <f t="shared" si="99"/>
        <v>0</v>
      </c>
      <c r="D123" s="197"/>
      <c r="E123" s="198"/>
      <c r="F123" s="199">
        <f t="shared" si="145"/>
        <v>0</v>
      </c>
      <c r="G123" s="197"/>
      <c r="H123" s="198"/>
      <c r="I123" s="199">
        <f t="shared" si="146"/>
        <v>0</v>
      </c>
      <c r="J123" s="200"/>
      <c r="K123" s="198"/>
      <c r="L123" s="199">
        <f t="shared" si="147"/>
        <v>0</v>
      </c>
      <c r="M123" s="197"/>
      <c r="N123" s="198"/>
      <c r="O123" s="199">
        <f t="shared" si="148"/>
        <v>0</v>
      </c>
      <c r="P123" s="201"/>
    </row>
    <row r="124" spans="1:16" hidden="1" x14ac:dyDescent="0.25">
      <c r="A124" s="52">
        <v>2313</v>
      </c>
      <c r="B124" s="90" t="s">
        <v>142</v>
      </c>
      <c r="C124" s="536">
        <f t="shared" si="99"/>
        <v>0</v>
      </c>
      <c r="D124" s="197"/>
      <c r="E124" s="198"/>
      <c r="F124" s="199">
        <f t="shared" si="145"/>
        <v>0</v>
      </c>
      <c r="G124" s="197"/>
      <c r="H124" s="198"/>
      <c r="I124" s="199">
        <f t="shared" si="146"/>
        <v>0</v>
      </c>
      <c r="J124" s="200"/>
      <c r="K124" s="198"/>
      <c r="L124" s="199">
        <f t="shared" si="147"/>
        <v>0</v>
      </c>
      <c r="M124" s="197"/>
      <c r="N124" s="198"/>
      <c r="O124" s="199">
        <f t="shared" si="148"/>
        <v>0</v>
      </c>
      <c r="P124" s="201"/>
    </row>
    <row r="125" spans="1:16" ht="36" customHeight="1" x14ac:dyDescent="0.25">
      <c r="A125" s="52">
        <v>2314</v>
      </c>
      <c r="B125" s="90" t="s">
        <v>143</v>
      </c>
      <c r="C125" s="536">
        <f t="shared" si="99"/>
        <v>2000</v>
      </c>
      <c r="D125" s="197">
        <v>2000</v>
      </c>
      <c r="E125" s="198"/>
      <c r="F125" s="199">
        <f t="shared" si="145"/>
        <v>2000</v>
      </c>
      <c r="G125" s="197"/>
      <c r="H125" s="198"/>
      <c r="I125" s="199">
        <f t="shared" si="146"/>
        <v>0</v>
      </c>
      <c r="J125" s="200"/>
      <c r="K125" s="198"/>
      <c r="L125" s="199">
        <f t="shared" si="147"/>
        <v>0</v>
      </c>
      <c r="M125" s="197"/>
      <c r="N125" s="198"/>
      <c r="O125" s="199">
        <f t="shared" si="148"/>
        <v>0</v>
      </c>
      <c r="P125" s="201"/>
    </row>
    <row r="126" spans="1:16" hidden="1" x14ac:dyDescent="0.25">
      <c r="A126" s="202">
        <v>2320</v>
      </c>
      <c r="B126" s="90" t="s">
        <v>144</v>
      </c>
      <c r="C126" s="536">
        <f t="shared" si="99"/>
        <v>0</v>
      </c>
      <c r="D126" s="203">
        <f t="shared" ref="D126:E126" si="149">SUM(D127:D129)</f>
        <v>0</v>
      </c>
      <c r="E126" s="204">
        <f t="shared" si="149"/>
        <v>0</v>
      </c>
      <c r="F126" s="199">
        <f>SUM(F127:F129)</f>
        <v>0</v>
      </c>
      <c r="G126" s="203">
        <f t="shared" ref="G126:H126" si="150">SUM(G127:G129)</f>
        <v>0</v>
      </c>
      <c r="H126" s="204">
        <f t="shared" si="150"/>
        <v>0</v>
      </c>
      <c r="I126" s="199">
        <f>SUM(I127:I129)</f>
        <v>0</v>
      </c>
      <c r="J126" s="205">
        <f t="shared" ref="J126:K126" si="151">SUM(J127:J129)</f>
        <v>0</v>
      </c>
      <c r="K126" s="204">
        <f t="shared" si="151"/>
        <v>0</v>
      </c>
      <c r="L126" s="199">
        <f>SUM(L127:L129)</f>
        <v>0</v>
      </c>
      <c r="M126" s="203">
        <f t="shared" ref="M126:O126" si="152">SUM(M127:M129)</f>
        <v>0</v>
      </c>
      <c r="N126" s="204">
        <f t="shared" si="152"/>
        <v>0</v>
      </c>
      <c r="O126" s="199">
        <f t="shared" si="152"/>
        <v>0</v>
      </c>
      <c r="P126" s="201"/>
    </row>
    <row r="127" spans="1:16" hidden="1" x14ac:dyDescent="0.25">
      <c r="A127" s="52">
        <v>2321</v>
      </c>
      <c r="B127" s="90" t="s">
        <v>145</v>
      </c>
      <c r="C127" s="536">
        <f t="shared" si="99"/>
        <v>0</v>
      </c>
      <c r="D127" s="197"/>
      <c r="E127" s="198"/>
      <c r="F127" s="199">
        <f t="shared" ref="F127:F130" si="153">D127+E127</f>
        <v>0</v>
      </c>
      <c r="G127" s="197"/>
      <c r="H127" s="198"/>
      <c r="I127" s="199">
        <f t="shared" ref="I127:I130" si="154">G127+H127</f>
        <v>0</v>
      </c>
      <c r="J127" s="200"/>
      <c r="K127" s="198"/>
      <c r="L127" s="199">
        <f t="shared" ref="L127:L130" si="155">J127+K127</f>
        <v>0</v>
      </c>
      <c r="M127" s="197"/>
      <c r="N127" s="198"/>
      <c r="O127" s="199">
        <f t="shared" ref="O127:O130" si="156">M127+N127</f>
        <v>0</v>
      </c>
      <c r="P127" s="201"/>
    </row>
    <row r="128" spans="1:16" hidden="1" x14ac:dyDescent="0.25">
      <c r="A128" s="52">
        <v>2322</v>
      </c>
      <c r="B128" s="90" t="s">
        <v>146</v>
      </c>
      <c r="C128" s="536">
        <f t="shared" si="99"/>
        <v>0</v>
      </c>
      <c r="D128" s="197"/>
      <c r="E128" s="198"/>
      <c r="F128" s="199">
        <f t="shared" si="153"/>
        <v>0</v>
      </c>
      <c r="G128" s="197"/>
      <c r="H128" s="198"/>
      <c r="I128" s="199">
        <f t="shared" si="154"/>
        <v>0</v>
      </c>
      <c r="J128" s="200"/>
      <c r="K128" s="198"/>
      <c r="L128" s="199">
        <f t="shared" si="155"/>
        <v>0</v>
      </c>
      <c r="M128" s="197"/>
      <c r="N128" s="198"/>
      <c r="O128" s="199">
        <f t="shared" si="156"/>
        <v>0</v>
      </c>
      <c r="P128" s="201"/>
    </row>
    <row r="129" spans="1:16" ht="10.5" hidden="1" customHeight="1" x14ac:dyDescent="0.25">
      <c r="A129" s="52">
        <v>2329</v>
      </c>
      <c r="B129" s="90" t="s">
        <v>147</v>
      </c>
      <c r="C129" s="536">
        <f t="shared" si="99"/>
        <v>0</v>
      </c>
      <c r="D129" s="197"/>
      <c r="E129" s="198"/>
      <c r="F129" s="199">
        <f t="shared" si="153"/>
        <v>0</v>
      </c>
      <c r="G129" s="197"/>
      <c r="H129" s="198"/>
      <c r="I129" s="199">
        <f t="shared" si="154"/>
        <v>0</v>
      </c>
      <c r="J129" s="200"/>
      <c r="K129" s="198"/>
      <c r="L129" s="199">
        <f t="shared" si="155"/>
        <v>0</v>
      </c>
      <c r="M129" s="197"/>
      <c r="N129" s="198"/>
      <c r="O129" s="199">
        <f t="shared" si="156"/>
        <v>0</v>
      </c>
      <c r="P129" s="201"/>
    </row>
    <row r="130" spans="1:16" hidden="1" x14ac:dyDescent="0.25">
      <c r="A130" s="202">
        <v>2330</v>
      </c>
      <c r="B130" s="90" t="s">
        <v>148</v>
      </c>
      <c r="C130" s="536">
        <f t="shared" si="99"/>
        <v>0</v>
      </c>
      <c r="D130" s="197"/>
      <c r="E130" s="198"/>
      <c r="F130" s="199">
        <f t="shared" si="153"/>
        <v>0</v>
      </c>
      <c r="G130" s="197"/>
      <c r="H130" s="198"/>
      <c r="I130" s="199">
        <f t="shared" si="154"/>
        <v>0</v>
      </c>
      <c r="J130" s="200"/>
      <c r="K130" s="198"/>
      <c r="L130" s="199">
        <f t="shared" si="155"/>
        <v>0</v>
      </c>
      <c r="M130" s="197"/>
      <c r="N130" s="198"/>
      <c r="O130" s="199">
        <f t="shared" si="156"/>
        <v>0</v>
      </c>
      <c r="P130" s="201"/>
    </row>
    <row r="131" spans="1:16" ht="36" hidden="1" x14ac:dyDescent="0.25">
      <c r="A131" s="202">
        <v>2340</v>
      </c>
      <c r="B131" s="90" t="s">
        <v>149</v>
      </c>
      <c r="C131" s="536">
        <f t="shared" si="99"/>
        <v>0</v>
      </c>
      <c r="D131" s="203">
        <f t="shared" ref="D131:E131" si="157">SUM(D132:D133)</f>
        <v>0</v>
      </c>
      <c r="E131" s="204">
        <f t="shared" si="157"/>
        <v>0</v>
      </c>
      <c r="F131" s="199">
        <f>SUM(F132:F133)</f>
        <v>0</v>
      </c>
      <c r="G131" s="203">
        <f t="shared" ref="G131:H131" si="158">SUM(G132:G133)</f>
        <v>0</v>
      </c>
      <c r="H131" s="204">
        <f t="shared" si="158"/>
        <v>0</v>
      </c>
      <c r="I131" s="199">
        <f>SUM(I132:I133)</f>
        <v>0</v>
      </c>
      <c r="J131" s="205">
        <f t="shared" ref="J131:K131" si="159">SUM(J132:J133)</f>
        <v>0</v>
      </c>
      <c r="K131" s="204">
        <f t="shared" si="159"/>
        <v>0</v>
      </c>
      <c r="L131" s="199">
        <f>SUM(L132:L133)</f>
        <v>0</v>
      </c>
      <c r="M131" s="203">
        <f t="shared" ref="M131:O131" si="160">SUM(M132:M133)</f>
        <v>0</v>
      </c>
      <c r="N131" s="204">
        <f t="shared" si="160"/>
        <v>0</v>
      </c>
      <c r="O131" s="199">
        <f t="shared" si="160"/>
        <v>0</v>
      </c>
      <c r="P131" s="201"/>
    </row>
    <row r="132" spans="1:16" hidden="1" x14ac:dyDescent="0.25">
      <c r="A132" s="52">
        <v>2341</v>
      </c>
      <c r="B132" s="90" t="s">
        <v>150</v>
      </c>
      <c r="C132" s="536">
        <f t="shared" si="99"/>
        <v>0</v>
      </c>
      <c r="D132" s="197"/>
      <c r="E132" s="198"/>
      <c r="F132" s="199">
        <f t="shared" ref="F132:F133" si="161">D132+E132</f>
        <v>0</v>
      </c>
      <c r="G132" s="197"/>
      <c r="H132" s="198"/>
      <c r="I132" s="199">
        <f t="shared" ref="I132:I133" si="162">G132+H132</f>
        <v>0</v>
      </c>
      <c r="J132" s="200"/>
      <c r="K132" s="198"/>
      <c r="L132" s="199">
        <f t="shared" ref="L132:L133" si="163">J132+K132</f>
        <v>0</v>
      </c>
      <c r="M132" s="197"/>
      <c r="N132" s="198"/>
      <c r="O132" s="199">
        <f t="shared" ref="O132:O133" si="164">M132+N132</f>
        <v>0</v>
      </c>
      <c r="P132" s="201"/>
    </row>
    <row r="133" spans="1:16" ht="24" hidden="1" x14ac:dyDescent="0.25">
      <c r="A133" s="52">
        <v>2344</v>
      </c>
      <c r="B133" s="90" t="s">
        <v>151</v>
      </c>
      <c r="C133" s="536">
        <f t="shared" si="99"/>
        <v>0</v>
      </c>
      <c r="D133" s="197"/>
      <c r="E133" s="198"/>
      <c r="F133" s="199">
        <f t="shared" si="161"/>
        <v>0</v>
      </c>
      <c r="G133" s="197"/>
      <c r="H133" s="198"/>
      <c r="I133" s="199">
        <f t="shared" si="162"/>
        <v>0</v>
      </c>
      <c r="J133" s="200"/>
      <c r="K133" s="198"/>
      <c r="L133" s="199">
        <f t="shared" si="163"/>
        <v>0</v>
      </c>
      <c r="M133" s="197"/>
      <c r="N133" s="198"/>
      <c r="O133" s="199">
        <f t="shared" si="164"/>
        <v>0</v>
      </c>
      <c r="P133" s="201"/>
    </row>
    <row r="134" spans="1:16" ht="24" hidden="1" x14ac:dyDescent="0.25">
      <c r="A134" s="188">
        <v>2350</v>
      </c>
      <c r="B134" s="143" t="s">
        <v>152</v>
      </c>
      <c r="C134" s="542">
        <f t="shared" si="99"/>
        <v>0</v>
      </c>
      <c r="D134" s="148">
        <f t="shared" ref="D134:E134" si="165">SUM(D135:D137)</f>
        <v>0</v>
      </c>
      <c r="E134" s="149">
        <f t="shared" si="165"/>
        <v>0</v>
      </c>
      <c r="F134" s="189">
        <f>SUM(F135:F137)</f>
        <v>0</v>
      </c>
      <c r="G134" s="148">
        <f t="shared" ref="G134:H134" si="166">SUM(G135:G137)</f>
        <v>0</v>
      </c>
      <c r="H134" s="149">
        <f t="shared" si="166"/>
        <v>0</v>
      </c>
      <c r="I134" s="189">
        <f>SUM(I135:I137)</f>
        <v>0</v>
      </c>
      <c r="J134" s="190">
        <f t="shared" ref="J134:K134" si="167">SUM(J135:J137)</f>
        <v>0</v>
      </c>
      <c r="K134" s="149">
        <f t="shared" si="167"/>
        <v>0</v>
      </c>
      <c r="L134" s="189">
        <f>SUM(L135:L137)</f>
        <v>0</v>
      </c>
      <c r="M134" s="148">
        <f t="shared" ref="M134:O134" si="168">SUM(M135:M137)</f>
        <v>0</v>
      </c>
      <c r="N134" s="149">
        <f t="shared" si="168"/>
        <v>0</v>
      </c>
      <c r="O134" s="189">
        <f t="shared" si="168"/>
        <v>0</v>
      </c>
      <c r="P134" s="191"/>
    </row>
    <row r="135" spans="1:16" hidden="1" x14ac:dyDescent="0.25">
      <c r="A135" s="45">
        <v>2351</v>
      </c>
      <c r="B135" s="82" t="s">
        <v>153</v>
      </c>
      <c r="C135" s="535">
        <f t="shared" si="99"/>
        <v>0</v>
      </c>
      <c r="D135" s="192"/>
      <c r="E135" s="193"/>
      <c r="F135" s="194">
        <f t="shared" ref="F135:F137" si="169">D135+E135</f>
        <v>0</v>
      </c>
      <c r="G135" s="192"/>
      <c r="H135" s="193"/>
      <c r="I135" s="194">
        <f t="shared" ref="I135:I137" si="170">G135+H135</f>
        <v>0</v>
      </c>
      <c r="J135" s="195"/>
      <c r="K135" s="193"/>
      <c r="L135" s="194">
        <f t="shared" ref="L135:L137" si="171">J135+K135</f>
        <v>0</v>
      </c>
      <c r="M135" s="192"/>
      <c r="N135" s="193"/>
      <c r="O135" s="194">
        <f t="shared" ref="O135:O137" si="172">M135+N135</f>
        <v>0</v>
      </c>
      <c r="P135" s="196"/>
    </row>
    <row r="136" spans="1:16" ht="24" hidden="1" x14ac:dyDescent="0.25">
      <c r="A136" s="52">
        <v>2352</v>
      </c>
      <c r="B136" s="90" t="s">
        <v>154</v>
      </c>
      <c r="C136" s="536">
        <f t="shared" si="99"/>
        <v>0</v>
      </c>
      <c r="D136" s="197"/>
      <c r="E136" s="198"/>
      <c r="F136" s="199">
        <f t="shared" si="169"/>
        <v>0</v>
      </c>
      <c r="G136" s="197"/>
      <c r="H136" s="198"/>
      <c r="I136" s="199">
        <f t="shared" si="170"/>
        <v>0</v>
      </c>
      <c r="J136" s="200"/>
      <c r="K136" s="198"/>
      <c r="L136" s="199">
        <f t="shared" si="171"/>
        <v>0</v>
      </c>
      <c r="M136" s="197"/>
      <c r="N136" s="198"/>
      <c r="O136" s="199">
        <f t="shared" si="172"/>
        <v>0</v>
      </c>
      <c r="P136" s="201"/>
    </row>
    <row r="137" spans="1:16" ht="24" hidden="1" x14ac:dyDescent="0.25">
      <c r="A137" s="52">
        <v>2353</v>
      </c>
      <c r="B137" s="90" t="s">
        <v>155</v>
      </c>
      <c r="C137" s="536">
        <f t="shared" si="99"/>
        <v>0</v>
      </c>
      <c r="D137" s="197"/>
      <c r="E137" s="198"/>
      <c r="F137" s="199">
        <f t="shared" si="169"/>
        <v>0</v>
      </c>
      <c r="G137" s="197"/>
      <c r="H137" s="198"/>
      <c r="I137" s="199">
        <f t="shared" si="170"/>
        <v>0</v>
      </c>
      <c r="J137" s="200"/>
      <c r="K137" s="198"/>
      <c r="L137" s="199">
        <f t="shared" si="171"/>
        <v>0</v>
      </c>
      <c r="M137" s="197"/>
      <c r="N137" s="198"/>
      <c r="O137" s="199">
        <f t="shared" si="172"/>
        <v>0</v>
      </c>
      <c r="P137" s="201"/>
    </row>
    <row r="138" spans="1:16" ht="36" hidden="1" x14ac:dyDescent="0.25">
      <c r="A138" s="202">
        <v>2360</v>
      </c>
      <c r="B138" s="90" t="s">
        <v>156</v>
      </c>
      <c r="C138" s="536">
        <f t="shared" si="99"/>
        <v>0</v>
      </c>
      <c r="D138" s="203">
        <f t="shared" ref="D138:E138" si="173">SUM(D139:D145)</f>
        <v>0</v>
      </c>
      <c r="E138" s="204">
        <f t="shared" si="173"/>
        <v>0</v>
      </c>
      <c r="F138" s="199">
        <f>SUM(F139:F145)</f>
        <v>0</v>
      </c>
      <c r="G138" s="203">
        <f t="shared" ref="G138:H138" si="174">SUM(G139:G145)</f>
        <v>0</v>
      </c>
      <c r="H138" s="204">
        <f t="shared" si="174"/>
        <v>0</v>
      </c>
      <c r="I138" s="199">
        <f>SUM(I139:I145)</f>
        <v>0</v>
      </c>
      <c r="J138" s="205">
        <f t="shared" ref="J138:K138" si="175">SUM(J139:J145)</f>
        <v>0</v>
      </c>
      <c r="K138" s="204">
        <f t="shared" si="175"/>
        <v>0</v>
      </c>
      <c r="L138" s="199">
        <f>SUM(L139:L145)</f>
        <v>0</v>
      </c>
      <c r="M138" s="203">
        <f t="shared" ref="M138:O138" si="176">SUM(M139:M145)</f>
        <v>0</v>
      </c>
      <c r="N138" s="204">
        <f t="shared" si="176"/>
        <v>0</v>
      </c>
      <c r="O138" s="199">
        <f t="shared" si="176"/>
        <v>0</v>
      </c>
      <c r="P138" s="201"/>
    </row>
    <row r="139" spans="1:16" hidden="1" x14ac:dyDescent="0.25">
      <c r="A139" s="395">
        <v>2361</v>
      </c>
      <c r="B139" s="401" t="s">
        <v>157</v>
      </c>
      <c r="C139" s="556">
        <f t="shared" si="99"/>
        <v>0</v>
      </c>
      <c r="D139" s="402"/>
      <c r="E139" s="403"/>
      <c r="F139" s="404">
        <f t="shared" ref="F139:F146" si="177">D139+E139</f>
        <v>0</v>
      </c>
      <c r="G139" s="402"/>
      <c r="H139" s="403"/>
      <c r="I139" s="404">
        <f t="shared" ref="I139:I146" si="178">G139+H139</f>
        <v>0</v>
      </c>
      <c r="J139" s="405"/>
      <c r="K139" s="403"/>
      <c r="L139" s="404">
        <f t="shared" ref="L139:L146" si="179">J139+K139</f>
        <v>0</v>
      </c>
      <c r="M139" s="402"/>
      <c r="N139" s="403"/>
      <c r="O139" s="404">
        <f t="shared" ref="O139:O146" si="180">M139+N139</f>
        <v>0</v>
      </c>
      <c r="P139" s="420"/>
    </row>
    <row r="140" spans="1:16" ht="24" hidden="1" x14ac:dyDescent="0.25">
      <c r="A140" s="51">
        <v>2362</v>
      </c>
      <c r="B140" s="90" t="s">
        <v>158</v>
      </c>
      <c r="C140" s="536">
        <f t="shared" si="99"/>
        <v>0</v>
      </c>
      <c r="D140" s="197"/>
      <c r="E140" s="198"/>
      <c r="F140" s="199">
        <f t="shared" si="177"/>
        <v>0</v>
      </c>
      <c r="G140" s="197"/>
      <c r="H140" s="198"/>
      <c r="I140" s="199">
        <f t="shared" si="178"/>
        <v>0</v>
      </c>
      <c r="J140" s="200"/>
      <c r="K140" s="198"/>
      <c r="L140" s="199">
        <f t="shared" si="179"/>
        <v>0</v>
      </c>
      <c r="M140" s="197"/>
      <c r="N140" s="198"/>
      <c r="O140" s="199">
        <f t="shared" si="180"/>
        <v>0</v>
      </c>
      <c r="P140" s="201"/>
    </row>
    <row r="141" spans="1:16" hidden="1" x14ac:dyDescent="0.25">
      <c r="A141" s="51">
        <v>2363</v>
      </c>
      <c r="B141" s="90" t="s">
        <v>159</v>
      </c>
      <c r="C141" s="536">
        <f t="shared" si="99"/>
        <v>0</v>
      </c>
      <c r="D141" s="197"/>
      <c r="E141" s="198"/>
      <c r="F141" s="199">
        <f t="shared" si="177"/>
        <v>0</v>
      </c>
      <c r="G141" s="197"/>
      <c r="H141" s="198"/>
      <c r="I141" s="199">
        <f t="shared" si="178"/>
        <v>0</v>
      </c>
      <c r="J141" s="200"/>
      <c r="K141" s="198"/>
      <c r="L141" s="199">
        <f t="shared" si="179"/>
        <v>0</v>
      </c>
      <c r="M141" s="197"/>
      <c r="N141" s="198"/>
      <c r="O141" s="199">
        <f t="shared" si="180"/>
        <v>0</v>
      </c>
      <c r="P141" s="201"/>
    </row>
    <row r="142" spans="1:16" hidden="1" x14ac:dyDescent="0.25">
      <c r="A142" s="51">
        <v>2364</v>
      </c>
      <c r="B142" s="90" t="s">
        <v>160</v>
      </c>
      <c r="C142" s="536">
        <f t="shared" si="99"/>
        <v>0</v>
      </c>
      <c r="D142" s="197"/>
      <c r="E142" s="198"/>
      <c r="F142" s="199">
        <f t="shared" si="177"/>
        <v>0</v>
      </c>
      <c r="G142" s="197"/>
      <c r="H142" s="198"/>
      <c r="I142" s="199">
        <f t="shared" si="178"/>
        <v>0</v>
      </c>
      <c r="J142" s="200"/>
      <c r="K142" s="198"/>
      <c r="L142" s="199">
        <f t="shared" si="179"/>
        <v>0</v>
      </c>
      <c r="M142" s="197"/>
      <c r="N142" s="198"/>
      <c r="O142" s="199">
        <f t="shared" si="180"/>
        <v>0</v>
      </c>
      <c r="P142" s="201"/>
    </row>
    <row r="143" spans="1:16" ht="12.75" hidden="1" customHeight="1" x14ac:dyDescent="0.25">
      <c r="A143" s="51">
        <v>2365</v>
      </c>
      <c r="B143" s="90" t="s">
        <v>161</v>
      </c>
      <c r="C143" s="536">
        <f t="shared" si="99"/>
        <v>0</v>
      </c>
      <c r="D143" s="197"/>
      <c r="E143" s="198"/>
      <c r="F143" s="199">
        <f t="shared" si="177"/>
        <v>0</v>
      </c>
      <c r="G143" s="197"/>
      <c r="H143" s="198"/>
      <c r="I143" s="199">
        <f t="shared" si="178"/>
        <v>0</v>
      </c>
      <c r="J143" s="200"/>
      <c r="K143" s="198"/>
      <c r="L143" s="199">
        <f t="shared" si="179"/>
        <v>0</v>
      </c>
      <c r="M143" s="197"/>
      <c r="N143" s="198"/>
      <c r="O143" s="199">
        <f t="shared" si="180"/>
        <v>0</v>
      </c>
      <c r="P143" s="201"/>
    </row>
    <row r="144" spans="1:16" ht="36" hidden="1" x14ac:dyDescent="0.25">
      <c r="A144" s="51">
        <v>2366</v>
      </c>
      <c r="B144" s="90" t="s">
        <v>162</v>
      </c>
      <c r="C144" s="536">
        <f t="shared" si="99"/>
        <v>0</v>
      </c>
      <c r="D144" s="197"/>
      <c r="E144" s="198"/>
      <c r="F144" s="199">
        <f t="shared" si="177"/>
        <v>0</v>
      </c>
      <c r="G144" s="197"/>
      <c r="H144" s="198"/>
      <c r="I144" s="199">
        <f t="shared" si="178"/>
        <v>0</v>
      </c>
      <c r="J144" s="200"/>
      <c r="K144" s="198"/>
      <c r="L144" s="199">
        <f t="shared" si="179"/>
        <v>0</v>
      </c>
      <c r="M144" s="197"/>
      <c r="N144" s="198"/>
      <c r="O144" s="199">
        <f t="shared" si="180"/>
        <v>0</v>
      </c>
      <c r="P144" s="201"/>
    </row>
    <row r="145" spans="1:16" ht="60" hidden="1" x14ac:dyDescent="0.25">
      <c r="A145" s="51">
        <v>2369</v>
      </c>
      <c r="B145" s="90" t="s">
        <v>163</v>
      </c>
      <c r="C145" s="536">
        <f t="shared" si="99"/>
        <v>0</v>
      </c>
      <c r="D145" s="197"/>
      <c r="E145" s="198"/>
      <c r="F145" s="199">
        <f t="shared" si="177"/>
        <v>0</v>
      </c>
      <c r="G145" s="197"/>
      <c r="H145" s="198"/>
      <c r="I145" s="199">
        <f t="shared" si="178"/>
        <v>0</v>
      </c>
      <c r="J145" s="200"/>
      <c r="K145" s="198"/>
      <c r="L145" s="199">
        <f t="shared" si="179"/>
        <v>0</v>
      </c>
      <c r="M145" s="197"/>
      <c r="N145" s="198"/>
      <c r="O145" s="199">
        <f t="shared" si="180"/>
        <v>0</v>
      </c>
      <c r="P145" s="201"/>
    </row>
    <row r="146" spans="1:16" hidden="1" x14ac:dyDescent="0.25">
      <c r="A146" s="188">
        <v>2370</v>
      </c>
      <c r="B146" s="143" t="s">
        <v>164</v>
      </c>
      <c r="C146" s="542">
        <f t="shared" si="99"/>
        <v>0</v>
      </c>
      <c r="D146" s="206"/>
      <c r="E146" s="207"/>
      <c r="F146" s="189">
        <f t="shared" si="177"/>
        <v>0</v>
      </c>
      <c r="G146" s="206"/>
      <c r="H146" s="207"/>
      <c r="I146" s="189">
        <f t="shared" si="178"/>
        <v>0</v>
      </c>
      <c r="J146" s="208"/>
      <c r="K146" s="207"/>
      <c r="L146" s="189">
        <f t="shared" si="179"/>
        <v>0</v>
      </c>
      <c r="M146" s="206"/>
      <c r="N146" s="207"/>
      <c r="O146" s="189">
        <f t="shared" si="180"/>
        <v>0</v>
      </c>
      <c r="P146" s="191"/>
    </row>
    <row r="147" spans="1:16" hidden="1" x14ac:dyDescent="0.25">
      <c r="A147" s="188">
        <v>2380</v>
      </c>
      <c r="B147" s="143" t="s">
        <v>165</v>
      </c>
      <c r="C147" s="542">
        <f t="shared" si="99"/>
        <v>0</v>
      </c>
      <c r="D147" s="148">
        <f t="shared" ref="D147:E147" si="181">SUM(D148:D149)</f>
        <v>0</v>
      </c>
      <c r="E147" s="149">
        <f t="shared" si="181"/>
        <v>0</v>
      </c>
      <c r="F147" s="189">
        <f>SUM(F148:F149)</f>
        <v>0</v>
      </c>
      <c r="G147" s="148">
        <f t="shared" ref="G147:H147" si="182">SUM(G148:G149)</f>
        <v>0</v>
      </c>
      <c r="H147" s="149">
        <f t="shared" si="182"/>
        <v>0</v>
      </c>
      <c r="I147" s="189">
        <f>SUM(I148:I149)</f>
        <v>0</v>
      </c>
      <c r="J147" s="190">
        <f t="shared" ref="J147:K147" si="183">SUM(J148:J149)</f>
        <v>0</v>
      </c>
      <c r="K147" s="149">
        <f t="shared" si="183"/>
        <v>0</v>
      </c>
      <c r="L147" s="189">
        <f>SUM(L148:L149)</f>
        <v>0</v>
      </c>
      <c r="M147" s="148">
        <f t="shared" ref="M147:O147" si="184">SUM(M148:M149)</f>
        <v>0</v>
      </c>
      <c r="N147" s="149">
        <f t="shared" si="184"/>
        <v>0</v>
      </c>
      <c r="O147" s="189">
        <f t="shared" si="184"/>
        <v>0</v>
      </c>
      <c r="P147" s="191"/>
    </row>
    <row r="148" spans="1:16" hidden="1" x14ac:dyDescent="0.25">
      <c r="A148" s="44">
        <v>2381</v>
      </c>
      <c r="B148" s="82" t="s">
        <v>166</v>
      </c>
      <c r="C148" s="535">
        <f t="shared" si="99"/>
        <v>0</v>
      </c>
      <c r="D148" s="192"/>
      <c r="E148" s="193"/>
      <c r="F148" s="194">
        <f t="shared" ref="F148:F151" si="185">D148+E148</f>
        <v>0</v>
      </c>
      <c r="G148" s="192"/>
      <c r="H148" s="193"/>
      <c r="I148" s="194">
        <f t="shared" ref="I148:I151" si="186">G148+H148</f>
        <v>0</v>
      </c>
      <c r="J148" s="195"/>
      <c r="K148" s="193"/>
      <c r="L148" s="194">
        <f t="shared" ref="L148:L151" si="187">J148+K148</f>
        <v>0</v>
      </c>
      <c r="M148" s="192"/>
      <c r="N148" s="193"/>
      <c r="O148" s="194">
        <f t="shared" ref="O148:O151" si="188">M148+N148</f>
        <v>0</v>
      </c>
      <c r="P148" s="196"/>
    </row>
    <row r="149" spans="1:16" ht="24" hidden="1" x14ac:dyDescent="0.25">
      <c r="A149" s="51">
        <v>2389</v>
      </c>
      <c r="B149" s="90" t="s">
        <v>167</v>
      </c>
      <c r="C149" s="536">
        <f t="shared" ref="C149:C212" si="189">F149+I149+L149+O149</f>
        <v>0</v>
      </c>
      <c r="D149" s="197"/>
      <c r="E149" s="198"/>
      <c r="F149" s="199">
        <f t="shared" si="185"/>
        <v>0</v>
      </c>
      <c r="G149" s="197"/>
      <c r="H149" s="198"/>
      <c r="I149" s="199">
        <f t="shared" si="186"/>
        <v>0</v>
      </c>
      <c r="J149" s="200"/>
      <c r="K149" s="198"/>
      <c r="L149" s="199">
        <f t="shared" si="187"/>
        <v>0</v>
      </c>
      <c r="M149" s="197"/>
      <c r="N149" s="198"/>
      <c r="O149" s="199">
        <f t="shared" si="188"/>
        <v>0</v>
      </c>
      <c r="P149" s="201"/>
    </row>
    <row r="150" spans="1:16" hidden="1" x14ac:dyDescent="0.25">
      <c r="A150" s="188">
        <v>2390</v>
      </c>
      <c r="B150" s="143" t="s">
        <v>168</v>
      </c>
      <c r="C150" s="542">
        <f t="shared" si="189"/>
        <v>0</v>
      </c>
      <c r="D150" s="206"/>
      <c r="E150" s="207"/>
      <c r="F150" s="189">
        <f t="shared" si="185"/>
        <v>0</v>
      </c>
      <c r="G150" s="206"/>
      <c r="H150" s="207"/>
      <c r="I150" s="189">
        <f t="shared" si="186"/>
        <v>0</v>
      </c>
      <c r="J150" s="208"/>
      <c r="K150" s="207"/>
      <c r="L150" s="189">
        <f t="shared" si="187"/>
        <v>0</v>
      </c>
      <c r="M150" s="206"/>
      <c r="N150" s="207"/>
      <c r="O150" s="189">
        <f t="shared" si="188"/>
        <v>0</v>
      </c>
      <c r="P150" s="191"/>
    </row>
    <row r="151" spans="1:16" hidden="1" x14ac:dyDescent="0.25">
      <c r="A151" s="70">
        <v>2400</v>
      </c>
      <c r="B151" s="182" t="s">
        <v>169</v>
      </c>
      <c r="C151" s="534">
        <f t="shared" si="189"/>
        <v>0</v>
      </c>
      <c r="D151" s="224"/>
      <c r="E151" s="225"/>
      <c r="F151" s="185">
        <f t="shared" si="185"/>
        <v>0</v>
      </c>
      <c r="G151" s="224"/>
      <c r="H151" s="225"/>
      <c r="I151" s="185">
        <f t="shared" si="186"/>
        <v>0</v>
      </c>
      <c r="J151" s="226"/>
      <c r="K151" s="225"/>
      <c r="L151" s="185">
        <f t="shared" si="187"/>
        <v>0</v>
      </c>
      <c r="M151" s="224"/>
      <c r="N151" s="225"/>
      <c r="O151" s="185">
        <f t="shared" si="188"/>
        <v>0</v>
      </c>
      <c r="P151" s="209"/>
    </row>
    <row r="152" spans="1:16" ht="24" hidden="1" x14ac:dyDescent="0.25">
      <c r="A152" s="70">
        <v>2500</v>
      </c>
      <c r="B152" s="182" t="s">
        <v>170</v>
      </c>
      <c r="C152" s="534">
        <f t="shared" si="189"/>
        <v>0</v>
      </c>
      <c r="D152" s="183">
        <f t="shared" ref="D152:E152" si="190">SUM(D153,D159)</f>
        <v>0</v>
      </c>
      <c r="E152" s="184">
        <f t="shared" si="190"/>
        <v>0</v>
      </c>
      <c r="F152" s="185">
        <f>SUM(F153,F159)</f>
        <v>0</v>
      </c>
      <c r="G152" s="183">
        <f t="shared" ref="G152:O152" si="191">SUM(G153,G159)</f>
        <v>0</v>
      </c>
      <c r="H152" s="184">
        <f t="shared" si="191"/>
        <v>0</v>
      </c>
      <c r="I152" s="185">
        <f t="shared" si="191"/>
        <v>0</v>
      </c>
      <c r="J152" s="186">
        <f t="shared" si="191"/>
        <v>0</v>
      </c>
      <c r="K152" s="184">
        <f t="shared" si="191"/>
        <v>0</v>
      </c>
      <c r="L152" s="185">
        <f t="shared" si="191"/>
        <v>0</v>
      </c>
      <c r="M152" s="183">
        <f t="shared" si="191"/>
        <v>0</v>
      </c>
      <c r="N152" s="184">
        <f t="shared" si="191"/>
        <v>0</v>
      </c>
      <c r="O152" s="185">
        <f t="shared" si="191"/>
        <v>0</v>
      </c>
      <c r="P152" s="187"/>
    </row>
    <row r="153" spans="1:16" ht="24" hidden="1" x14ac:dyDescent="0.25">
      <c r="A153" s="790">
        <v>2510</v>
      </c>
      <c r="B153" s="82" t="s">
        <v>171</v>
      </c>
      <c r="C153" s="535">
        <f t="shared" si="189"/>
        <v>0</v>
      </c>
      <c r="D153" s="212">
        <f t="shared" ref="D153:E153" si="192">SUM(D154:D158)</f>
        <v>0</v>
      </c>
      <c r="E153" s="213">
        <f t="shared" si="192"/>
        <v>0</v>
      </c>
      <c r="F153" s="194">
        <f>SUM(F154:F158)</f>
        <v>0</v>
      </c>
      <c r="G153" s="212">
        <f t="shared" ref="G153:O153" si="193">SUM(G154:G158)</f>
        <v>0</v>
      </c>
      <c r="H153" s="213">
        <f t="shared" si="193"/>
        <v>0</v>
      </c>
      <c r="I153" s="194">
        <f t="shared" si="193"/>
        <v>0</v>
      </c>
      <c r="J153" s="214">
        <f t="shared" si="193"/>
        <v>0</v>
      </c>
      <c r="K153" s="213">
        <f t="shared" si="193"/>
        <v>0</v>
      </c>
      <c r="L153" s="194">
        <f t="shared" si="193"/>
        <v>0</v>
      </c>
      <c r="M153" s="212">
        <f t="shared" si="193"/>
        <v>0</v>
      </c>
      <c r="N153" s="213">
        <f t="shared" si="193"/>
        <v>0</v>
      </c>
      <c r="O153" s="194">
        <f t="shared" si="193"/>
        <v>0</v>
      </c>
      <c r="P153" s="227"/>
    </row>
    <row r="154" spans="1:16" ht="24" hidden="1" x14ac:dyDescent="0.25">
      <c r="A154" s="52">
        <v>2512</v>
      </c>
      <c r="B154" s="90" t="s">
        <v>172</v>
      </c>
      <c r="C154" s="536">
        <f t="shared" si="189"/>
        <v>0</v>
      </c>
      <c r="D154" s="197"/>
      <c r="E154" s="198"/>
      <c r="F154" s="199">
        <f t="shared" ref="F154:F159" si="194">D154+E154</f>
        <v>0</v>
      </c>
      <c r="G154" s="197"/>
      <c r="H154" s="198"/>
      <c r="I154" s="199">
        <f t="shared" ref="I154:I159" si="195">G154+H154</f>
        <v>0</v>
      </c>
      <c r="J154" s="200"/>
      <c r="K154" s="198"/>
      <c r="L154" s="199">
        <f t="shared" ref="L154:L159" si="196">J154+K154</f>
        <v>0</v>
      </c>
      <c r="M154" s="197"/>
      <c r="N154" s="198"/>
      <c r="O154" s="199">
        <f t="shared" ref="O154:O159" si="197">M154+N154</f>
        <v>0</v>
      </c>
      <c r="P154" s="201"/>
    </row>
    <row r="155" spans="1:16" ht="24" hidden="1" x14ac:dyDescent="0.25">
      <c r="A155" s="52">
        <v>2513</v>
      </c>
      <c r="B155" s="90" t="s">
        <v>173</v>
      </c>
      <c r="C155" s="536">
        <f t="shared" si="189"/>
        <v>0</v>
      </c>
      <c r="D155" s="197"/>
      <c r="E155" s="198"/>
      <c r="F155" s="199">
        <f t="shared" si="194"/>
        <v>0</v>
      </c>
      <c r="G155" s="197"/>
      <c r="H155" s="198"/>
      <c r="I155" s="199">
        <f t="shared" si="195"/>
        <v>0</v>
      </c>
      <c r="J155" s="200"/>
      <c r="K155" s="198"/>
      <c r="L155" s="199">
        <f t="shared" si="196"/>
        <v>0</v>
      </c>
      <c r="M155" s="197"/>
      <c r="N155" s="198"/>
      <c r="O155" s="199">
        <f t="shared" si="197"/>
        <v>0</v>
      </c>
      <c r="P155" s="201"/>
    </row>
    <row r="156" spans="1:16" ht="36" hidden="1" x14ac:dyDescent="0.25">
      <c r="A156" s="52">
        <v>2514</v>
      </c>
      <c r="B156" s="90" t="s">
        <v>174</v>
      </c>
      <c r="C156" s="536">
        <f t="shared" si="189"/>
        <v>0</v>
      </c>
      <c r="D156" s="197"/>
      <c r="E156" s="198"/>
      <c r="F156" s="199">
        <f t="shared" si="194"/>
        <v>0</v>
      </c>
      <c r="G156" s="197"/>
      <c r="H156" s="198"/>
      <c r="I156" s="199">
        <f t="shared" si="195"/>
        <v>0</v>
      </c>
      <c r="J156" s="200"/>
      <c r="K156" s="198"/>
      <c r="L156" s="199">
        <f t="shared" si="196"/>
        <v>0</v>
      </c>
      <c r="M156" s="197"/>
      <c r="N156" s="198"/>
      <c r="O156" s="199">
        <f t="shared" si="197"/>
        <v>0</v>
      </c>
      <c r="P156" s="201"/>
    </row>
    <row r="157" spans="1:16" ht="24" hidden="1" x14ac:dyDescent="0.25">
      <c r="A157" s="52">
        <v>2515</v>
      </c>
      <c r="B157" s="90" t="s">
        <v>175</v>
      </c>
      <c r="C157" s="536">
        <f t="shared" si="189"/>
        <v>0</v>
      </c>
      <c r="D157" s="197"/>
      <c r="E157" s="198"/>
      <c r="F157" s="199">
        <f t="shared" si="194"/>
        <v>0</v>
      </c>
      <c r="G157" s="197"/>
      <c r="H157" s="198"/>
      <c r="I157" s="199">
        <f t="shared" si="195"/>
        <v>0</v>
      </c>
      <c r="J157" s="200"/>
      <c r="K157" s="198"/>
      <c r="L157" s="199">
        <f t="shared" si="196"/>
        <v>0</v>
      </c>
      <c r="M157" s="197"/>
      <c r="N157" s="198"/>
      <c r="O157" s="199">
        <f t="shared" si="197"/>
        <v>0</v>
      </c>
      <c r="P157" s="201"/>
    </row>
    <row r="158" spans="1:16" ht="24" hidden="1" x14ac:dyDescent="0.25">
      <c r="A158" s="52">
        <v>2519</v>
      </c>
      <c r="B158" s="90" t="s">
        <v>176</v>
      </c>
      <c r="C158" s="536">
        <f t="shared" si="189"/>
        <v>0</v>
      </c>
      <c r="D158" s="197"/>
      <c r="E158" s="198"/>
      <c r="F158" s="199">
        <f t="shared" si="194"/>
        <v>0</v>
      </c>
      <c r="G158" s="197"/>
      <c r="H158" s="198"/>
      <c r="I158" s="199">
        <f t="shared" si="195"/>
        <v>0</v>
      </c>
      <c r="J158" s="200"/>
      <c r="K158" s="198"/>
      <c r="L158" s="199">
        <f t="shared" si="196"/>
        <v>0</v>
      </c>
      <c r="M158" s="197"/>
      <c r="N158" s="198"/>
      <c r="O158" s="199">
        <f t="shared" si="197"/>
        <v>0</v>
      </c>
      <c r="P158" s="201"/>
    </row>
    <row r="159" spans="1:16" ht="24" hidden="1" x14ac:dyDescent="0.25">
      <c r="A159" s="202">
        <v>2520</v>
      </c>
      <c r="B159" s="90" t="s">
        <v>177</v>
      </c>
      <c r="C159" s="536">
        <f t="shared" si="189"/>
        <v>0</v>
      </c>
      <c r="D159" s="197"/>
      <c r="E159" s="198"/>
      <c r="F159" s="199">
        <f t="shared" si="194"/>
        <v>0</v>
      </c>
      <c r="G159" s="197"/>
      <c r="H159" s="198"/>
      <c r="I159" s="199">
        <f t="shared" si="195"/>
        <v>0</v>
      </c>
      <c r="J159" s="200"/>
      <c r="K159" s="198"/>
      <c r="L159" s="199">
        <f t="shared" si="196"/>
        <v>0</v>
      </c>
      <c r="M159" s="197"/>
      <c r="N159" s="198"/>
      <c r="O159" s="199">
        <f t="shared" si="197"/>
        <v>0</v>
      </c>
      <c r="P159" s="201"/>
    </row>
    <row r="160" spans="1:16" x14ac:dyDescent="0.25">
      <c r="A160" s="176">
        <v>3000</v>
      </c>
      <c r="B160" s="176" t="s">
        <v>178</v>
      </c>
      <c r="C160" s="547">
        <f t="shared" si="189"/>
        <v>179923</v>
      </c>
      <c r="D160" s="177">
        <f t="shared" ref="D160:E160" si="198">SUM(D161,D171)</f>
        <v>79923</v>
      </c>
      <c r="E160" s="178">
        <f t="shared" si="198"/>
        <v>100000</v>
      </c>
      <c r="F160" s="179">
        <f>SUM(F161,F171)</f>
        <v>179923</v>
      </c>
      <c r="G160" s="177">
        <f t="shared" ref="G160:H160" si="199">SUM(G161,G171)</f>
        <v>0</v>
      </c>
      <c r="H160" s="178">
        <f t="shared" si="199"/>
        <v>0</v>
      </c>
      <c r="I160" s="179">
        <f>SUM(I161,I171)</f>
        <v>0</v>
      </c>
      <c r="J160" s="180">
        <f t="shared" ref="J160:K160" si="200">SUM(J161,J171)</f>
        <v>0</v>
      </c>
      <c r="K160" s="178">
        <f t="shared" si="200"/>
        <v>0</v>
      </c>
      <c r="L160" s="179">
        <f>SUM(L161,L171)</f>
        <v>0</v>
      </c>
      <c r="M160" s="177">
        <f t="shared" ref="M160:O160" si="201">SUM(M161,M171)</f>
        <v>0</v>
      </c>
      <c r="N160" s="178">
        <f t="shared" si="201"/>
        <v>0</v>
      </c>
      <c r="O160" s="179">
        <f t="shared" si="201"/>
        <v>0</v>
      </c>
      <c r="P160" s="181"/>
    </row>
    <row r="161" spans="1:16" ht="24" x14ac:dyDescent="0.25">
      <c r="A161" s="70">
        <v>3200</v>
      </c>
      <c r="B161" s="228" t="s">
        <v>179</v>
      </c>
      <c r="C161" s="534">
        <f t="shared" si="189"/>
        <v>179923</v>
      </c>
      <c r="D161" s="183">
        <f t="shared" ref="D161:E161" si="202">SUM(D162,D166)</f>
        <v>79923</v>
      </c>
      <c r="E161" s="184">
        <f t="shared" si="202"/>
        <v>100000</v>
      </c>
      <c r="F161" s="185">
        <f>SUM(F162,F166)</f>
        <v>179923</v>
      </c>
      <c r="G161" s="183">
        <f t="shared" ref="G161:O161" si="203">SUM(G162,G166)</f>
        <v>0</v>
      </c>
      <c r="H161" s="184">
        <f t="shared" si="203"/>
        <v>0</v>
      </c>
      <c r="I161" s="185">
        <f t="shared" si="203"/>
        <v>0</v>
      </c>
      <c r="J161" s="186">
        <f t="shared" si="203"/>
        <v>0</v>
      </c>
      <c r="K161" s="184">
        <f t="shared" si="203"/>
        <v>0</v>
      </c>
      <c r="L161" s="185">
        <f t="shared" si="203"/>
        <v>0</v>
      </c>
      <c r="M161" s="183">
        <f t="shared" si="203"/>
        <v>0</v>
      </c>
      <c r="N161" s="184">
        <f t="shared" si="203"/>
        <v>0</v>
      </c>
      <c r="O161" s="185">
        <f t="shared" si="203"/>
        <v>0</v>
      </c>
      <c r="P161" s="187"/>
    </row>
    <row r="162" spans="1:16" ht="36" x14ac:dyDescent="0.25">
      <c r="A162" s="790">
        <v>3260</v>
      </c>
      <c r="B162" s="82" t="s">
        <v>180</v>
      </c>
      <c r="C162" s="535">
        <f t="shared" si="189"/>
        <v>179923</v>
      </c>
      <c r="D162" s="212">
        <f t="shared" ref="D162:E162" si="204">SUM(D163:D165)</f>
        <v>79923</v>
      </c>
      <c r="E162" s="213">
        <f t="shared" si="204"/>
        <v>100000</v>
      </c>
      <c r="F162" s="194">
        <f>SUM(F163:F165)</f>
        <v>179923</v>
      </c>
      <c r="G162" s="212">
        <f t="shared" ref="G162:H162" si="205">SUM(G163:G165)</f>
        <v>0</v>
      </c>
      <c r="H162" s="213">
        <f t="shared" si="205"/>
        <v>0</v>
      </c>
      <c r="I162" s="194">
        <f>SUM(I163:I165)</f>
        <v>0</v>
      </c>
      <c r="J162" s="214">
        <f t="shared" ref="J162:K162" si="206">SUM(J163:J165)</f>
        <v>0</v>
      </c>
      <c r="K162" s="213">
        <f t="shared" si="206"/>
        <v>0</v>
      </c>
      <c r="L162" s="194">
        <f>SUM(L163:L165)</f>
        <v>0</v>
      </c>
      <c r="M162" s="212">
        <f t="shared" ref="M162:O162" si="207">SUM(M163:M165)</f>
        <v>0</v>
      </c>
      <c r="N162" s="213">
        <f t="shared" si="207"/>
        <v>0</v>
      </c>
      <c r="O162" s="194">
        <f t="shared" si="207"/>
        <v>0</v>
      </c>
      <c r="P162" s="196"/>
    </row>
    <row r="163" spans="1:16" ht="24" hidden="1" x14ac:dyDescent="0.25">
      <c r="A163" s="52">
        <v>3261</v>
      </c>
      <c r="B163" s="90" t="s">
        <v>181</v>
      </c>
      <c r="C163" s="536">
        <f t="shared" si="189"/>
        <v>0</v>
      </c>
      <c r="D163" s="197"/>
      <c r="E163" s="198"/>
      <c r="F163" s="199">
        <f t="shared" ref="F163:F165" si="208">D163+E163</f>
        <v>0</v>
      </c>
      <c r="G163" s="197"/>
      <c r="H163" s="198"/>
      <c r="I163" s="199">
        <f t="shared" ref="I163:I165" si="209">G163+H163</f>
        <v>0</v>
      </c>
      <c r="J163" s="200"/>
      <c r="K163" s="198"/>
      <c r="L163" s="199">
        <f t="shared" ref="L163:L165" si="210">J163+K163</f>
        <v>0</v>
      </c>
      <c r="M163" s="197"/>
      <c r="N163" s="198"/>
      <c r="O163" s="199">
        <f t="shared" ref="O163:O165" si="211">M163+N163</f>
        <v>0</v>
      </c>
      <c r="P163" s="201"/>
    </row>
    <row r="164" spans="1:16" ht="36" hidden="1" x14ac:dyDescent="0.25">
      <c r="A164" s="52">
        <v>3262</v>
      </c>
      <c r="B164" s="90" t="s">
        <v>182</v>
      </c>
      <c r="C164" s="536">
        <f t="shared" si="189"/>
        <v>0</v>
      </c>
      <c r="D164" s="197"/>
      <c r="E164" s="198"/>
      <c r="F164" s="199">
        <f t="shared" si="208"/>
        <v>0</v>
      </c>
      <c r="G164" s="197"/>
      <c r="H164" s="198"/>
      <c r="I164" s="199">
        <f t="shared" si="209"/>
        <v>0</v>
      </c>
      <c r="J164" s="200"/>
      <c r="K164" s="198"/>
      <c r="L164" s="199">
        <f t="shared" si="210"/>
        <v>0</v>
      </c>
      <c r="M164" s="197"/>
      <c r="N164" s="198"/>
      <c r="O164" s="199">
        <f t="shared" si="211"/>
        <v>0</v>
      </c>
      <c r="P164" s="201"/>
    </row>
    <row r="165" spans="1:16" ht="24" x14ac:dyDescent="0.25">
      <c r="A165" s="396">
        <v>3263</v>
      </c>
      <c r="B165" s="401" t="s">
        <v>183</v>
      </c>
      <c r="C165" s="556">
        <f t="shared" si="189"/>
        <v>179923</v>
      </c>
      <c r="D165" s="402">
        <v>79923</v>
      </c>
      <c r="E165" s="857">
        <v>100000</v>
      </c>
      <c r="F165" s="404">
        <f t="shared" si="208"/>
        <v>179923</v>
      </c>
      <c r="G165" s="402"/>
      <c r="H165" s="403"/>
      <c r="I165" s="404">
        <f t="shared" si="209"/>
        <v>0</v>
      </c>
      <c r="J165" s="405"/>
      <c r="K165" s="403"/>
      <c r="L165" s="404">
        <f t="shared" si="210"/>
        <v>0</v>
      </c>
      <c r="M165" s="402"/>
      <c r="N165" s="403"/>
      <c r="O165" s="404">
        <f t="shared" si="211"/>
        <v>0</v>
      </c>
      <c r="P165" s="858" t="s">
        <v>1231</v>
      </c>
    </row>
    <row r="166" spans="1:16" ht="84" hidden="1" x14ac:dyDescent="0.25">
      <c r="A166" s="790">
        <v>3290</v>
      </c>
      <c r="B166" s="82" t="s">
        <v>184</v>
      </c>
      <c r="C166" s="548">
        <f t="shared" si="189"/>
        <v>0</v>
      </c>
      <c r="D166" s="212">
        <f t="shared" ref="D166:E166" si="212">SUM(D167:D170)</f>
        <v>0</v>
      </c>
      <c r="E166" s="213">
        <f t="shared" si="212"/>
        <v>0</v>
      </c>
      <c r="F166" s="194">
        <f>SUM(F167:F170)</f>
        <v>0</v>
      </c>
      <c r="G166" s="212">
        <f t="shared" ref="G166:O166" si="213">SUM(G167:G170)</f>
        <v>0</v>
      </c>
      <c r="H166" s="213">
        <f t="shared" si="213"/>
        <v>0</v>
      </c>
      <c r="I166" s="194">
        <f t="shared" si="213"/>
        <v>0</v>
      </c>
      <c r="J166" s="214">
        <f t="shared" si="213"/>
        <v>0</v>
      </c>
      <c r="K166" s="213">
        <f t="shared" si="213"/>
        <v>0</v>
      </c>
      <c r="L166" s="194">
        <f t="shared" si="213"/>
        <v>0</v>
      </c>
      <c r="M166" s="212">
        <f t="shared" si="213"/>
        <v>0</v>
      </c>
      <c r="N166" s="213">
        <f t="shared" si="213"/>
        <v>0</v>
      </c>
      <c r="O166" s="194">
        <f t="shared" si="213"/>
        <v>0</v>
      </c>
      <c r="P166" s="229"/>
    </row>
    <row r="167" spans="1:16" ht="72" hidden="1" x14ac:dyDescent="0.25">
      <c r="A167" s="52">
        <v>3291</v>
      </c>
      <c r="B167" s="90" t="s">
        <v>185</v>
      </c>
      <c r="C167" s="536">
        <f t="shared" si="189"/>
        <v>0</v>
      </c>
      <c r="D167" s="197"/>
      <c r="E167" s="198"/>
      <c r="F167" s="199">
        <f t="shared" ref="F167:F170" si="214">D167+E167</f>
        <v>0</v>
      </c>
      <c r="G167" s="197"/>
      <c r="H167" s="198"/>
      <c r="I167" s="199">
        <f t="shared" ref="I167:I170" si="215">G167+H167</f>
        <v>0</v>
      </c>
      <c r="J167" s="200"/>
      <c r="K167" s="198"/>
      <c r="L167" s="199">
        <f t="shared" ref="L167:L170" si="216">J167+K167</f>
        <v>0</v>
      </c>
      <c r="M167" s="197"/>
      <c r="N167" s="198"/>
      <c r="O167" s="199">
        <f t="shared" ref="O167:O170" si="217">M167+N167</f>
        <v>0</v>
      </c>
      <c r="P167" s="201"/>
    </row>
    <row r="168" spans="1:16" ht="72" hidden="1" x14ac:dyDescent="0.25">
      <c r="A168" s="52">
        <v>3292</v>
      </c>
      <c r="B168" s="90" t="s">
        <v>186</v>
      </c>
      <c r="C168" s="536">
        <f t="shared" si="189"/>
        <v>0</v>
      </c>
      <c r="D168" s="197"/>
      <c r="E168" s="198"/>
      <c r="F168" s="199">
        <f t="shared" si="214"/>
        <v>0</v>
      </c>
      <c r="G168" s="197"/>
      <c r="H168" s="198"/>
      <c r="I168" s="199">
        <f t="shared" si="215"/>
        <v>0</v>
      </c>
      <c r="J168" s="200"/>
      <c r="K168" s="198"/>
      <c r="L168" s="199">
        <f t="shared" si="216"/>
        <v>0</v>
      </c>
      <c r="M168" s="197"/>
      <c r="N168" s="198"/>
      <c r="O168" s="199">
        <f t="shared" si="217"/>
        <v>0</v>
      </c>
      <c r="P168" s="201"/>
    </row>
    <row r="169" spans="1:16" ht="72" hidden="1" x14ac:dyDescent="0.25">
      <c r="A169" s="52">
        <v>3293</v>
      </c>
      <c r="B169" s="90" t="s">
        <v>187</v>
      </c>
      <c r="C169" s="536">
        <f t="shared" si="189"/>
        <v>0</v>
      </c>
      <c r="D169" s="197"/>
      <c r="E169" s="198"/>
      <c r="F169" s="199">
        <f t="shared" si="214"/>
        <v>0</v>
      </c>
      <c r="G169" s="197"/>
      <c r="H169" s="198"/>
      <c r="I169" s="199">
        <f t="shared" si="215"/>
        <v>0</v>
      </c>
      <c r="J169" s="200"/>
      <c r="K169" s="198"/>
      <c r="L169" s="199">
        <f t="shared" si="216"/>
        <v>0</v>
      </c>
      <c r="M169" s="197"/>
      <c r="N169" s="198"/>
      <c r="O169" s="199">
        <f t="shared" si="217"/>
        <v>0</v>
      </c>
      <c r="P169" s="201"/>
    </row>
    <row r="170" spans="1:16" ht="60" hidden="1" x14ac:dyDescent="0.25">
      <c r="A170" s="230">
        <v>3294</v>
      </c>
      <c r="B170" s="90" t="s">
        <v>188</v>
      </c>
      <c r="C170" s="548">
        <f t="shared" si="189"/>
        <v>0</v>
      </c>
      <c r="D170" s="231"/>
      <c r="E170" s="232"/>
      <c r="F170" s="233">
        <f t="shared" si="214"/>
        <v>0</v>
      </c>
      <c r="G170" s="231"/>
      <c r="H170" s="232"/>
      <c r="I170" s="233">
        <f t="shared" si="215"/>
        <v>0</v>
      </c>
      <c r="J170" s="234"/>
      <c r="K170" s="232"/>
      <c r="L170" s="233">
        <f t="shared" si="216"/>
        <v>0</v>
      </c>
      <c r="M170" s="231"/>
      <c r="N170" s="232"/>
      <c r="O170" s="233">
        <f t="shared" si="217"/>
        <v>0</v>
      </c>
      <c r="P170" s="229"/>
    </row>
    <row r="171" spans="1:16" ht="48" hidden="1" x14ac:dyDescent="0.25">
      <c r="A171" s="235">
        <v>3300</v>
      </c>
      <c r="B171" s="228" t="s">
        <v>189</v>
      </c>
      <c r="C171" s="549">
        <f t="shared" si="189"/>
        <v>0</v>
      </c>
      <c r="D171" s="236">
        <f t="shared" ref="D171:E171" si="218">SUM(D172:D173)</f>
        <v>0</v>
      </c>
      <c r="E171" s="237">
        <f t="shared" si="218"/>
        <v>0</v>
      </c>
      <c r="F171" s="238">
        <f>SUM(F172:F173)</f>
        <v>0</v>
      </c>
      <c r="G171" s="236">
        <f t="shared" ref="G171:O171" si="219">SUM(G172:G173)</f>
        <v>0</v>
      </c>
      <c r="H171" s="237">
        <f t="shared" si="219"/>
        <v>0</v>
      </c>
      <c r="I171" s="238">
        <f t="shared" si="219"/>
        <v>0</v>
      </c>
      <c r="J171" s="239">
        <f t="shared" si="219"/>
        <v>0</v>
      </c>
      <c r="K171" s="237">
        <f t="shared" si="219"/>
        <v>0</v>
      </c>
      <c r="L171" s="238">
        <f t="shared" si="219"/>
        <v>0</v>
      </c>
      <c r="M171" s="236">
        <f t="shared" si="219"/>
        <v>0</v>
      </c>
      <c r="N171" s="237">
        <f t="shared" si="219"/>
        <v>0</v>
      </c>
      <c r="O171" s="238">
        <f t="shared" si="219"/>
        <v>0</v>
      </c>
      <c r="P171" s="187"/>
    </row>
    <row r="172" spans="1:16" ht="48" hidden="1" x14ac:dyDescent="0.25">
      <c r="A172" s="142">
        <v>3310</v>
      </c>
      <c r="B172" s="143" t="s">
        <v>190</v>
      </c>
      <c r="C172" s="542">
        <f t="shared" si="189"/>
        <v>0</v>
      </c>
      <c r="D172" s="206"/>
      <c r="E172" s="207"/>
      <c r="F172" s="189">
        <f t="shared" ref="F172:F173" si="220">D172+E172</f>
        <v>0</v>
      </c>
      <c r="G172" s="206"/>
      <c r="H172" s="207"/>
      <c r="I172" s="189">
        <f t="shared" ref="I172:I173" si="221">G172+H172</f>
        <v>0</v>
      </c>
      <c r="J172" s="208"/>
      <c r="K172" s="207"/>
      <c r="L172" s="189">
        <f t="shared" ref="L172:L173" si="222">J172+K172</f>
        <v>0</v>
      </c>
      <c r="M172" s="206"/>
      <c r="N172" s="207"/>
      <c r="O172" s="189">
        <f t="shared" ref="O172:O173" si="223">M172+N172</f>
        <v>0</v>
      </c>
      <c r="P172" s="191"/>
    </row>
    <row r="173" spans="1:16" ht="48.75" hidden="1" customHeight="1" x14ac:dyDescent="0.25">
      <c r="A173" s="45">
        <v>3320</v>
      </c>
      <c r="B173" s="82" t="s">
        <v>191</v>
      </c>
      <c r="C173" s="535">
        <f t="shared" si="189"/>
        <v>0</v>
      </c>
      <c r="D173" s="192"/>
      <c r="E173" s="193"/>
      <c r="F173" s="194">
        <f t="shared" si="220"/>
        <v>0</v>
      </c>
      <c r="G173" s="192"/>
      <c r="H173" s="193"/>
      <c r="I173" s="194">
        <f t="shared" si="221"/>
        <v>0</v>
      </c>
      <c r="J173" s="195"/>
      <c r="K173" s="193"/>
      <c r="L173" s="194">
        <f t="shared" si="222"/>
        <v>0</v>
      </c>
      <c r="M173" s="192"/>
      <c r="N173" s="193"/>
      <c r="O173" s="194">
        <f t="shared" si="223"/>
        <v>0</v>
      </c>
      <c r="P173" s="196"/>
    </row>
    <row r="174" spans="1:16" hidden="1" x14ac:dyDescent="0.25">
      <c r="A174" s="240">
        <v>4000</v>
      </c>
      <c r="B174" s="176" t="s">
        <v>192</v>
      </c>
      <c r="C174" s="547">
        <f t="shared" si="189"/>
        <v>0</v>
      </c>
      <c r="D174" s="177">
        <f t="shared" ref="D174:E174" si="224">SUM(D175,D178)</f>
        <v>0</v>
      </c>
      <c r="E174" s="178">
        <f t="shared" si="224"/>
        <v>0</v>
      </c>
      <c r="F174" s="179">
        <f>SUM(F175,F178)</f>
        <v>0</v>
      </c>
      <c r="G174" s="177">
        <f t="shared" ref="G174:H174" si="225">SUM(G175,G178)</f>
        <v>0</v>
      </c>
      <c r="H174" s="178">
        <f t="shared" si="225"/>
        <v>0</v>
      </c>
      <c r="I174" s="179">
        <f>SUM(I175,I178)</f>
        <v>0</v>
      </c>
      <c r="J174" s="180">
        <f t="shared" ref="J174:K174" si="226">SUM(J175,J178)</f>
        <v>0</v>
      </c>
      <c r="K174" s="178">
        <f t="shared" si="226"/>
        <v>0</v>
      </c>
      <c r="L174" s="179">
        <f>SUM(L175,L178)</f>
        <v>0</v>
      </c>
      <c r="M174" s="177">
        <f t="shared" ref="M174:O174" si="227">SUM(M175,M178)</f>
        <v>0</v>
      </c>
      <c r="N174" s="178">
        <f t="shared" si="227"/>
        <v>0</v>
      </c>
      <c r="O174" s="179">
        <f t="shared" si="227"/>
        <v>0</v>
      </c>
      <c r="P174" s="181"/>
    </row>
    <row r="175" spans="1:16" ht="24" hidden="1" x14ac:dyDescent="0.25">
      <c r="A175" s="241">
        <v>4200</v>
      </c>
      <c r="B175" s="182" t="s">
        <v>193</v>
      </c>
      <c r="C175" s="534">
        <f t="shared" si="189"/>
        <v>0</v>
      </c>
      <c r="D175" s="183">
        <f t="shared" ref="D175:E175" si="228">SUM(D176,D177)</f>
        <v>0</v>
      </c>
      <c r="E175" s="184">
        <f t="shared" si="228"/>
        <v>0</v>
      </c>
      <c r="F175" s="185">
        <f>SUM(F176,F177)</f>
        <v>0</v>
      </c>
      <c r="G175" s="183">
        <f t="shared" ref="G175:H175" si="229">SUM(G176,G177)</f>
        <v>0</v>
      </c>
      <c r="H175" s="184">
        <f t="shared" si="229"/>
        <v>0</v>
      </c>
      <c r="I175" s="185">
        <f>SUM(I176,I177)</f>
        <v>0</v>
      </c>
      <c r="J175" s="186">
        <f t="shared" ref="J175:K175" si="230">SUM(J176,J177)</f>
        <v>0</v>
      </c>
      <c r="K175" s="184">
        <f t="shared" si="230"/>
        <v>0</v>
      </c>
      <c r="L175" s="185">
        <f>SUM(L176,L177)</f>
        <v>0</v>
      </c>
      <c r="M175" s="183">
        <f t="shared" ref="M175:O175" si="231">SUM(M176,M177)</f>
        <v>0</v>
      </c>
      <c r="N175" s="184">
        <f t="shared" si="231"/>
        <v>0</v>
      </c>
      <c r="O175" s="185">
        <f t="shared" si="231"/>
        <v>0</v>
      </c>
      <c r="P175" s="209"/>
    </row>
    <row r="176" spans="1:16" ht="36" hidden="1" x14ac:dyDescent="0.25">
      <c r="A176" s="790">
        <v>4240</v>
      </c>
      <c r="B176" s="82" t="s">
        <v>194</v>
      </c>
      <c r="C176" s="535">
        <f t="shared" si="189"/>
        <v>0</v>
      </c>
      <c r="D176" s="192"/>
      <c r="E176" s="193"/>
      <c r="F176" s="194">
        <f t="shared" ref="F176:F177" si="232">D176+E176</f>
        <v>0</v>
      </c>
      <c r="G176" s="192"/>
      <c r="H176" s="193"/>
      <c r="I176" s="194">
        <f t="shared" ref="I176:I177" si="233">G176+H176</f>
        <v>0</v>
      </c>
      <c r="J176" s="195"/>
      <c r="K176" s="193"/>
      <c r="L176" s="194">
        <f t="shared" ref="L176:L177" si="234">J176+K176</f>
        <v>0</v>
      </c>
      <c r="M176" s="192"/>
      <c r="N176" s="193"/>
      <c r="O176" s="194">
        <f t="shared" ref="O176:O177" si="235">M176+N176</f>
        <v>0</v>
      </c>
      <c r="P176" s="196"/>
    </row>
    <row r="177" spans="1:16" ht="24" hidden="1" x14ac:dyDescent="0.25">
      <c r="A177" s="202">
        <v>4250</v>
      </c>
      <c r="B177" s="90" t="s">
        <v>195</v>
      </c>
      <c r="C177" s="536">
        <f t="shared" si="189"/>
        <v>0</v>
      </c>
      <c r="D177" s="197"/>
      <c r="E177" s="198"/>
      <c r="F177" s="199">
        <f t="shared" si="232"/>
        <v>0</v>
      </c>
      <c r="G177" s="197"/>
      <c r="H177" s="198"/>
      <c r="I177" s="199">
        <f t="shared" si="233"/>
        <v>0</v>
      </c>
      <c r="J177" s="200"/>
      <c r="K177" s="198"/>
      <c r="L177" s="199">
        <f t="shared" si="234"/>
        <v>0</v>
      </c>
      <c r="M177" s="197"/>
      <c r="N177" s="198"/>
      <c r="O177" s="199">
        <f t="shared" si="235"/>
        <v>0</v>
      </c>
      <c r="P177" s="201"/>
    </row>
    <row r="178" spans="1:16" hidden="1" x14ac:dyDescent="0.25">
      <c r="A178" s="70">
        <v>4300</v>
      </c>
      <c r="B178" s="182" t="s">
        <v>196</v>
      </c>
      <c r="C178" s="534">
        <f t="shared" si="189"/>
        <v>0</v>
      </c>
      <c r="D178" s="183">
        <f t="shared" ref="D178:E178" si="236">SUM(D179)</f>
        <v>0</v>
      </c>
      <c r="E178" s="184">
        <f t="shared" si="236"/>
        <v>0</v>
      </c>
      <c r="F178" s="185">
        <f>SUM(F179)</f>
        <v>0</v>
      </c>
      <c r="G178" s="183">
        <f t="shared" ref="G178:H178" si="237">SUM(G179)</f>
        <v>0</v>
      </c>
      <c r="H178" s="184">
        <f t="shared" si="237"/>
        <v>0</v>
      </c>
      <c r="I178" s="185">
        <f>SUM(I179)</f>
        <v>0</v>
      </c>
      <c r="J178" s="186">
        <f t="shared" ref="J178:K178" si="238">SUM(J179)</f>
        <v>0</v>
      </c>
      <c r="K178" s="184">
        <f t="shared" si="238"/>
        <v>0</v>
      </c>
      <c r="L178" s="185">
        <f>SUM(L179)</f>
        <v>0</v>
      </c>
      <c r="M178" s="183">
        <f t="shared" ref="M178:O178" si="239">SUM(M179)</f>
        <v>0</v>
      </c>
      <c r="N178" s="184">
        <f t="shared" si="239"/>
        <v>0</v>
      </c>
      <c r="O178" s="185">
        <f t="shared" si="239"/>
        <v>0</v>
      </c>
      <c r="P178" s="209"/>
    </row>
    <row r="179" spans="1:16" ht="24" hidden="1" x14ac:dyDescent="0.25">
      <c r="A179" s="790">
        <v>4310</v>
      </c>
      <c r="B179" s="82" t="s">
        <v>197</v>
      </c>
      <c r="C179" s="535">
        <f t="shared" si="189"/>
        <v>0</v>
      </c>
      <c r="D179" s="212">
        <f t="shared" ref="D179:E179" si="240">SUM(D180:D180)</f>
        <v>0</v>
      </c>
      <c r="E179" s="213">
        <f t="shared" si="240"/>
        <v>0</v>
      </c>
      <c r="F179" s="194">
        <f>SUM(F180:F180)</f>
        <v>0</v>
      </c>
      <c r="G179" s="212">
        <f t="shared" ref="G179:H179" si="241">SUM(G180:G180)</f>
        <v>0</v>
      </c>
      <c r="H179" s="213">
        <f t="shared" si="241"/>
        <v>0</v>
      </c>
      <c r="I179" s="194">
        <f>SUM(I180:I180)</f>
        <v>0</v>
      </c>
      <c r="J179" s="214">
        <f t="shared" ref="J179:K179" si="242">SUM(J180:J180)</f>
        <v>0</v>
      </c>
      <c r="K179" s="213">
        <f t="shared" si="242"/>
        <v>0</v>
      </c>
      <c r="L179" s="194">
        <f>SUM(L180:L180)</f>
        <v>0</v>
      </c>
      <c r="M179" s="212">
        <f t="shared" ref="M179:O179" si="243">SUM(M180:M180)</f>
        <v>0</v>
      </c>
      <c r="N179" s="213">
        <f t="shared" si="243"/>
        <v>0</v>
      </c>
      <c r="O179" s="194">
        <f t="shared" si="243"/>
        <v>0</v>
      </c>
      <c r="P179" s="196"/>
    </row>
    <row r="180" spans="1:16" ht="36" hidden="1" x14ac:dyDescent="0.25">
      <c r="A180" s="52">
        <v>4311</v>
      </c>
      <c r="B180" s="90" t="s">
        <v>198</v>
      </c>
      <c r="C180" s="536">
        <f t="shared" si="189"/>
        <v>0</v>
      </c>
      <c r="D180" s="197"/>
      <c r="E180" s="198"/>
      <c r="F180" s="199">
        <f>D180+E180</f>
        <v>0</v>
      </c>
      <c r="G180" s="197"/>
      <c r="H180" s="198"/>
      <c r="I180" s="199">
        <f>G180+H180</f>
        <v>0</v>
      </c>
      <c r="J180" s="200"/>
      <c r="K180" s="198"/>
      <c r="L180" s="199">
        <f>J180+K180</f>
        <v>0</v>
      </c>
      <c r="M180" s="197"/>
      <c r="N180" s="198"/>
      <c r="O180" s="199">
        <f t="shared" ref="O180" si="244">M180+N180</f>
        <v>0</v>
      </c>
      <c r="P180" s="201"/>
    </row>
    <row r="181" spans="1:16" s="29" customFormat="1" ht="24" hidden="1" x14ac:dyDescent="0.25">
      <c r="A181" s="242"/>
      <c r="B181" s="21" t="s">
        <v>199</v>
      </c>
      <c r="C181" s="546">
        <f t="shared" si="189"/>
        <v>0</v>
      </c>
      <c r="D181" s="171">
        <f t="shared" ref="D181:O181" si="245">SUM(D182,D211,D252,D265)</f>
        <v>0</v>
      </c>
      <c r="E181" s="172">
        <f t="shared" si="245"/>
        <v>0</v>
      </c>
      <c r="F181" s="173">
        <f t="shared" si="245"/>
        <v>0</v>
      </c>
      <c r="G181" s="171">
        <f t="shared" si="245"/>
        <v>0</v>
      </c>
      <c r="H181" s="172">
        <f t="shared" si="245"/>
        <v>0</v>
      </c>
      <c r="I181" s="173">
        <f t="shared" si="245"/>
        <v>0</v>
      </c>
      <c r="J181" s="174">
        <f t="shared" si="245"/>
        <v>0</v>
      </c>
      <c r="K181" s="172">
        <f t="shared" si="245"/>
        <v>0</v>
      </c>
      <c r="L181" s="173">
        <f t="shared" si="245"/>
        <v>0</v>
      </c>
      <c r="M181" s="171">
        <f t="shared" si="245"/>
        <v>0</v>
      </c>
      <c r="N181" s="172">
        <f t="shared" si="245"/>
        <v>0</v>
      </c>
      <c r="O181" s="173">
        <f t="shared" si="245"/>
        <v>0</v>
      </c>
      <c r="P181" s="243"/>
    </row>
    <row r="182" spans="1:16" hidden="1" x14ac:dyDescent="0.25">
      <c r="A182" s="176">
        <v>5000</v>
      </c>
      <c r="B182" s="176" t="s">
        <v>200</v>
      </c>
      <c r="C182" s="547">
        <f t="shared" si="189"/>
        <v>0</v>
      </c>
      <c r="D182" s="177">
        <f t="shared" ref="D182:E182" si="246">D183+D187</f>
        <v>0</v>
      </c>
      <c r="E182" s="178">
        <f t="shared" si="246"/>
        <v>0</v>
      </c>
      <c r="F182" s="179">
        <f>F183+F187</f>
        <v>0</v>
      </c>
      <c r="G182" s="177">
        <f t="shared" ref="G182:H182" si="247">G183+G187</f>
        <v>0</v>
      </c>
      <c r="H182" s="178">
        <f t="shared" si="247"/>
        <v>0</v>
      </c>
      <c r="I182" s="179">
        <f>I183+I187</f>
        <v>0</v>
      </c>
      <c r="J182" s="180">
        <f t="shared" ref="J182:K182" si="248">J183+J187</f>
        <v>0</v>
      </c>
      <c r="K182" s="178">
        <f t="shared" si="248"/>
        <v>0</v>
      </c>
      <c r="L182" s="179">
        <f>L183+L187</f>
        <v>0</v>
      </c>
      <c r="M182" s="177">
        <f t="shared" ref="M182:O182" si="249">M183+M187</f>
        <v>0</v>
      </c>
      <c r="N182" s="178">
        <f t="shared" si="249"/>
        <v>0</v>
      </c>
      <c r="O182" s="179">
        <f t="shared" si="249"/>
        <v>0</v>
      </c>
      <c r="P182" s="181"/>
    </row>
    <row r="183" spans="1:16" hidden="1" x14ac:dyDescent="0.25">
      <c r="A183" s="70">
        <v>5100</v>
      </c>
      <c r="B183" s="182" t="s">
        <v>201</v>
      </c>
      <c r="C183" s="534">
        <f t="shared" si="189"/>
        <v>0</v>
      </c>
      <c r="D183" s="183">
        <f t="shared" ref="D183:E183" si="250">SUM(D184:D186)</f>
        <v>0</v>
      </c>
      <c r="E183" s="184">
        <f t="shared" si="250"/>
        <v>0</v>
      </c>
      <c r="F183" s="185">
        <f>SUM(F184:F186)</f>
        <v>0</v>
      </c>
      <c r="G183" s="183">
        <f t="shared" ref="G183:H183" si="251">SUM(G184:G186)</f>
        <v>0</v>
      </c>
      <c r="H183" s="184">
        <f t="shared" si="251"/>
        <v>0</v>
      </c>
      <c r="I183" s="185">
        <f>SUM(I184:I186)</f>
        <v>0</v>
      </c>
      <c r="J183" s="186">
        <f t="shared" ref="J183:K183" si="252">SUM(J184:J186)</f>
        <v>0</v>
      </c>
      <c r="K183" s="184">
        <f t="shared" si="252"/>
        <v>0</v>
      </c>
      <c r="L183" s="185">
        <f>SUM(L184:L186)</f>
        <v>0</v>
      </c>
      <c r="M183" s="183">
        <f t="shared" ref="M183:O183" si="253">SUM(M184:M186)</f>
        <v>0</v>
      </c>
      <c r="N183" s="184">
        <f t="shared" si="253"/>
        <v>0</v>
      </c>
      <c r="O183" s="185">
        <f t="shared" si="253"/>
        <v>0</v>
      </c>
      <c r="P183" s="209"/>
    </row>
    <row r="184" spans="1:16" hidden="1" x14ac:dyDescent="0.25">
      <c r="A184" s="790">
        <v>5110</v>
      </c>
      <c r="B184" s="82" t="s">
        <v>202</v>
      </c>
      <c r="C184" s="535">
        <f t="shared" si="189"/>
        <v>0</v>
      </c>
      <c r="D184" s="192"/>
      <c r="E184" s="193"/>
      <c r="F184" s="194">
        <f t="shared" ref="F184:F186" si="254">D184+E184</f>
        <v>0</v>
      </c>
      <c r="G184" s="192"/>
      <c r="H184" s="193"/>
      <c r="I184" s="194">
        <f t="shared" ref="I184:I186" si="255">G184+H184</f>
        <v>0</v>
      </c>
      <c r="J184" s="195"/>
      <c r="K184" s="193"/>
      <c r="L184" s="194">
        <f t="shared" ref="L184:L186" si="256">J184+K184</f>
        <v>0</v>
      </c>
      <c r="M184" s="192"/>
      <c r="N184" s="193"/>
      <c r="O184" s="194">
        <f t="shared" ref="O184:O186" si="257">M184+N184</f>
        <v>0</v>
      </c>
      <c r="P184" s="196"/>
    </row>
    <row r="185" spans="1:16" ht="24" hidden="1" x14ac:dyDescent="0.25">
      <c r="A185" s="202">
        <v>5120</v>
      </c>
      <c r="B185" s="90" t="s">
        <v>203</v>
      </c>
      <c r="C185" s="536">
        <f t="shared" si="189"/>
        <v>0</v>
      </c>
      <c r="D185" s="197"/>
      <c r="E185" s="198"/>
      <c r="F185" s="199">
        <f t="shared" si="254"/>
        <v>0</v>
      </c>
      <c r="G185" s="197"/>
      <c r="H185" s="198"/>
      <c r="I185" s="199">
        <f t="shared" si="255"/>
        <v>0</v>
      </c>
      <c r="J185" s="200"/>
      <c r="K185" s="198"/>
      <c r="L185" s="199">
        <f t="shared" si="256"/>
        <v>0</v>
      </c>
      <c r="M185" s="197"/>
      <c r="N185" s="198"/>
      <c r="O185" s="199">
        <f t="shared" si="257"/>
        <v>0</v>
      </c>
      <c r="P185" s="201"/>
    </row>
    <row r="186" spans="1:16" hidden="1" x14ac:dyDescent="0.25">
      <c r="A186" s="202">
        <v>5140</v>
      </c>
      <c r="B186" s="90" t="s">
        <v>204</v>
      </c>
      <c r="C186" s="536">
        <f t="shared" si="189"/>
        <v>0</v>
      </c>
      <c r="D186" s="197"/>
      <c r="E186" s="198"/>
      <c r="F186" s="199">
        <f t="shared" si="254"/>
        <v>0</v>
      </c>
      <c r="G186" s="197"/>
      <c r="H186" s="198"/>
      <c r="I186" s="199">
        <f t="shared" si="255"/>
        <v>0</v>
      </c>
      <c r="J186" s="200"/>
      <c r="K186" s="198"/>
      <c r="L186" s="199">
        <f t="shared" si="256"/>
        <v>0</v>
      </c>
      <c r="M186" s="197"/>
      <c r="N186" s="198"/>
      <c r="O186" s="199">
        <f t="shared" si="257"/>
        <v>0</v>
      </c>
      <c r="P186" s="201"/>
    </row>
    <row r="187" spans="1:16" ht="24" hidden="1" x14ac:dyDescent="0.25">
      <c r="A187" s="70">
        <v>5200</v>
      </c>
      <c r="B187" s="182" t="s">
        <v>205</v>
      </c>
      <c r="C187" s="534">
        <f t="shared" si="189"/>
        <v>0</v>
      </c>
      <c r="D187" s="183">
        <f t="shared" ref="D187:E187" si="258">D188+D198+D199+D206+D207+D208+D210</f>
        <v>0</v>
      </c>
      <c r="E187" s="184">
        <f t="shared" si="258"/>
        <v>0</v>
      </c>
      <c r="F187" s="185">
        <f>F188+F198+F199+F206+F207+F208+F210</f>
        <v>0</v>
      </c>
      <c r="G187" s="183">
        <f t="shared" ref="G187:H187" si="259">G188+G198+G199+G206+G207+G208+G210</f>
        <v>0</v>
      </c>
      <c r="H187" s="184">
        <f t="shared" si="259"/>
        <v>0</v>
      </c>
      <c r="I187" s="185">
        <f>I188+I198+I199+I206+I207+I208+I210</f>
        <v>0</v>
      </c>
      <c r="J187" s="186">
        <f t="shared" ref="J187:K187" si="260">J188+J198+J199+J206+J207+J208+J210</f>
        <v>0</v>
      </c>
      <c r="K187" s="184">
        <f t="shared" si="260"/>
        <v>0</v>
      </c>
      <c r="L187" s="185">
        <f>L188+L198+L199+L206+L207+L208+L210</f>
        <v>0</v>
      </c>
      <c r="M187" s="183">
        <f t="shared" ref="M187:O187" si="261">M188+M198+M199+M206+M207+M208+M210</f>
        <v>0</v>
      </c>
      <c r="N187" s="184">
        <f t="shared" si="261"/>
        <v>0</v>
      </c>
      <c r="O187" s="185">
        <f t="shared" si="261"/>
        <v>0</v>
      </c>
      <c r="P187" s="209"/>
    </row>
    <row r="188" spans="1:16" hidden="1" x14ac:dyDescent="0.25">
      <c r="A188" s="188">
        <v>5210</v>
      </c>
      <c r="B188" s="143" t="s">
        <v>206</v>
      </c>
      <c r="C188" s="542">
        <f t="shared" si="189"/>
        <v>0</v>
      </c>
      <c r="D188" s="148">
        <f t="shared" ref="D188:E188" si="262">SUM(D189:D197)</f>
        <v>0</v>
      </c>
      <c r="E188" s="149">
        <f t="shared" si="262"/>
        <v>0</v>
      </c>
      <c r="F188" s="189">
        <f>SUM(F189:F197)</f>
        <v>0</v>
      </c>
      <c r="G188" s="148">
        <f t="shared" ref="G188:H188" si="263">SUM(G189:G197)</f>
        <v>0</v>
      </c>
      <c r="H188" s="149">
        <f t="shared" si="263"/>
        <v>0</v>
      </c>
      <c r="I188" s="189">
        <f>SUM(I189:I197)</f>
        <v>0</v>
      </c>
      <c r="J188" s="190">
        <f t="shared" ref="J188:K188" si="264">SUM(J189:J197)</f>
        <v>0</v>
      </c>
      <c r="K188" s="149">
        <f t="shared" si="264"/>
        <v>0</v>
      </c>
      <c r="L188" s="189">
        <f>SUM(L189:L197)</f>
        <v>0</v>
      </c>
      <c r="M188" s="148">
        <f t="shared" ref="M188:O188" si="265">SUM(M189:M197)</f>
        <v>0</v>
      </c>
      <c r="N188" s="149">
        <f t="shared" si="265"/>
        <v>0</v>
      </c>
      <c r="O188" s="189">
        <f t="shared" si="265"/>
        <v>0</v>
      </c>
      <c r="P188" s="191"/>
    </row>
    <row r="189" spans="1:16" hidden="1" x14ac:dyDescent="0.25">
      <c r="A189" s="45">
        <v>5211</v>
      </c>
      <c r="B189" s="82" t="s">
        <v>207</v>
      </c>
      <c r="C189" s="535">
        <f t="shared" si="189"/>
        <v>0</v>
      </c>
      <c r="D189" s="192"/>
      <c r="E189" s="193"/>
      <c r="F189" s="194">
        <f t="shared" ref="F189:F198" si="266">D189+E189</f>
        <v>0</v>
      </c>
      <c r="G189" s="192"/>
      <c r="H189" s="193"/>
      <c r="I189" s="194">
        <f t="shared" ref="I189:I198" si="267">G189+H189</f>
        <v>0</v>
      </c>
      <c r="J189" s="195"/>
      <c r="K189" s="193"/>
      <c r="L189" s="194">
        <f t="shared" ref="L189:L198" si="268">J189+K189</f>
        <v>0</v>
      </c>
      <c r="M189" s="192"/>
      <c r="N189" s="193"/>
      <c r="O189" s="194">
        <f t="shared" ref="O189:O198" si="269">M189+N189</f>
        <v>0</v>
      </c>
      <c r="P189" s="196"/>
    </row>
    <row r="190" spans="1:16" hidden="1" x14ac:dyDescent="0.25">
      <c r="A190" s="52">
        <v>5212</v>
      </c>
      <c r="B190" s="90" t="s">
        <v>208</v>
      </c>
      <c r="C190" s="536">
        <f t="shared" si="189"/>
        <v>0</v>
      </c>
      <c r="D190" s="197"/>
      <c r="E190" s="198"/>
      <c r="F190" s="199">
        <f t="shared" si="266"/>
        <v>0</v>
      </c>
      <c r="G190" s="197"/>
      <c r="H190" s="198"/>
      <c r="I190" s="199">
        <f t="shared" si="267"/>
        <v>0</v>
      </c>
      <c r="J190" s="200"/>
      <c r="K190" s="198"/>
      <c r="L190" s="199">
        <f t="shared" si="268"/>
        <v>0</v>
      </c>
      <c r="M190" s="197"/>
      <c r="N190" s="198"/>
      <c r="O190" s="199">
        <f t="shared" si="269"/>
        <v>0</v>
      </c>
      <c r="P190" s="201"/>
    </row>
    <row r="191" spans="1:16" hidden="1" x14ac:dyDescent="0.25">
      <c r="A191" s="52">
        <v>5213</v>
      </c>
      <c r="B191" s="90" t="s">
        <v>209</v>
      </c>
      <c r="C191" s="536">
        <f t="shared" si="189"/>
        <v>0</v>
      </c>
      <c r="D191" s="197"/>
      <c r="E191" s="198"/>
      <c r="F191" s="199">
        <f t="shared" si="266"/>
        <v>0</v>
      </c>
      <c r="G191" s="197"/>
      <c r="H191" s="198"/>
      <c r="I191" s="199">
        <f t="shared" si="267"/>
        <v>0</v>
      </c>
      <c r="J191" s="200"/>
      <c r="K191" s="198"/>
      <c r="L191" s="199">
        <f t="shared" si="268"/>
        <v>0</v>
      </c>
      <c r="M191" s="197"/>
      <c r="N191" s="198"/>
      <c r="O191" s="199">
        <f t="shared" si="269"/>
        <v>0</v>
      </c>
      <c r="P191" s="201"/>
    </row>
    <row r="192" spans="1:16" hidden="1" x14ac:dyDescent="0.25">
      <c r="A192" s="52">
        <v>5214</v>
      </c>
      <c r="B192" s="90" t="s">
        <v>210</v>
      </c>
      <c r="C192" s="536">
        <f t="shared" si="189"/>
        <v>0</v>
      </c>
      <c r="D192" s="197"/>
      <c r="E192" s="198"/>
      <c r="F192" s="199">
        <f t="shared" si="266"/>
        <v>0</v>
      </c>
      <c r="G192" s="197"/>
      <c r="H192" s="198"/>
      <c r="I192" s="199">
        <f t="shared" si="267"/>
        <v>0</v>
      </c>
      <c r="J192" s="200"/>
      <c r="K192" s="198"/>
      <c r="L192" s="199">
        <f t="shared" si="268"/>
        <v>0</v>
      </c>
      <c r="M192" s="197"/>
      <c r="N192" s="198"/>
      <c r="O192" s="199">
        <f t="shared" si="269"/>
        <v>0</v>
      </c>
      <c r="P192" s="201"/>
    </row>
    <row r="193" spans="1:16" hidden="1" x14ac:dyDescent="0.25">
      <c r="A193" s="52">
        <v>5215</v>
      </c>
      <c r="B193" s="90" t="s">
        <v>211</v>
      </c>
      <c r="C193" s="536">
        <f t="shared" si="189"/>
        <v>0</v>
      </c>
      <c r="D193" s="197"/>
      <c r="E193" s="198"/>
      <c r="F193" s="199">
        <f t="shared" si="266"/>
        <v>0</v>
      </c>
      <c r="G193" s="197"/>
      <c r="H193" s="198"/>
      <c r="I193" s="199">
        <f t="shared" si="267"/>
        <v>0</v>
      </c>
      <c r="J193" s="200"/>
      <c r="K193" s="198"/>
      <c r="L193" s="199">
        <f t="shared" si="268"/>
        <v>0</v>
      </c>
      <c r="M193" s="197"/>
      <c r="N193" s="198"/>
      <c r="O193" s="199">
        <f t="shared" si="269"/>
        <v>0</v>
      </c>
      <c r="P193" s="201"/>
    </row>
    <row r="194" spans="1:16" ht="14.25" hidden="1" customHeight="1" x14ac:dyDescent="0.25">
      <c r="A194" s="52">
        <v>5216</v>
      </c>
      <c r="B194" s="90" t="s">
        <v>212</v>
      </c>
      <c r="C194" s="536">
        <f t="shared" si="189"/>
        <v>0</v>
      </c>
      <c r="D194" s="197"/>
      <c r="E194" s="198"/>
      <c r="F194" s="199">
        <f t="shared" si="266"/>
        <v>0</v>
      </c>
      <c r="G194" s="197"/>
      <c r="H194" s="198"/>
      <c r="I194" s="199">
        <f t="shared" si="267"/>
        <v>0</v>
      </c>
      <c r="J194" s="200"/>
      <c r="K194" s="198"/>
      <c r="L194" s="199">
        <f t="shared" si="268"/>
        <v>0</v>
      </c>
      <c r="M194" s="197"/>
      <c r="N194" s="198"/>
      <c r="O194" s="199">
        <f t="shared" si="269"/>
        <v>0</v>
      </c>
      <c r="P194" s="201"/>
    </row>
    <row r="195" spans="1:16" hidden="1" x14ac:dyDescent="0.25">
      <c r="A195" s="52">
        <v>5217</v>
      </c>
      <c r="B195" s="90" t="s">
        <v>213</v>
      </c>
      <c r="C195" s="536">
        <f t="shared" si="189"/>
        <v>0</v>
      </c>
      <c r="D195" s="197"/>
      <c r="E195" s="198"/>
      <c r="F195" s="199">
        <f t="shared" si="266"/>
        <v>0</v>
      </c>
      <c r="G195" s="197"/>
      <c r="H195" s="198"/>
      <c r="I195" s="199">
        <f t="shared" si="267"/>
        <v>0</v>
      </c>
      <c r="J195" s="200"/>
      <c r="K195" s="198"/>
      <c r="L195" s="199">
        <f t="shared" si="268"/>
        <v>0</v>
      </c>
      <c r="M195" s="197"/>
      <c r="N195" s="198"/>
      <c r="O195" s="199">
        <f t="shared" si="269"/>
        <v>0</v>
      </c>
      <c r="P195" s="201"/>
    </row>
    <row r="196" spans="1:16" hidden="1" x14ac:dyDescent="0.25">
      <c r="A196" s="52">
        <v>5218</v>
      </c>
      <c r="B196" s="90" t="s">
        <v>214</v>
      </c>
      <c r="C196" s="536">
        <f t="shared" si="189"/>
        <v>0</v>
      </c>
      <c r="D196" s="197"/>
      <c r="E196" s="198"/>
      <c r="F196" s="199">
        <f t="shared" si="266"/>
        <v>0</v>
      </c>
      <c r="G196" s="197"/>
      <c r="H196" s="198"/>
      <c r="I196" s="199">
        <f t="shared" si="267"/>
        <v>0</v>
      </c>
      <c r="J196" s="200"/>
      <c r="K196" s="198"/>
      <c r="L196" s="199">
        <f t="shared" si="268"/>
        <v>0</v>
      </c>
      <c r="M196" s="197"/>
      <c r="N196" s="198"/>
      <c r="O196" s="199">
        <f t="shared" si="269"/>
        <v>0</v>
      </c>
      <c r="P196" s="201"/>
    </row>
    <row r="197" spans="1:16" hidden="1" x14ac:dyDescent="0.25">
      <c r="A197" s="52">
        <v>5219</v>
      </c>
      <c r="B197" s="90" t="s">
        <v>215</v>
      </c>
      <c r="C197" s="536">
        <f t="shared" si="189"/>
        <v>0</v>
      </c>
      <c r="D197" s="197"/>
      <c r="E197" s="198"/>
      <c r="F197" s="199">
        <f t="shared" si="266"/>
        <v>0</v>
      </c>
      <c r="G197" s="197"/>
      <c r="H197" s="198"/>
      <c r="I197" s="199">
        <f t="shared" si="267"/>
        <v>0</v>
      </c>
      <c r="J197" s="200"/>
      <c r="K197" s="198"/>
      <c r="L197" s="199">
        <f t="shared" si="268"/>
        <v>0</v>
      </c>
      <c r="M197" s="197"/>
      <c r="N197" s="198"/>
      <c r="O197" s="199">
        <f t="shared" si="269"/>
        <v>0</v>
      </c>
      <c r="P197" s="201"/>
    </row>
    <row r="198" spans="1:16" ht="13.5" hidden="1" customHeight="1" x14ac:dyDescent="0.25">
      <c r="A198" s="202">
        <v>5220</v>
      </c>
      <c r="B198" s="90" t="s">
        <v>216</v>
      </c>
      <c r="C198" s="536">
        <f t="shared" si="189"/>
        <v>0</v>
      </c>
      <c r="D198" s="197"/>
      <c r="E198" s="198"/>
      <c r="F198" s="199">
        <f t="shared" si="266"/>
        <v>0</v>
      </c>
      <c r="G198" s="197"/>
      <c r="H198" s="198"/>
      <c r="I198" s="199">
        <f t="shared" si="267"/>
        <v>0</v>
      </c>
      <c r="J198" s="200"/>
      <c r="K198" s="198"/>
      <c r="L198" s="199">
        <f t="shared" si="268"/>
        <v>0</v>
      </c>
      <c r="M198" s="197"/>
      <c r="N198" s="198"/>
      <c r="O198" s="199">
        <f t="shared" si="269"/>
        <v>0</v>
      </c>
      <c r="P198" s="201"/>
    </row>
    <row r="199" spans="1:16" hidden="1" x14ac:dyDescent="0.25">
      <c r="A199" s="202">
        <v>5230</v>
      </c>
      <c r="B199" s="90" t="s">
        <v>217</v>
      </c>
      <c r="C199" s="536">
        <f t="shared" si="189"/>
        <v>0</v>
      </c>
      <c r="D199" s="203">
        <f t="shared" ref="D199:E199" si="270">SUM(D200:D205)</f>
        <v>0</v>
      </c>
      <c r="E199" s="204">
        <f t="shared" si="270"/>
        <v>0</v>
      </c>
      <c r="F199" s="199">
        <f>SUM(F200:F205)</f>
        <v>0</v>
      </c>
      <c r="G199" s="203">
        <f t="shared" ref="G199:H199" si="271">SUM(G200:G205)</f>
        <v>0</v>
      </c>
      <c r="H199" s="204">
        <f t="shared" si="271"/>
        <v>0</v>
      </c>
      <c r="I199" s="199">
        <f>SUM(I200:I205)</f>
        <v>0</v>
      </c>
      <c r="J199" s="205">
        <f t="shared" ref="J199:K199" si="272">SUM(J200:J205)</f>
        <v>0</v>
      </c>
      <c r="K199" s="204">
        <f t="shared" si="272"/>
        <v>0</v>
      </c>
      <c r="L199" s="199">
        <f>SUM(L200:L205)</f>
        <v>0</v>
      </c>
      <c r="M199" s="203">
        <f t="shared" ref="M199:O199" si="273">SUM(M200:M205)</f>
        <v>0</v>
      </c>
      <c r="N199" s="204">
        <f t="shared" si="273"/>
        <v>0</v>
      </c>
      <c r="O199" s="199">
        <f t="shared" si="273"/>
        <v>0</v>
      </c>
      <c r="P199" s="201"/>
    </row>
    <row r="200" spans="1:16" hidden="1" x14ac:dyDescent="0.25">
      <c r="A200" s="52">
        <v>5231</v>
      </c>
      <c r="B200" s="90" t="s">
        <v>218</v>
      </c>
      <c r="C200" s="536">
        <f t="shared" si="189"/>
        <v>0</v>
      </c>
      <c r="D200" s="197"/>
      <c r="E200" s="198"/>
      <c r="F200" s="199">
        <f t="shared" ref="F200:F207" si="274">D200+E200</f>
        <v>0</v>
      </c>
      <c r="G200" s="197"/>
      <c r="H200" s="198"/>
      <c r="I200" s="199">
        <f t="shared" ref="I200:I207" si="275">G200+H200</f>
        <v>0</v>
      </c>
      <c r="J200" s="200"/>
      <c r="K200" s="198"/>
      <c r="L200" s="199">
        <f t="shared" ref="L200:L207" si="276">J200+K200</f>
        <v>0</v>
      </c>
      <c r="M200" s="197"/>
      <c r="N200" s="198"/>
      <c r="O200" s="199">
        <f t="shared" ref="O200:O207" si="277">M200+N200</f>
        <v>0</v>
      </c>
      <c r="P200" s="201"/>
    </row>
    <row r="201" spans="1:16" hidden="1" x14ac:dyDescent="0.25">
      <c r="A201" s="52">
        <v>5233</v>
      </c>
      <c r="B201" s="90" t="s">
        <v>219</v>
      </c>
      <c r="C201" s="536">
        <f t="shared" si="189"/>
        <v>0</v>
      </c>
      <c r="D201" s="197"/>
      <c r="E201" s="198"/>
      <c r="F201" s="199">
        <f t="shared" si="274"/>
        <v>0</v>
      </c>
      <c r="G201" s="197"/>
      <c r="H201" s="198"/>
      <c r="I201" s="199">
        <f t="shared" si="275"/>
        <v>0</v>
      </c>
      <c r="J201" s="200"/>
      <c r="K201" s="198"/>
      <c r="L201" s="199">
        <f t="shared" si="276"/>
        <v>0</v>
      </c>
      <c r="M201" s="197"/>
      <c r="N201" s="198"/>
      <c r="O201" s="199">
        <f t="shared" si="277"/>
        <v>0</v>
      </c>
      <c r="P201" s="201"/>
    </row>
    <row r="202" spans="1:16" ht="24" hidden="1" x14ac:dyDescent="0.25">
      <c r="A202" s="52">
        <v>5234</v>
      </c>
      <c r="B202" s="90" t="s">
        <v>220</v>
      </c>
      <c r="C202" s="536">
        <f t="shared" si="189"/>
        <v>0</v>
      </c>
      <c r="D202" s="197"/>
      <c r="E202" s="198"/>
      <c r="F202" s="199">
        <f t="shared" si="274"/>
        <v>0</v>
      </c>
      <c r="G202" s="197"/>
      <c r="H202" s="198"/>
      <c r="I202" s="199">
        <f t="shared" si="275"/>
        <v>0</v>
      </c>
      <c r="J202" s="200"/>
      <c r="K202" s="198"/>
      <c r="L202" s="199">
        <f t="shared" si="276"/>
        <v>0</v>
      </c>
      <c r="M202" s="197"/>
      <c r="N202" s="198"/>
      <c r="O202" s="199">
        <f t="shared" si="277"/>
        <v>0</v>
      </c>
      <c r="P202" s="201"/>
    </row>
    <row r="203" spans="1:16" ht="14.25" hidden="1" customHeight="1" x14ac:dyDescent="0.25">
      <c r="A203" s="52">
        <v>5236</v>
      </c>
      <c r="B203" s="90" t="s">
        <v>221</v>
      </c>
      <c r="C203" s="536">
        <f t="shared" si="189"/>
        <v>0</v>
      </c>
      <c r="D203" s="197"/>
      <c r="E203" s="198"/>
      <c r="F203" s="199">
        <f t="shared" si="274"/>
        <v>0</v>
      </c>
      <c r="G203" s="197"/>
      <c r="H203" s="198"/>
      <c r="I203" s="199">
        <f t="shared" si="275"/>
        <v>0</v>
      </c>
      <c r="J203" s="200"/>
      <c r="K203" s="198"/>
      <c r="L203" s="199">
        <f t="shared" si="276"/>
        <v>0</v>
      </c>
      <c r="M203" s="197"/>
      <c r="N203" s="198"/>
      <c r="O203" s="199">
        <f t="shared" si="277"/>
        <v>0</v>
      </c>
      <c r="P203" s="201"/>
    </row>
    <row r="204" spans="1:16" ht="24" hidden="1" x14ac:dyDescent="0.25">
      <c r="A204" s="52">
        <v>5238</v>
      </c>
      <c r="B204" s="90" t="s">
        <v>222</v>
      </c>
      <c r="C204" s="536">
        <f t="shared" si="189"/>
        <v>0</v>
      </c>
      <c r="D204" s="197"/>
      <c r="E204" s="198"/>
      <c r="F204" s="199">
        <f t="shared" si="274"/>
        <v>0</v>
      </c>
      <c r="G204" s="197"/>
      <c r="H204" s="198"/>
      <c r="I204" s="199">
        <f t="shared" si="275"/>
        <v>0</v>
      </c>
      <c r="J204" s="200"/>
      <c r="K204" s="198"/>
      <c r="L204" s="199">
        <f t="shared" si="276"/>
        <v>0</v>
      </c>
      <c r="M204" s="197"/>
      <c r="N204" s="198"/>
      <c r="O204" s="199">
        <f t="shared" si="277"/>
        <v>0</v>
      </c>
      <c r="P204" s="201"/>
    </row>
    <row r="205" spans="1:16" ht="24" hidden="1" x14ac:dyDescent="0.25">
      <c r="A205" s="396">
        <v>5239</v>
      </c>
      <c r="B205" s="401" t="s">
        <v>223</v>
      </c>
      <c r="C205" s="556">
        <f t="shared" si="189"/>
        <v>0</v>
      </c>
      <c r="D205" s="402"/>
      <c r="E205" s="403"/>
      <c r="F205" s="404">
        <f t="shared" si="274"/>
        <v>0</v>
      </c>
      <c r="G205" s="402"/>
      <c r="H205" s="403"/>
      <c r="I205" s="404">
        <f t="shared" si="275"/>
        <v>0</v>
      </c>
      <c r="J205" s="405"/>
      <c r="K205" s="403"/>
      <c r="L205" s="404">
        <f t="shared" si="276"/>
        <v>0</v>
      </c>
      <c r="M205" s="402"/>
      <c r="N205" s="403"/>
      <c r="O205" s="404">
        <f t="shared" si="277"/>
        <v>0</v>
      </c>
      <c r="P205" s="420"/>
    </row>
    <row r="206" spans="1:16" ht="24" hidden="1" x14ac:dyDescent="0.25">
      <c r="A206" s="202">
        <v>5240</v>
      </c>
      <c r="B206" s="90" t="s">
        <v>224</v>
      </c>
      <c r="C206" s="536">
        <f t="shared" si="189"/>
        <v>0</v>
      </c>
      <c r="D206" s="197"/>
      <c r="E206" s="198"/>
      <c r="F206" s="199">
        <f t="shared" si="274"/>
        <v>0</v>
      </c>
      <c r="G206" s="197"/>
      <c r="H206" s="198"/>
      <c r="I206" s="199">
        <f t="shared" si="275"/>
        <v>0</v>
      </c>
      <c r="J206" s="200"/>
      <c r="K206" s="198"/>
      <c r="L206" s="199">
        <f t="shared" si="276"/>
        <v>0</v>
      </c>
      <c r="M206" s="197"/>
      <c r="N206" s="198"/>
      <c r="O206" s="199">
        <f t="shared" si="277"/>
        <v>0</v>
      </c>
      <c r="P206" s="201"/>
    </row>
    <row r="207" spans="1:16" hidden="1" x14ac:dyDescent="0.25">
      <c r="A207" s="202">
        <v>5250</v>
      </c>
      <c r="B207" s="90" t="s">
        <v>225</v>
      </c>
      <c r="C207" s="536">
        <f t="shared" si="189"/>
        <v>0</v>
      </c>
      <c r="D207" s="197"/>
      <c r="E207" s="198"/>
      <c r="F207" s="199">
        <f t="shared" si="274"/>
        <v>0</v>
      </c>
      <c r="G207" s="197"/>
      <c r="H207" s="198"/>
      <c r="I207" s="199">
        <f t="shared" si="275"/>
        <v>0</v>
      </c>
      <c r="J207" s="200"/>
      <c r="K207" s="198"/>
      <c r="L207" s="199">
        <f t="shared" si="276"/>
        <v>0</v>
      </c>
      <c r="M207" s="197"/>
      <c r="N207" s="198"/>
      <c r="O207" s="199">
        <f t="shared" si="277"/>
        <v>0</v>
      </c>
      <c r="P207" s="201"/>
    </row>
    <row r="208" spans="1:16" hidden="1" x14ac:dyDescent="0.25">
      <c r="A208" s="202">
        <v>5260</v>
      </c>
      <c r="B208" s="90" t="s">
        <v>226</v>
      </c>
      <c r="C208" s="536">
        <f t="shared" si="189"/>
        <v>0</v>
      </c>
      <c r="D208" s="203">
        <f t="shared" ref="D208:E208" si="278">SUM(D209)</f>
        <v>0</v>
      </c>
      <c r="E208" s="204">
        <f t="shared" si="278"/>
        <v>0</v>
      </c>
      <c r="F208" s="199">
        <f>SUM(F209)</f>
        <v>0</v>
      </c>
      <c r="G208" s="203">
        <f t="shared" ref="G208:H208" si="279">SUM(G209)</f>
        <v>0</v>
      </c>
      <c r="H208" s="204">
        <f t="shared" si="279"/>
        <v>0</v>
      </c>
      <c r="I208" s="199">
        <f>SUM(I209)</f>
        <v>0</v>
      </c>
      <c r="J208" s="205">
        <f t="shared" ref="J208:K208" si="280">SUM(J209)</f>
        <v>0</v>
      </c>
      <c r="K208" s="204">
        <f t="shared" si="280"/>
        <v>0</v>
      </c>
      <c r="L208" s="199">
        <f>SUM(L209)</f>
        <v>0</v>
      </c>
      <c r="M208" s="203">
        <f t="shared" ref="M208:O208" si="281">SUM(M209)</f>
        <v>0</v>
      </c>
      <c r="N208" s="204">
        <f t="shared" si="281"/>
        <v>0</v>
      </c>
      <c r="O208" s="199">
        <f t="shared" si="281"/>
        <v>0</v>
      </c>
      <c r="P208" s="201"/>
    </row>
    <row r="209" spans="1:16" ht="24" hidden="1" x14ac:dyDescent="0.25">
      <c r="A209" s="52">
        <v>5269</v>
      </c>
      <c r="B209" s="90" t="s">
        <v>227</v>
      </c>
      <c r="C209" s="536">
        <f t="shared" si="189"/>
        <v>0</v>
      </c>
      <c r="D209" s="197"/>
      <c r="E209" s="198"/>
      <c r="F209" s="199">
        <f t="shared" ref="F209:F210" si="282">D209+E209</f>
        <v>0</v>
      </c>
      <c r="G209" s="197"/>
      <c r="H209" s="198"/>
      <c r="I209" s="199">
        <f t="shared" ref="I209:I210" si="283">G209+H209</f>
        <v>0</v>
      </c>
      <c r="J209" s="200"/>
      <c r="K209" s="198"/>
      <c r="L209" s="199">
        <f t="shared" ref="L209:L210" si="284">J209+K209</f>
        <v>0</v>
      </c>
      <c r="M209" s="197"/>
      <c r="N209" s="198"/>
      <c r="O209" s="199">
        <f t="shared" ref="O209:O210" si="285">M209+N209</f>
        <v>0</v>
      </c>
      <c r="P209" s="201"/>
    </row>
    <row r="210" spans="1:16" ht="24" hidden="1" x14ac:dyDescent="0.25">
      <c r="A210" s="188">
        <v>5270</v>
      </c>
      <c r="B210" s="143" t="s">
        <v>228</v>
      </c>
      <c r="C210" s="542">
        <f t="shared" si="189"/>
        <v>0</v>
      </c>
      <c r="D210" s="206"/>
      <c r="E210" s="207"/>
      <c r="F210" s="189">
        <f t="shared" si="282"/>
        <v>0</v>
      </c>
      <c r="G210" s="206"/>
      <c r="H210" s="207"/>
      <c r="I210" s="189">
        <f t="shared" si="283"/>
        <v>0</v>
      </c>
      <c r="J210" s="208"/>
      <c r="K210" s="207"/>
      <c r="L210" s="189">
        <f t="shared" si="284"/>
        <v>0</v>
      </c>
      <c r="M210" s="206"/>
      <c r="N210" s="207"/>
      <c r="O210" s="189">
        <f t="shared" si="285"/>
        <v>0</v>
      </c>
      <c r="P210" s="191"/>
    </row>
    <row r="211" spans="1:16" ht="24" hidden="1" x14ac:dyDescent="0.25">
      <c r="A211" s="176">
        <v>6000</v>
      </c>
      <c r="B211" s="176" t="s">
        <v>229</v>
      </c>
      <c r="C211" s="547">
        <f t="shared" si="189"/>
        <v>0</v>
      </c>
      <c r="D211" s="177">
        <f t="shared" ref="D211:O211" si="286">D212+D232+D240+D250</f>
        <v>0</v>
      </c>
      <c r="E211" s="178">
        <f t="shared" si="286"/>
        <v>0</v>
      </c>
      <c r="F211" s="179">
        <f t="shared" si="286"/>
        <v>0</v>
      </c>
      <c r="G211" s="177">
        <f t="shared" si="286"/>
        <v>0</v>
      </c>
      <c r="H211" s="178">
        <f t="shared" si="286"/>
        <v>0</v>
      </c>
      <c r="I211" s="179">
        <f t="shared" si="286"/>
        <v>0</v>
      </c>
      <c r="J211" s="180">
        <f t="shared" si="286"/>
        <v>0</v>
      </c>
      <c r="K211" s="178">
        <f t="shared" si="286"/>
        <v>0</v>
      </c>
      <c r="L211" s="179">
        <f t="shared" si="286"/>
        <v>0</v>
      </c>
      <c r="M211" s="177">
        <f t="shared" si="286"/>
        <v>0</v>
      </c>
      <c r="N211" s="178">
        <f t="shared" si="286"/>
        <v>0</v>
      </c>
      <c r="O211" s="179">
        <f t="shared" si="286"/>
        <v>0</v>
      </c>
      <c r="P211" s="181"/>
    </row>
    <row r="212" spans="1:16" ht="14.25" hidden="1" customHeight="1" x14ac:dyDescent="0.25">
      <c r="A212" s="235">
        <v>6200</v>
      </c>
      <c r="B212" s="228" t="s">
        <v>230</v>
      </c>
      <c r="C212" s="549">
        <f t="shared" si="189"/>
        <v>0</v>
      </c>
      <c r="D212" s="236">
        <f t="shared" ref="D212:E212" si="287">SUM(D213,D214,D216,D219,D225,D226,D227)</f>
        <v>0</v>
      </c>
      <c r="E212" s="237">
        <f t="shared" si="287"/>
        <v>0</v>
      </c>
      <c r="F212" s="238">
        <f>SUM(F213,F214,F216,F219,F225,F226,F227)</f>
        <v>0</v>
      </c>
      <c r="G212" s="236">
        <f t="shared" ref="G212:H212" si="288">SUM(G213,G214,G216,G219,G225,G226,G227)</f>
        <v>0</v>
      </c>
      <c r="H212" s="237">
        <f t="shared" si="288"/>
        <v>0</v>
      </c>
      <c r="I212" s="238">
        <f>SUM(I213,I214,I216,I219,I225,I226,I227)</f>
        <v>0</v>
      </c>
      <c r="J212" s="239">
        <f t="shared" ref="J212:K212" si="289">SUM(J213,J214,J216,J219,J225,J226,J227)</f>
        <v>0</v>
      </c>
      <c r="K212" s="237">
        <f t="shared" si="289"/>
        <v>0</v>
      </c>
      <c r="L212" s="238">
        <f>SUM(L213,L214,L216,L219,L225,L226,L227)</f>
        <v>0</v>
      </c>
      <c r="M212" s="236">
        <f t="shared" ref="M212:O212" si="290">SUM(M213,M214,M216,M219,M225,M226,M227)</f>
        <v>0</v>
      </c>
      <c r="N212" s="237">
        <f t="shared" si="290"/>
        <v>0</v>
      </c>
      <c r="O212" s="238">
        <f t="shared" si="290"/>
        <v>0</v>
      </c>
      <c r="P212" s="187"/>
    </row>
    <row r="213" spans="1:16" ht="24" hidden="1" x14ac:dyDescent="0.25">
      <c r="A213" s="790">
        <v>6220</v>
      </c>
      <c r="B213" s="82" t="s">
        <v>231</v>
      </c>
      <c r="C213" s="535">
        <f t="shared" ref="C213:C276" si="291">F213+I213+L213+O213</f>
        <v>0</v>
      </c>
      <c r="D213" s="192"/>
      <c r="E213" s="193"/>
      <c r="F213" s="194">
        <f>D213+E213</f>
        <v>0</v>
      </c>
      <c r="G213" s="192"/>
      <c r="H213" s="193"/>
      <c r="I213" s="194">
        <f>G213+H213</f>
        <v>0</v>
      </c>
      <c r="J213" s="195"/>
      <c r="K213" s="193"/>
      <c r="L213" s="194">
        <f>J213+K213</f>
        <v>0</v>
      </c>
      <c r="M213" s="192"/>
      <c r="N213" s="193"/>
      <c r="O213" s="194">
        <f t="shared" ref="O213" si="292">M213+N213</f>
        <v>0</v>
      </c>
      <c r="P213" s="196"/>
    </row>
    <row r="214" spans="1:16" hidden="1" x14ac:dyDescent="0.25">
      <c r="A214" s="202">
        <v>6230</v>
      </c>
      <c r="B214" s="90" t="s">
        <v>232</v>
      </c>
      <c r="C214" s="536">
        <f t="shared" si="291"/>
        <v>0</v>
      </c>
      <c r="D214" s="203">
        <f t="shared" ref="D214:O214" si="293">SUM(D215)</f>
        <v>0</v>
      </c>
      <c r="E214" s="204">
        <f t="shared" si="293"/>
        <v>0</v>
      </c>
      <c r="F214" s="199">
        <f t="shared" si="293"/>
        <v>0</v>
      </c>
      <c r="G214" s="203">
        <f t="shared" si="293"/>
        <v>0</v>
      </c>
      <c r="H214" s="204">
        <f t="shared" si="293"/>
        <v>0</v>
      </c>
      <c r="I214" s="199">
        <f t="shared" si="293"/>
        <v>0</v>
      </c>
      <c r="J214" s="205">
        <f t="shared" si="293"/>
        <v>0</v>
      </c>
      <c r="K214" s="204">
        <f t="shared" si="293"/>
        <v>0</v>
      </c>
      <c r="L214" s="199">
        <f t="shared" si="293"/>
        <v>0</v>
      </c>
      <c r="M214" s="203">
        <f t="shared" si="293"/>
        <v>0</v>
      </c>
      <c r="N214" s="204">
        <f t="shared" si="293"/>
        <v>0</v>
      </c>
      <c r="O214" s="199">
        <f t="shared" si="293"/>
        <v>0</v>
      </c>
      <c r="P214" s="201"/>
    </row>
    <row r="215" spans="1:16" ht="24" hidden="1" x14ac:dyDescent="0.25">
      <c r="A215" s="52">
        <v>6239</v>
      </c>
      <c r="B215" s="82" t="s">
        <v>233</v>
      </c>
      <c r="C215" s="536">
        <f t="shared" si="291"/>
        <v>0</v>
      </c>
      <c r="D215" s="192"/>
      <c r="E215" s="193"/>
      <c r="F215" s="194">
        <f>D215+E215</f>
        <v>0</v>
      </c>
      <c r="G215" s="192"/>
      <c r="H215" s="193"/>
      <c r="I215" s="194">
        <f>G215+H215</f>
        <v>0</v>
      </c>
      <c r="J215" s="195"/>
      <c r="K215" s="193"/>
      <c r="L215" s="194">
        <f>J215+K215</f>
        <v>0</v>
      </c>
      <c r="M215" s="192"/>
      <c r="N215" s="193"/>
      <c r="O215" s="194">
        <f t="shared" ref="O215" si="294">M215+N215</f>
        <v>0</v>
      </c>
      <c r="P215" s="196"/>
    </row>
    <row r="216" spans="1:16" ht="24" hidden="1" x14ac:dyDescent="0.25">
      <c r="A216" s="202">
        <v>6240</v>
      </c>
      <c r="B216" s="90" t="s">
        <v>234</v>
      </c>
      <c r="C216" s="536">
        <f t="shared" si="291"/>
        <v>0</v>
      </c>
      <c r="D216" s="203">
        <f t="shared" ref="D216:E216" si="295">SUM(D217:D218)</f>
        <v>0</v>
      </c>
      <c r="E216" s="204">
        <f t="shared" si="295"/>
        <v>0</v>
      </c>
      <c r="F216" s="199">
        <f>SUM(F217:F218)</f>
        <v>0</v>
      </c>
      <c r="G216" s="203">
        <f t="shared" ref="G216:H216" si="296">SUM(G217:G218)</f>
        <v>0</v>
      </c>
      <c r="H216" s="204">
        <f t="shared" si="296"/>
        <v>0</v>
      </c>
      <c r="I216" s="199">
        <f>SUM(I217:I218)</f>
        <v>0</v>
      </c>
      <c r="J216" s="205">
        <f t="shared" ref="J216:K216" si="297">SUM(J217:J218)</f>
        <v>0</v>
      </c>
      <c r="K216" s="204">
        <f t="shared" si="297"/>
        <v>0</v>
      </c>
      <c r="L216" s="199">
        <f>SUM(L217:L218)</f>
        <v>0</v>
      </c>
      <c r="M216" s="203">
        <f t="shared" ref="M216:O216" si="298">SUM(M217:M218)</f>
        <v>0</v>
      </c>
      <c r="N216" s="204">
        <f t="shared" si="298"/>
        <v>0</v>
      </c>
      <c r="O216" s="199">
        <f t="shared" si="298"/>
        <v>0</v>
      </c>
      <c r="P216" s="201"/>
    </row>
    <row r="217" spans="1:16" hidden="1" x14ac:dyDescent="0.25">
      <c r="A217" s="52">
        <v>6241</v>
      </c>
      <c r="B217" s="90" t="s">
        <v>235</v>
      </c>
      <c r="C217" s="536">
        <f t="shared" si="291"/>
        <v>0</v>
      </c>
      <c r="D217" s="197"/>
      <c r="E217" s="198"/>
      <c r="F217" s="199">
        <f t="shared" ref="F217:F218" si="299">D217+E217</f>
        <v>0</v>
      </c>
      <c r="G217" s="197"/>
      <c r="H217" s="198"/>
      <c r="I217" s="199">
        <f t="shared" ref="I217:I218" si="300">G217+H217</f>
        <v>0</v>
      </c>
      <c r="J217" s="200"/>
      <c r="K217" s="198"/>
      <c r="L217" s="199">
        <f t="shared" ref="L217:L218" si="301">J217+K217</f>
        <v>0</v>
      </c>
      <c r="M217" s="197"/>
      <c r="N217" s="198"/>
      <c r="O217" s="199">
        <f t="shared" ref="O217:O218" si="302">M217+N217</f>
        <v>0</v>
      </c>
      <c r="P217" s="201"/>
    </row>
    <row r="218" spans="1:16" hidden="1" x14ac:dyDescent="0.25">
      <c r="A218" s="52">
        <v>6242</v>
      </c>
      <c r="B218" s="90" t="s">
        <v>236</v>
      </c>
      <c r="C218" s="536">
        <f t="shared" si="291"/>
        <v>0</v>
      </c>
      <c r="D218" s="197"/>
      <c r="E218" s="198"/>
      <c r="F218" s="199">
        <f t="shared" si="299"/>
        <v>0</v>
      </c>
      <c r="G218" s="197"/>
      <c r="H218" s="198"/>
      <c r="I218" s="199">
        <f t="shared" si="300"/>
        <v>0</v>
      </c>
      <c r="J218" s="200"/>
      <c r="K218" s="198"/>
      <c r="L218" s="199">
        <f t="shared" si="301"/>
        <v>0</v>
      </c>
      <c r="M218" s="197"/>
      <c r="N218" s="198"/>
      <c r="O218" s="199">
        <f t="shared" si="302"/>
        <v>0</v>
      </c>
      <c r="P218" s="201"/>
    </row>
    <row r="219" spans="1:16" ht="25.5" hidden="1" customHeight="1" x14ac:dyDescent="0.25">
      <c r="A219" s="202">
        <v>6250</v>
      </c>
      <c r="B219" s="90" t="s">
        <v>237</v>
      </c>
      <c r="C219" s="536">
        <f t="shared" si="291"/>
        <v>0</v>
      </c>
      <c r="D219" s="203">
        <f t="shared" ref="D219:E219" si="303">SUM(D220:D224)</f>
        <v>0</v>
      </c>
      <c r="E219" s="204">
        <f t="shared" si="303"/>
        <v>0</v>
      </c>
      <c r="F219" s="199">
        <f>SUM(F220:F224)</f>
        <v>0</v>
      </c>
      <c r="G219" s="203">
        <f t="shared" ref="G219:H219" si="304">SUM(G220:G224)</f>
        <v>0</v>
      </c>
      <c r="H219" s="204">
        <f t="shared" si="304"/>
        <v>0</v>
      </c>
      <c r="I219" s="199">
        <f>SUM(I220:I224)</f>
        <v>0</v>
      </c>
      <c r="J219" s="205">
        <f t="shared" ref="J219:K219" si="305">SUM(J220:J224)</f>
        <v>0</v>
      </c>
      <c r="K219" s="204">
        <f t="shared" si="305"/>
        <v>0</v>
      </c>
      <c r="L219" s="199">
        <f>SUM(L220:L224)</f>
        <v>0</v>
      </c>
      <c r="M219" s="203">
        <f t="shared" ref="M219:O219" si="306">SUM(M220:M224)</f>
        <v>0</v>
      </c>
      <c r="N219" s="204">
        <f t="shared" si="306"/>
        <v>0</v>
      </c>
      <c r="O219" s="199">
        <f t="shared" si="306"/>
        <v>0</v>
      </c>
      <c r="P219" s="201"/>
    </row>
    <row r="220" spans="1:16" ht="14.25" hidden="1" customHeight="1" x14ac:dyDescent="0.25">
      <c r="A220" s="52">
        <v>6252</v>
      </c>
      <c r="B220" s="90" t="s">
        <v>238</v>
      </c>
      <c r="C220" s="536">
        <f t="shared" si="291"/>
        <v>0</v>
      </c>
      <c r="D220" s="197"/>
      <c r="E220" s="198"/>
      <c r="F220" s="199">
        <f t="shared" ref="F220:F226" si="307">D220+E220</f>
        <v>0</v>
      </c>
      <c r="G220" s="197"/>
      <c r="H220" s="198"/>
      <c r="I220" s="199">
        <f t="shared" ref="I220:I226" si="308">G220+H220</f>
        <v>0</v>
      </c>
      <c r="J220" s="200"/>
      <c r="K220" s="198"/>
      <c r="L220" s="199">
        <f t="shared" ref="L220:L226" si="309">J220+K220</f>
        <v>0</v>
      </c>
      <c r="M220" s="197"/>
      <c r="N220" s="198"/>
      <c r="O220" s="199">
        <f t="shared" ref="O220:O226" si="310">M220+N220</f>
        <v>0</v>
      </c>
      <c r="P220" s="201"/>
    </row>
    <row r="221" spans="1:16" ht="14.25" hidden="1" customHeight="1" x14ac:dyDescent="0.25">
      <c r="A221" s="52">
        <v>6253</v>
      </c>
      <c r="B221" s="90" t="s">
        <v>239</v>
      </c>
      <c r="C221" s="536">
        <f t="shared" si="291"/>
        <v>0</v>
      </c>
      <c r="D221" s="197"/>
      <c r="E221" s="198"/>
      <c r="F221" s="199">
        <f t="shared" si="307"/>
        <v>0</v>
      </c>
      <c r="G221" s="197"/>
      <c r="H221" s="198"/>
      <c r="I221" s="199">
        <f t="shared" si="308"/>
        <v>0</v>
      </c>
      <c r="J221" s="200"/>
      <c r="K221" s="198"/>
      <c r="L221" s="199">
        <f t="shared" si="309"/>
        <v>0</v>
      </c>
      <c r="M221" s="197"/>
      <c r="N221" s="198"/>
      <c r="O221" s="199">
        <f t="shared" si="310"/>
        <v>0</v>
      </c>
      <c r="P221" s="201"/>
    </row>
    <row r="222" spans="1:16" ht="24" hidden="1" x14ac:dyDescent="0.25">
      <c r="A222" s="52">
        <v>6254</v>
      </c>
      <c r="B222" s="90" t="s">
        <v>240</v>
      </c>
      <c r="C222" s="536">
        <f t="shared" si="291"/>
        <v>0</v>
      </c>
      <c r="D222" s="197"/>
      <c r="E222" s="198"/>
      <c r="F222" s="199">
        <f t="shared" si="307"/>
        <v>0</v>
      </c>
      <c r="G222" s="197"/>
      <c r="H222" s="198"/>
      <c r="I222" s="199">
        <f t="shared" si="308"/>
        <v>0</v>
      </c>
      <c r="J222" s="200"/>
      <c r="K222" s="198"/>
      <c r="L222" s="199">
        <f t="shared" si="309"/>
        <v>0</v>
      </c>
      <c r="M222" s="197"/>
      <c r="N222" s="198"/>
      <c r="O222" s="199">
        <f t="shared" si="310"/>
        <v>0</v>
      </c>
      <c r="P222" s="201"/>
    </row>
    <row r="223" spans="1:16" ht="24" hidden="1" x14ac:dyDescent="0.25">
      <c r="A223" s="52">
        <v>6255</v>
      </c>
      <c r="B223" s="90" t="s">
        <v>241</v>
      </c>
      <c r="C223" s="536">
        <f t="shared" si="291"/>
        <v>0</v>
      </c>
      <c r="D223" s="197"/>
      <c r="E223" s="198"/>
      <c r="F223" s="199">
        <f t="shared" si="307"/>
        <v>0</v>
      </c>
      <c r="G223" s="197"/>
      <c r="H223" s="198"/>
      <c r="I223" s="199">
        <f t="shared" si="308"/>
        <v>0</v>
      </c>
      <c r="J223" s="200"/>
      <c r="K223" s="198"/>
      <c r="L223" s="199">
        <f t="shared" si="309"/>
        <v>0</v>
      </c>
      <c r="M223" s="197"/>
      <c r="N223" s="198"/>
      <c r="O223" s="199">
        <f t="shared" si="310"/>
        <v>0</v>
      </c>
      <c r="P223" s="201"/>
    </row>
    <row r="224" spans="1:16" hidden="1" x14ac:dyDescent="0.25">
      <c r="A224" s="52">
        <v>6259</v>
      </c>
      <c r="B224" s="90" t="s">
        <v>242</v>
      </c>
      <c r="C224" s="536">
        <f t="shared" si="291"/>
        <v>0</v>
      </c>
      <c r="D224" s="197"/>
      <c r="E224" s="198"/>
      <c r="F224" s="199">
        <f t="shared" si="307"/>
        <v>0</v>
      </c>
      <c r="G224" s="197"/>
      <c r="H224" s="198"/>
      <c r="I224" s="199">
        <f t="shared" si="308"/>
        <v>0</v>
      </c>
      <c r="J224" s="200"/>
      <c r="K224" s="198"/>
      <c r="L224" s="199">
        <f t="shared" si="309"/>
        <v>0</v>
      </c>
      <c r="M224" s="197"/>
      <c r="N224" s="198"/>
      <c r="O224" s="199">
        <f t="shared" si="310"/>
        <v>0</v>
      </c>
      <c r="P224" s="201"/>
    </row>
    <row r="225" spans="1:16" ht="24" hidden="1" x14ac:dyDescent="0.25">
      <c r="A225" s="202">
        <v>6260</v>
      </c>
      <c r="B225" s="90" t="s">
        <v>243</v>
      </c>
      <c r="C225" s="536">
        <f t="shared" si="291"/>
        <v>0</v>
      </c>
      <c r="D225" s="197"/>
      <c r="E225" s="198"/>
      <c r="F225" s="199">
        <f t="shared" si="307"/>
        <v>0</v>
      </c>
      <c r="G225" s="197"/>
      <c r="H225" s="198"/>
      <c r="I225" s="199">
        <f t="shared" si="308"/>
        <v>0</v>
      </c>
      <c r="J225" s="200"/>
      <c r="K225" s="198"/>
      <c r="L225" s="199">
        <f t="shared" si="309"/>
        <v>0</v>
      </c>
      <c r="M225" s="197"/>
      <c r="N225" s="198"/>
      <c r="O225" s="199">
        <f t="shared" si="310"/>
        <v>0</v>
      </c>
      <c r="P225" s="201"/>
    </row>
    <row r="226" spans="1:16" hidden="1" x14ac:dyDescent="0.25">
      <c r="A226" s="202">
        <v>6270</v>
      </c>
      <c r="B226" s="90" t="s">
        <v>244</v>
      </c>
      <c r="C226" s="536">
        <f t="shared" si="291"/>
        <v>0</v>
      </c>
      <c r="D226" s="197"/>
      <c r="E226" s="198"/>
      <c r="F226" s="199">
        <f t="shared" si="307"/>
        <v>0</v>
      </c>
      <c r="G226" s="197"/>
      <c r="H226" s="198"/>
      <c r="I226" s="199">
        <f t="shared" si="308"/>
        <v>0</v>
      </c>
      <c r="J226" s="200"/>
      <c r="K226" s="198"/>
      <c r="L226" s="199">
        <f t="shared" si="309"/>
        <v>0</v>
      </c>
      <c r="M226" s="197"/>
      <c r="N226" s="198"/>
      <c r="O226" s="199">
        <f t="shared" si="310"/>
        <v>0</v>
      </c>
      <c r="P226" s="201"/>
    </row>
    <row r="227" spans="1:16" ht="24" hidden="1" x14ac:dyDescent="0.25">
      <c r="A227" s="790">
        <v>6290</v>
      </c>
      <c r="B227" s="82" t="s">
        <v>245</v>
      </c>
      <c r="C227" s="548">
        <f t="shared" si="291"/>
        <v>0</v>
      </c>
      <c r="D227" s="212">
        <f t="shared" ref="D227:E227" si="311">SUM(D228:D231)</f>
        <v>0</v>
      </c>
      <c r="E227" s="213">
        <f t="shared" si="311"/>
        <v>0</v>
      </c>
      <c r="F227" s="194">
        <f>SUM(F228:F231)</f>
        <v>0</v>
      </c>
      <c r="G227" s="212">
        <f t="shared" ref="G227:O227" si="312">SUM(G228:G231)</f>
        <v>0</v>
      </c>
      <c r="H227" s="213">
        <f t="shared" si="312"/>
        <v>0</v>
      </c>
      <c r="I227" s="194">
        <f t="shared" si="312"/>
        <v>0</v>
      </c>
      <c r="J227" s="214">
        <f t="shared" si="312"/>
        <v>0</v>
      </c>
      <c r="K227" s="213">
        <f t="shared" si="312"/>
        <v>0</v>
      </c>
      <c r="L227" s="194">
        <f t="shared" si="312"/>
        <v>0</v>
      </c>
      <c r="M227" s="212">
        <f t="shared" si="312"/>
        <v>0</v>
      </c>
      <c r="N227" s="213">
        <f t="shared" si="312"/>
        <v>0</v>
      </c>
      <c r="O227" s="194">
        <f t="shared" si="312"/>
        <v>0</v>
      </c>
      <c r="P227" s="229"/>
    </row>
    <row r="228" spans="1:16" hidden="1" x14ac:dyDescent="0.25">
      <c r="A228" s="52">
        <v>6291</v>
      </c>
      <c r="B228" s="90" t="s">
        <v>246</v>
      </c>
      <c r="C228" s="536">
        <f t="shared" si="291"/>
        <v>0</v>
      </c>
      <c r="D228" s="197"/>
      <c r="E228" s="198"/>
      <c r="F228" s="199">
        <f t="shared" ref="F228:F231" si="313">D228+E228</f>
        <v>0</v>
      </c>
      <c r="G228" s="197"/>
      <c r="H228" s="198"/>
      <c r="I228" s="199">
        <f t="shared" ref="I228:I231" si="314">G228+H228</f>
        <v>0</v>
      </c>
      <c r="J228" s="200"/>
      <c r="K228" s="198"/>
      <c r="L228" s="199">
        <f t="shared" ref="L228:L231" si="315">J228+K228</f>
        <v>0</v>
      </c>
      <c r="M228" s="197"/>
      <c r="N228" s="198"/>
      <c r="O228" s="199">
        <f t="shared" ref="O228:O231" si="316">M228+N228</f>
        <v>0</v>
      </c>
      <c r="P228" s="201"/>
    </row>
    <row r="229" spans="1:16" hidden="1" x14ac:dyDescent="0.25">
      <c r="A229" s="52">
        <v>6292</v>
      </c>
      <c r="B229" s="90" t="s">
        <v>247</v>
      </c>
      <c r="C229" s="536">
        <f t="shared" si="291"/>
        <v>0</v>
      </c>
      <c r="D229" s="197"/>
      <c r="E229" s="198"/>
      <c r="F229" s="199">
        <f t="shared" si="313"/>
        <v>0</v>
      </c>
      <c r="G229" s="197"/>
      <c r="H229" s="198"/>
      <c r="I229" s="199">
        <f t="shared" si="314"/>
        <v>0</v>
      </c>
      <c r="J229" s="200"/>
      <c r="K229" s="198"/>
      <c r="L229" s="199">
        <f t="shared" si="315"/>
        <v>0</v>
      </c>
      <c r="M229" s="197"/>
      <c r="N229" s="198"/>
      <c r="O229" s="199">
        <f t="shared" si="316"/>
        <v>0</v>
      </c>
      <c r="P229" s="201"/>
    </row>
    <row r="230" spans="1:16" ht="72" hidden="1" x14ac:dyDescent="0.25">
      <c r="A230" s="52">
        <v>6296</v>
      </c>
      <c r="B230" s="90" t="s">
        <v>248</v>
      </c>
      <c r="C230" s="536">
        <f t="shared" si="291"/>
        <v>0</v>
      </c>
      <c r="D230" s="197"/>
      <c r="E230" s="198"/>
      <c r="F230" s="199">
        <f t="shared" si="313"/>
        <v>0</v>
      </c>
      <c r="G230" s="197"/>
      <c r="H230" s="198"/>
      <c r="I230" s="199">
        <f t="shared" si="314"/>
        <v>0</v>
      </c>
      <c r="J230" s="200"/>
      <c r="K230" s="198"/>
      <c r="L230" s="199">
        <f t="shared" si="315"/>
        <v>0</v>
      </c>
      <c r="M230" s="197"/>
      <c r="N230" s="198"/>
      <c r="O230" s="199">
        <f t="shared" si="316"/>
        <v>0</v>
      </c>
      <c r="P230" s="201"/>
    </row>
    <row r="231" spans="1:16" ht="39.75" hidden="1" customHeight="1" x14ac:dyDescent="0.25">
      <c r="A231" s="52">
        <v>6299</v>
      </c>
      <c r="B231" s="90" t="s">
        <v>249</v>
      </c>
      <c r="C231" s="536">
        <f t="shared" si="291"/>
        <v>0</v>
      </c>
      <c r="D231" s="197"/>
      <c r="E231" s="198"/>
      <c r="F231" s="199">
        <f t="shared" si="313"/>
        <v>0</v>
      </c>
      <c r="G231" s="197"/>
      <c r="H231" s="198"/>
      <c r="I231" s="199">
        <f t="shared" si="314"/>
        <v>0</v>
      </c>
      <c r="J231" s="200"/>
      <c r="K231" s="198"/>
      <c r="L231" s="199">
        <f t="shared" si="315"/>
        <v>0</v>
      </c>
      <c r="M231" s="197"/>
      <c r="N231" s="198"/>
      <c r="O231" s="199">
        <f t="shared" si="316"/>
        <v>0</v>
      </c>
      <c r="P231" s="201"/>
    </row>
    <row r="232" spans="1:16" hidden="1" x14ac:dyDescent="0.25">
      <c r="A232" s="70">
        <v>6300</v>
      </c>
      <c r="B232" s="182" t="s">
        <v>250</v>
      </c>
      <c r="C232" s="534">
        <f t="shared" si="291"/>
        <v>0</v>
      </c>
      <c r="D232" s="183">
        <f t="shared" ref="D232:E232" si="317">SUM(D233,D238,D239)</f>
        <v>0</v>
      </c>
      <c r="E232" s="184">
        <f t="shared" si="317"/>
        <v>0</v>
      </c>
      <c r="F232" s="185">
        <f>SUM(F233,F238,F239)</f>
        <v>0</v>
      </c>
      <c r="G232" s="183">
        <f t="shared" ref="G232:O232" si="318">SUM(G233,G238,G239)</f>
        <v>0</v>
      </c>
      <c r="H232" s="184">
        <f t="shared" si="318"/>
        <v>0</v>
      </c>
      <c r="I232" s="185">
        <f t="shared" si="318"/>
        <v>0</v>
      </c>
      <c r="J232" s="186">
        <f t="shared" si="318"/>
        <v>0</v>
      </c>
      <c r="K232" s="184">
        <f t="shared" si="318"/>
        <v>0</v>
      </c>
      <c r="L232" s="185">
        <f t="shared" si="318"/>
        <v>0</v>
      </c>
      <c r="M232" s="183">
        <f t="shared" si="318"/>
        <v>0</v>
      </c>
      <c r="N232" s="184">
        <f t="shared" si="318"/>
        <v>0</v>
      </c>
      <c r="O232" s="185">
        <f t="shared" si="318"/>
        <v>0</v>
      </c>
      <c r="P232" s="215"/>
    </row>
    <row r="233" spans="1:16" ht="24" hidden="1" x14ac:dyDescent="0.25">
      <c r="A233" s="790">
        <v>6320</v>
      </c>
      <c r="B233" s="82" t="s">
        <v>251</v>
      </c>
      <c r="C233" s="548">
        <f t="shared" si="291"/>
        <v>0</v>
      </c>
      <c r="D233" s="212">
        <f t="shared" ref="D233:E233" si="319">SUM(D234:D237)</f>
        <v>0</v>
      </c>
      <c r="E233" s="213">
        <f t="shared" si="319"/>
        <v>0</v>
      </c>
      <c r="F233" s="194">
        <f>SUM(F234:F237)</f>
        <v>0</v>
      </c>
      <c r="G233" s="212">
        <f t="shared" ref="G233:O233" si="320">SUM(G234:G237)</f>
        <v>0</v>
      </c>
      <c r="H233" s="213">
        <f t="shared" si="320"/>
        <v>0</v>
      </c>
      <c r="I233" s="194">
        <f t="shared" si="320"/>
        <v>0</v>
      </c>
      <c r="J233" s="214">
        <f t="shared" si="320"/>
        <v>0</v>
      </c>
      <c r="K233" s="213">
        <f t="shared" si="320"/>
        <v>0</v>
      </c>
      <c r="L233" s="194">
        <f t="shared" si="320"/>
        <v>0</v>
      </c>
      <c r="M233" s="212">
        <f t="shared" si="320"/>
        <v>0</v>
      </c>
      <c r="N233" s="213">
        <f t="shared" si="320"/>
        <v>0</v>
      </c>
      <c r="O233" s="194">
        <f t="shared" si="320"/>
        <v>0</v>
      </c>
      <c r="P233" s="196"/>
    </row>
    <row r="234" spans="1:16" hidden="1" x14ac:dyDescent="0.25">
      <c r="A234" s="52">
        <v>6322</v>
      </c>
      <c r="B234" s="90" t="s">
        <v>252</v>
      </c>
      <c r="C234" s="536">
        <f t="shared" si="291"/>
        <v>0</v>
      </c>
      <c r="D234" s="197"/>
      <c r="E234" s="198"/>
      <c r="F234" s="199">
        <f t="shared" ref="F234:F239" si="321">D234+E234</f>
        <v>0</v>
      </c>
      <c r="G234" s="197"/>
      <c r="H234" s="198"/>
      <c r="I234" s="199">
        <f t="shared" ref="I234:I239" si="322">G234+H234</f>
        <v>0</v>
      </c>
      <c r="J234" s="200"/>
      <c r="K234" s="198"/>
      <c r="L234" s="199">
        <f t="shared" ref="L234:L239" si="323">J234+K234</f>
        <v>0</v>
      </c>
      <c r="M234" s="197"/>
      <c r="N234" s="198"/>
      <c r="O234" s="199">
        <f t="shared" ref="O234:O239" si="324">M234+N234</f>
        <v>0</v>
      </c>
      <c r="P234" s="201"/>
    </row>
    <row r="235" spans="1:16" ht="24" hidden="1" x14ac:dyDescent="0.25">
      <c r="A235" s="52">
        <v>6323</v>
      </c>
      <c r="B235" s="90" t="s">
        <v>253</v>
      </c>
      <c r="C235" s="536">
        <f t="shared" si="291"/>
        <v>0</v>
      </c>
      <c r="D235" s="197"/>
      <c r="E235" s="198"/>
      <c r="F235" s="199">
        <f t="shared" si="321"/>
        <v>0</v>
      </c>
      <c r="G235" s="197"/>
      <c r="H235" s="198"/>
      <c r="I235" s="199">
        <f t="shared" si="322"/>
        <v>0</v>
      </c>
      <c r="J235" s="200"/>
      <c r="K235" s="198"/>
      <c r="L235" s="199">
        <f t="shared" si="323"/>
        <v>0</v>
      </c>
      <c r="M235" s="197"/>
      <c r="N235" s="198"/>
      <c r="O235" s="199">
        <f t="shared" si="324"/>
        <v>0</v>
      </c>
      <c r="P235" s="201"/>
    </row>
    <row r="236" spans="1:16" ht="24" hidden="1" x14ac:dyDescent="0.25">
      <c r="A236" s="52">
        <v>6324</v>
      </c>
      <c r="B236" s="90" t="s">
        <v>254</v>
      </c>
      <c r="C236" s="536">
        <f t="shared" si="291"/>
        <v>0</v>
      </c>
      <c r="D236" s="197"/>
      <c r="E236" s="198"/>
      <c r="F236" s="199">
        <f t="shared" si="321"/>
        <v>0</v>
      </c>
      <c r="G236" s="197"/>
      <c r="H236" s="198"/>
      <c r="I236" s="199">
        <f t="shared" si="322"/>
        <v>0</v>
      </c>
      <c r="J236" s="200"/>
      <c r="K236" s="198"/>
      <c r="L236" s="199">
        <f t="shared" si="323"/>
        <v>0</v>
      </c>
      <c r="M236" s="197"/>
      <c r="N236" s="198"/>
      <c r="O236" s="199">
        <f t="shared" si="324"/>
        <v>0</v>
      </c>
      <c r="P236" s="201"/>
    </row>
    <row r="237" spans="1:16" hidden="1" x14ac:dyDescent="0.25">
      <c r="A237" s="45">
        <v>6329</v>
      </c>
      <c r="B237" s="82" t="s">
        <v>255</v>
      </c>
      <c r="C237" s="535">
        <f t="shared" si="291"/>
        <v>0</v>
      </c>
      <c r="D237" s="192"/>
      <c r="E237" s="193"/>
      <c r="F237" s="194">
        <f t="shared" si="321"/>
        <v>0</v>
      </c>
      <c r="G237" s="192"/>
      <c r="H237" s="193"/>
      <c r="I237" s="194">
        <f t="shared" si="322"/>
        <v>0</v>
      </c>
      <c r="J237" s="195"/>
      <c r="K237" s="193"/>
      <c r="L237" s="194">
        <f t="shared" si="323"/>
        <v>0</v>
      </c>
      <c r="M237" s="192"/>
      <c r="N237" s="193"/>
      <c r="O237" s="194">
        <f t="shared" si="324"/>
        <v>0</v>
      </c>
      <c r="P237" s="196"/>
    </row>
    <row r="238" spans="1:16" ht="24" hidden="1" x14ac:dyDescent="0.25">
      <c r="A238" s="789">
        <v>6330</v>
      </c>
      <c r="B238" s="245" t="s">
        <v>256</v>
      </c>
      <c r="C238" s="548">
        <f t="shared" si="291"/>
        <v>0</v>
      </c>
      <c r="D238" s="231"/>
      <c r="E238" s="232"/>
      <c r="F238" s="233">
        <f t="shared" si="321"/>
        <v>0</v>
      </c>
      <c r="G238" s="231"/>
      <c r="H238" s="232"/>
      <c r="I238" s="233">
        <f t="shared" si="322"/>
        <v>0</v>
      </c>
      <c r="J238" s="234"/>
      <c r="K238" s="232"/>
      <c r="L238" s="233">
        <f t="shared" si="323"/>
        <v>0</v>
      </c>
      <c r="M238" s="231"/>
      <c r="N238" s="232"/>
      <c r="O238" s="233">
        <f t="shared" si="324"/>
        <v>0</v>
      </c>
      <c r="P238" s="229"/>
    </row>
    <row r="239" spans="1:16" hidden="1" x14ac:dyDescent="0.25">
      <c r="A239" s="202">
        <v>6360</v>
      </c>
      <c r="B239" s="90" t="s">
        <v>257</v>
      </c>
      <c r="C239" s="536">
        <f t="shared" si="291"/>
        <v>0</v>
      </c>
      <c r="D239" s="197"/>
      <c r="E239" s="198"/>
      <c r="F239" s="199">
        <f t="shared" si="321"/>
        <v>0</v>
      </c>
      <c r="G239" s="197"/>
      <c r="H239" s="198"/>
      <c r="I239" s="199">
        <f t="shared" si="322"/>
        <v>0</v>
      </c>
      <c r="J239" s="200"/>
      <c r="K239" s="198"/>
      <c r="L239" s="199">
        <f t="shared" si="323"/>
        <v>0</v>
      </c>
      <c r="M239" s="197"/>
      <c r="N239" s="198"/>
      <c r="O239" s="199">
        <f t="shared" si="324"/>
        <v>0</v>
      </c>
      <c r="P239" s="201"/>
    </row>
    <row r="240" spans="1:16" ht="36" hidden="1" x14ac:dyDescent="0.25">
      <c r="A240" s="70">
        <v>6400</v>
      </c>
      <c r="B240" s="182" t="s">
        <v>258</v>
      </c>
      <c r="C240" s="534">
        <f t="shared" si="291"/>
        <v>0</v>
      </c>
      <c r="D240" s="183">
        <f t="shared" ref="D240:E240" si="325">SUM(D241,D245)</f>
        <v>0</v>
      </c>
      <c r="E240" s="184">
        <f t="shared" si="325"/>
        <v>0</v>
      </c>
      <c r="F240" s="185">
        <f>SUM(F241,F245)</f>
        <v>0</v>
      </c>
      <c r="G240" s="183">
        <f t="shared" ref="G240:O240" si="326">SUM(G241,G245)</f>
        <v>0</v>
      </c>
      <c r="H240" s="184">
        <f t="shared" si="326"/>
        <v>0</v>
      </c>
      <c r="I240" s="185">
        <f t="shared" si="326"/>
        <v>0</v>
      </c>
      <c r="J240" s="186">
        <f t="shared" si="326"/>
        <v>0</v>
      </c>
      <c r="K240" s="184">
        <f t="shared" si="326"/>
        <v>0</v>
      </c>
      <c r="L240" s="185">
        <f t="shared" si="326"/>
        <v>0</v>
      </c>
      <c r="M240" s="183">
        <f t="shared" si="326"/>
        <v>0</v>
      </c>
      <c r="N240" s="184">
        <f t="shared" si="326"/>
        <v>0</v>
      </c>
      <c r="O240" s="185">
        <f t="shared" si="326"/>
        <v>0</v>
      </c>
      <c r="P240" s="215"/>
    </row>
    <row r="241" spans="1:17" ht="24" hidden="1" x14ac:dyDescent="0.25">
      <c r="A241" s="790">
        <v>6410</v>
      </c>
      <c r="B241" s="82" t="s">
        <v>259</v>
      </c>
      <c r="C241" s="535">
        <f t="shared" si="291"/>
        <v>0</v>
      </c>
      <c r="D241" s="212">
        <f t="shared" ref="D241:E241" si="327">SUM(D242:D244)</f>
        <v>0</v>
      </c>
      <c r="E241" s="213">
        <f t="shared" si="327"/>
        <v>0</v>
      </c>
      <c r="F241" s="194">
        <f>SUM(F242:F244)</f>
        <v>0</v>
      </c>
      <c r="G241" s="212">
        <f t="shared" ref="G241:O241" si="328">SUM(G242:G244)</f>
        <v>0</v>
      </c>
      <c r="H241" s="213">
        <f t="shared" si="328"/>
        <v>0</v>
      </c>
      <c r="I241" s="194">
        <f t="shared" si="328"/>
        <v>0</v>
      </c>
      <c r="J241" s="214">
        <f t="shared" si="328"/>
        <v>0</v>
      </c>
      <c r="K241" s="213">
        <f t="shared" si="328"/>
        <v>0</v>
      </c>
      <c r="L241" s="194">
        <f t="shared" si="328"/>
        <v>0</v>
      </c>
      <c r="M241" s="212">
        <f t="shared" si="328"/>
        <v>0</v>
      </c>
      <c r="N241" s="213">
        <f t="shared" si="328"/>
        <v>0</v>
      </c>
      <c r="O241" s="194">
        <f t="shared" si="328"/>
        <v>0</v>
      </c>
      <c r="P241" s="227"/>
    </row>
    <row r="242" spans="1:17" hidden="1" x14ac:dyDescent="0.25">
      <c r="A242" s="52">
        <v>6411</v>
      </c>
      <c r="B242" s="218" t="s">
        <v>260</v>
      </c>
      <c r="C242" s="536">
        <f t="shared" si="291"/>
        <v>0</v>
      </c>
      <c r="D242" s="197"/>
      <c r="E242" s="198"/>
      <c r="F242" s="199">
        <f t="shared" ref="F242:F244" si="329">D242+E242</f>
        <v>0</v>
      </c>
      <c r="G242" s="197"/>
      <c r="H242" s="198"/>
      <c r="I242" s="199">
        <f t="shared" ref="I242:I244" si="330">G242+H242</f>
        <v>0</v>
      </c>
      <c r="J242" s="200"/>
      <c r="K242" s="198"/>
      <c r="L242" s="199">
        <f t="shared" ref="L242:L244" si="331">J242+K242</f>
        <v>0</v>
      </c>
      <c r="M242" s="197"/>
      <c r="N242" s="198"/>
      <c r="O242" s="199">
        <f t="shared" ref="O242:O244" si="332">M242+N242</f>
        <v>0</v>
      </c>
      <c r="P242" s="201"/>
    </row>
    <row r="243" spans="1:17" ht="36" hidden="1" x14ac:dyDescent="0.25">
      <c r="A243" s="52">
        <v>6412</v>
      </c>
      <c r="B243" s="90" t="s">
        <v>261</v>
      </c>
      <c r="C243" s="536">
        <f t="shared" si="291"/>
        <v>0</v>
      </c>
      <c r="D243" s="197"/>
      <c r="E243" s="198"/>
      <c r="F243" s="199">
        <f t="shared" si="329"/>
        <v>0</v>
      </c>
      <c r="G243" s="197"/>
      <c r="H243" s="198"/>
      <c r="I243" s="199">
        <f t="shared" si="330"/>
        <v>0</v>
      </c>
      <c r="J243" s="200"/>
      <c r="K243" s="198"/>
      <c r="L243" s="199">
        <f t="shared" si="331"/>
        <v>0</v>
      </c>
      <c r="M243" s="197"/>
      <c r="N243" s="198"/>
      <c r="O243" s="199">
        <f t="shared" si="332"/>
        <v>0</v>
      </c>
      <c r="P243" s="201"/>
    </row>
    <row r="244" spans="1:17" ht="36" hidden="1" x14ac:dyDescent="0.25">
      <c r="A244" s="52">
        <v>6419</v>
      </c>
      <c r="B244" s="90" t="s">
        <v>262</v>
      </c>
      <c r="C244" s="536">
        <f t="shared" si="291"/>
        <v>0</v>
      </c>
      <c r="D244" s="197"/>
      <c r="E244" s="198"/>
      <c r="F244" s="199">
        <f t="shared" si="329"/>
        <v>0</v>
      </c>
      <c r="G244" s="197"/>
      <c r="H244" s="198"/>
      <c r="I244" s="199">
        <f t="shared" si="330"/>
        <v>0</v>
      </c>
      <c r="J244" s="200"/>
      <c r="K244" s="198"/>
      <c r="L244" s="199">
        <f t="shared" si="331"/>
        <v>0</v>
      </c>
      <c r="M244" s="197"/>
      <c r="N244" s="198"/>
      <c r="O244" s="199">
        <f t="shared" si="332"/>
        <v>0</v>
      </c>
      <c r="P244" s="201"/>
    </row>
    <row r="245" spans="1:17" ht="48" hidden="1" x14ac:dyDescent="0.25">
      <c r="A245" s="202">
        <v>6420</v>
      </c>
      <c r="B245" s="90" t="s">
        <v>263</v>
      </c>
      <c r="C245" s="536">
        <f t="shared" si="291"/>
        <v>0</v>
      </c>
      <c r="D245" s="203">
        <f t="shared" ref="D245:E245" si="333">SUM(D246:D249)</f>
        <v>0</v>
      </c>
      <c r="E245" s="204">
        <f t="shared" si="333"/>
        <v>0</v>
      </c>
      <c r="F245" s="199">
        <f>SUM(F246:F249)</f>
        <v>0</v>
      </c>
      <c r="G245" s="203">
        <f t="shared" ref="G245:H245" si="334">SUM(G246:G249)</f>
        <v>0</v>
      </c>
      <c r="H245" s="204">
        <f t="shared" si="334"/>
        <v>0</v>
      </c>
      <c r="I245" s="199">
        <f>SUM(I246:I249)</f>
        <v>0</v>
      </c>
      <c r="J245" s="205">
        <f t="shared" ref="J245:K245" si="335">SUM(J246:J249)</f>
        <v>0</v>
      </c>
      <c r="K245" s="204">
        <f t="shared" si="335"/>
        <v>0</v>
      </c>
      <c r="L245" s="199">
        <f>SUM(L246:L249)</f>
        <v>0</v>
      </c>
      <c r="M245" s="203">
        <f t="shared" ref="M245:O245" si="336">SUM(M246:M249)</f>
        <v>0</v>
      </c>
      <c r="N245" s="204">
        <f t="shared" si="336"/>
        <v>0</v>
      </c>
      <c r="O245" s="199">
        <f t="shared" si="336"/>
        <v>0</v>
      </c>
      <c r="P245" s="201"/>
    </row>
    <row r="246" spans="1:17" ht="36" hidden="1" x14ac:dyDescent="0.25">
      <c r="A246" s="52">
        <v>6421</v>
      </c>
      <c r="B246" s="90" t="s">
        <v>264</v>
      </c>
      <c r="C246" s="536">
        <f t="shared" si="291"/>
        <v>0</v>
      </c>
      <c r="D246" s="197"/>
      <c r="E246" s="198"/>
      <c r="F246" s="199">
        <f t="shared" ref="F246:F249" si="337">D246+E246</f>
        <v>0</v>
      </c>
      <c r="G246" s="197"/>
      <c r="H246" s="198"/>
      <c r="I246" s="199">
        <f t="shared" ref="I246:I249" si="338">G246+H246</f>
        <v>0</v>
      </c>
      <c r="J246" s="200"/>
      <c r="K246" s="198"/>
      <c r="L246" s="199">
        <f t="shared" ref="L246:L249" si="339">J246+K246</f>
        <v>0</v>
      </c>
      <c r="M246" s="197"/>
      <c r="N246" s="198"/>
      <c r="O246" s="199">
        <f t="shared" ref="O246:O249" si="340">M246+N246</f>
        <v>0</v>
      </c>
      <c r="P246" s="201"/>
    </row>
    <row r="247" spans="1:17" hidden="1" x14ac:dyDescent="0.25">
      <c r="A247" s="52">
        <v>6422</v>
      </c>
      <c r="B247" s="90" t="s">
        <v>265</v>
      </c>
      <c r="C247" s="536">
        <f t="shared" si="291"/>
        <v>0</v>
      </c>
      <c r="D247" s="197"/>
      <c r="E247" s="198"/>
      <c r="F247" s="199">
        <f t="shared" si="337"/>
        <v>0</v>
      </c>
      <c r="G247" s="197"/>
      <c r="H247" s="198"/>
      <c r="I247" s="199">
        <f t="shared" si="338"/>
        <v>0</v>
      </c>
      <c r="J247" s="200"/>
      <c r="K247" s="198"/>
      <c r="L247" s="199">
        <f t="shared" si="339"/>
        <v>0</v>
      </c>
      <c r="M247" s="197"/>
      <c r="N247" s="198"/>
      <c r="O247" s="199">
        <f t="shared" si="340"/>
        <v>0</v>
      </c>
      <c r="P247" s="201"/>
    </row>
    <row r="248" spans="1:17" ht="13.5" hidden="1" customHeight="1" x14ac:dyDescent="0.25">
      <c r="A248" s="52">
        <v>6423</v>
      </c>
      <c r="B248" s="90" t="s">
        <v>266</v>
      </c>
      <c r="C248" s="536">
        <f t="shared" si="291"/>
        <v>0</v>
      </c>
      <c r="D248" s="197"/>
      <c r="E248" s="198"/>
      <c r="F248" s="199">
        <f t="shared" si="337"/>
        <v>0</v>
      </c>
      <c r="G248" s="197"/>
      <c r="H248" s="198"/>
      <c r="I248" s="199">
        <f t="shared" si="338"/>
        <v>0</v>
      </c>
      <c r="J248" s="200"/>
      <c r="K248" s="198"/>
      <c r="L248" s="199">
        <f t="shared" si="339"/>
        <v>0</v>
      </c>
      <c r="M248" s="197"/>
      <c r="N248" s="198"/>
      <c r="O248" s="199">
        <f t="shared" si="340"/>
        <v>0</v>
      </c>
      <c r="P248" s="201"/>
    </row>
    <row r="249" spans="1:17" ht="36" hidden="1" x14ac:dyDescent="0.25">
      <c r="A249" s="52">
        <v>6424</v>
      </c>
      <c r="B249" s="90" t="s">
        <v>267</v>
      </c>
      <c r="C249" s="536">
        <f t="shared" si="291"/>
        <v>0</v>
      </c>
      <c r="D249" s="197"/>
      <c r="E249" s="198"/>
      <c r="F249" s="199">
        <f t="shared" si="337"/>
        <v>0</v>
      </c>
      <c r="G249" s="197"/>
      <c r="H249" s="198"/>
      <c r="I249" s="199">
        <f t="shared" si="338"/>
        <v>0</v>
      </c>
      <c r="J249" s="200"/>
      <c r="K249" s="198"/>
      <c r="L249" s="199">
        <f t="shared" si="339"/>
        <v>0</v>
      </c>
      <c r="M249" s="197"/>
      <c r="N249" s="198"/>
      <c r="O249" s="199">
        <f t="shared" si="340"/>
        <v>0</v>
      </c>
      <c r="P249" s="201"/>
      <c r="Q249" s="246"/>
    </row>
    <row r="250" spans="1:17" ht="60" hidden="1" x14ac:dyDescent="0.25">
      <c r="A250" s="70">
        <v>6500</v>
      </c>
      <c r="B250" s="182" t="s">
        <v>268</v>
      </c>
      <c r="C250" s="538">
        <f t="shared" si="291"/>
        <v>0</v>
      </c>
      <c r="D250" s="220">
        <f t="shared" ref="D250:O250" si="341">SUM(D251)</f>
        <v>0</v>
      </c>
      <c r="E250" s="221">
        <f t="shared" si="341"/>
        <v>0</v>
      </c>
      <c r="F250" s="222">
        <f t="shared" si="341"/>
        <v>0</v>
      </c>
      <c r="G250" s="126">
        <f t="shared" si="341"/>
        <v>0</v>
      </c>
      <c r="H250" s="127">
        <f t="shared" si="341"/>
        <v>0</v>
      </c>
      <c r="I250" s="222">
        <f t="shared" si="341"/>
        <v>0</v>
      </c>
      <c r="J250" s="247">
        <f t="shared" si="341"/>
        <v>0</v>
      </c>
      <c r="K250" s="127">
        <f t="shared" si="341"/>
        <v>0</v>
      </c>
      <c r="L250" s="222">
        <f t="shared" si="341"/>
        <v>0</v>
      </c>
      <c r="M250" s="126">
        <f t="shared" si="341"/>
        <v>0</v>
      </c>
      <c r="N250" s="127">
        <f t="shared" si="341"/>
        <v>0</v>
      </c>
      <c r="O250" s="222">
        <f t="shared" si="341"/>
        <v>0</v>
      </c>
      <c r="P250" s="215"/>
      <c r="Q250" s="246"/>
    </row>
    <row r="251" spans="1:17" ht="48" hidden="1" x14ac:dyDescent="0.25">
      <c r="A251" s="52">
        <v>6510</v>
      </c>
      <c r="B251" s="90" t="s">
        <v>269</v>
      </c>
      <c r="C251" s="536">
        <f t="shared" si="291"/>
        <v>0</v>
      </c>
      <c r="D251" s="206"/>
      <c r="E251" s="207"/>
      <c r="F251" s="248">
        <f>D251+E251</f>
        <v>0</v>
      </c>
      <c r="G251" s="249"/>
      <c r="H251" s="250"/>
      <c r="I251" s="248">
        <f>G251+H251</f>
        <v>0</v>
      </c>
      <c r="J251" s="251"/>
      <c r="K251" s="250"/>
      <c r="L251" s="248">
        <f>J251+K251</f>
        <v>0</v>
      </c>
      <c r="M251" s="249"/>
      <c r="N251" s="250"/>
      <c r="O251" s="248">
        <f t="shared" ref="O251" si="342">M251+N251</f>
        <v>0</v>
      </c>
      <c r="P251" s="227"/>
      <c r="Q251" s="246"/>
    </row>
    <row r="252" spans="1:17" ht="48" hidden="1" x14ac:dyDescent="0.25">
      <c r="A252" s="252">
        <v>7000</v>
      </c>
      <c r="B252" s="252" t="s">
        <v>270</v>
      </c>
      <c r="C252" s="550">
        <f t="shared" si="291"/>
        <v>0</v>
      </c>
      <c r="D252" s="253">
        <f t="shared" ref="D252:E252" si="343">SUM(D253,D263)</f>
        <v>0</v>
      </c>
      <c r="E252" s="254">
        <f t="shared" si="343"/>
        <v>0</v>
      </c>
      <c r="F252" s="255">
        <f>SUM(F253,F263)</f>
        <v>0</v>
      </c>
      <c r="G252" s="253">
        <f t="shared" ref="G252:H252" si="344">SUM(G253,G263)</f>
        <v>0</v>
      </c>
      <c r="H252" s="254">
        <f t="shared" si="344"/>
        <v>0</v>
      </c>
      <c r="I252" s="255">
        <f>SUM(I253,I263)</f>
        <v>0</v>
      </c>
      <c r="J252" s="256">
        <f t="shared" ref="J252:K252" si="345">SUM(J253,J263)</f>
        <v>0</v>
      </c>
      <c r="K252" s="254">
        <f t="shared" si="345"/>
        <v>0</v>
      </c>
      <c r="L252" s="255">
        <f>SUM(L253,L263)</f>
        <v>0</v>
      </c>
      <c r="M252" s="253">
        <f t="shared" ref="M252:O252" si="346">SUM(M253,M263)</f>
        <v>0</v>
      </c>
      <c r="N252" s="254">
        <f t="shared" si="346"/>
        <v>0</v>
      </c>
      <c r="O252" s="255">
        <f t="shared" si="346"/>
        <v>0</v>
      </c>
      <c r="P252" s="257"/>
    </row>
    <row r="253" spans="1:17" ht="24" hidden="1" x14ac:dyDescent="0.25">
      <c r="A253" s="70">
        <v>7200</v>
      </c>
      <c r="B253" s="182" t="s">
        <v>271</v>
      </c>
      <c r="C253" s="534">
        <f t="shared" si="291"/>
        <v>0</v>
      </c>
      <c r="D253" s="183">
        <f t="shared" ref="D253:O253" si="347">SUM(D254,D255,D256,D257,D261,D262)</f>
        <v>0</v>
      </c>
      <c r="E253" s="184">
        <f t="shared" si="347"/>
        <v>0</v>
      </c>
      <c r="F253" s="185">
        <f t="shared" si="347"/>
        <v>0</v>
      </c>
      <c r="G253" s="183">
        <f t="shared" si="347"/>
        <v>0</v>
      </c>
      <c r="H253" s="184">
        <f t="shared" si="347"/>
        <v>0</v>
      </c>
      <c r="I253" s="185">
        <f t="shared" si="347"/>
        <v>0</v>
      </c>
      <c r="J253" s="186">
        <f t="shared" si="347"/>
        <v>0</v>
      </c>
      <c r="K253" s="184">
        <f t="shared" si="347"/>
        <v>0</v>
      </c>
      <c r="L253" s="185">
        <f t="shared" si="347"/>
        <v>0</v>
      </c>
      <c r="M253" s="183">
        <f t="shared" si="347"/>
        <v>0</v>
      </c>
      <c r="N253" s="184">
        <f t="shared" si="347"/>
        <v>0</v>
      </c>
      <c r="O253" s="185">
        <f t="shared" si="347"/>
        <v>0</v>
      </c>
      <c r="P253" s="187"/>
    </row>
    <row r="254" spans="1:17" ht="24" hidden="1" x14ac:dyDescent="0.25">
      <c r="A254" s="790">
        <v>7210</v>
      </c>
      <c r="B254" s="82" t="s">
        <v>272</v>
      </c>
      <c r="C254" s="535">
        <f t="shared" si="291"/>
        <v>0</v>
      </c>
      <c r="D254" s="192"/>
      <c r="E254" s="193"/>
      <c r="F254" s="194">
        <f t="shared" ref="F254:F256" si="348">D254+E254</f>
        <v>0</v>
      </c>
      <c r="G254" s="192"/>
      <c r="H254" s="193"/>
      <c r="I254" s="194">
        <f t="shared" ref="I254:I256" si="349">G254+H254</f>
        <v>0</v>
      </c>
      <c r="J254" s="195"/>
      <c r="K254" s="193"/>
      <c r="L254" s="194">
        <f t="shared" ref="L254:L256" si="350">J254+K254</f>
        <v>0</v>
      </c>
      <c r="M254" s="192"/>
      <c r="N254" s="193"/>
      <c r="O254" s="194">
        <f t="shared" ref="O254:O256" si="351">M254+N254</f>
        <v>0</v>
      </c>
      <c r="P254" s="196"/>
    </row>
    <row r="255" spans="1:17" s="246" customFormat="1" ht="36" hidden="1" x14ac:dyDescent="0.25">
      <c r="A255" s="202">
        <v>7220</v>
      </c>
      <c r="B255" s="90" t="s">
        <v>273</v>
      </c>
      <c r="C255" s="536">
        <f t="shared" si="291"/>
        <v>0</v>
      </c>
      <c r="D255" s="197"/>
      <c r="E255" s="198"/>
      <c r="F255" s="199">
        <f t="shared" si="348"/>
        <v>0</v>
      </c>
      <c r="G255" s="197"/>
      <c r="H255" s="198"/>
      <c r="I255" s="199">
        <f t="shared" si="349"/>
        <v>0</v>
      </c>
      <c r="J255" s="200"/>
      <c r="K255" s="198"/>
      <c r="L255" s="199">
        <f t="shared" si="350"/>
        <v>0</v>
      </c>
      <c r="M255" s="197"/>
      <c r="N255" s="198"/>
      <c r="O255" s="199">
        <f t="shared" si="351"/>
        <v>0</v>
      </c>
      <c r="P255" s="201"/>
    </row>
    <row r="256" spans="1:17" ht="24" hidden="1" x14ac:dyDescent="0.25">
      <c r="A256" s="202">
        <v>7230</v>
      </c>
      <c r="B256" s="90" t="s">
        <v>43</v>
      </c>
      <c r="C256" s="536">
        <f t="shared" si="291"/>
        <v>0</v>
      </c>
      <c r="D256" s="197"/>
      <c r="E256" s="198"/>
      <c r="F256" s="199">
        <f t="shared" si="348"/>
        <v>0</v>
      </c>
      <c r="G256" s="197"/>
      <c r="H256" s="198"/>
      <c r="I256" s="199">
        <f t="shared" si="349"/>
        <v>0</v>
      </c>
      <c r="J256" s="200"/>
      <c r="K256" s="198"/>
      <c r="L256" s="199">
        <f t="shared" si="350"/>
        <v>0</v>
      </c>
      <c r="M256" s="197"/>
      <c r="N256" s="198"/>
      <c r="O256" s="199">
        <f t="shared" si="351"/>
        <v>0</v>
      </c>
      <c r="P256" s="201"/>
    </row>
    <row r="257" spans="1:16" ht="24" hidden="1" x14ac:dyDescent="0.25">
      <c r="A257" s="202">
        <v>7240</v>
      </c>
      <c r="B257" s="90" t="s">
        <v>274</v>
      </c>
      <c r="C257" s="536">
        <f t="shared" si="291"/>
        <v>0</v>
      </c>
      <c r="D257" s="203">
        <f t="shared" ref="D257:K257" si="352">SUM(D258:D260)</f>
        <v>0</v>
      </c>
      <c r="E257" s="204">
        <f t="shared" si="352"/>
        <v>0</v>
      </c>
      <c r="F257" s="199">
        <f t="shared" si="352"/>
        <v>0</v>
      </c>
      <c r="G257" s="203">
        <f t="shared" si="352"/>
        <v>0</v>
      </c>
      <c r="H257" s="204">
        <f t="shared" si="352"/>
        <v>0</v>
      </c>
      <c r="I257" s="199">
        <f t="shared" si="352"/>
        <v>0</v>
      </c>
      <c r="J257" s="205">
        <f t="shared" si="352"/>
        <v>0</v>
      </c>
      <c r="K257" s="204">
        <f t="shared" si="352"/>
        <v>0</v>
      </c>
      <c r="L257" s="199">
        <f>SUM(L258:L260)</f>
        <v>0</v>
      </c>
      <c r="M257" s="203">
        <f t="shared" ref="M257:O257" si="353">SUM(M258:M260)</f>
        <v>0</v>
      </c>
      <c r="N257" s="204">
        <f t="shared" si="353"/>
        <v>0</v>
      </c>
      <c r="O257" s="199">
        <f t="shared" si="353"/>
        <v>0</v>
      </c>
      <c r="P257" s="201"/>
    </row>
    <row r="258" spans="1:16" ht="48" hidden="1" x14ac:dyDescent="0.25">
      <c r="A258" s="52">
        <v>7245</v>
      </c>
      <c r="B258" s="90" t="s">
        <v>275</v>
      </c>
      <c r="C258" s="536">
        <f t="shared" si="291"/>
        <v>0</v>
      </c>
      <c r="D258" s="197"/>
      <c r="E258" s="198"/>
      <c r="F258" s="199">
        <f t="shared" ref="F258:F262" si="354">D258+E258</f>
        <v>0</v>
      </c>
      <c r="G258" s="197"/>
      <c r="H258" s="198"/>
      <c r="I258" s="199">
        <f t="shared" ref="I258:I262" si="355">G258+H258</f>
        <v>0</v>
      </c>
      <c r="J258" s="200"/>
      <c r="K258" s="198"/>
      <c r="L258" s="199">
        <f t="shared" ref="L258:L262" si="356">J258+K258</f>
        <v>0</v>
      </c>
      <c r="M258" s="197"/>
      <c r="N258" s="198"/>
      <c r="O258" s="199">
        <f t="shared" ref="O258:O262" si="357">M258+N258</f>
        <v>0</v>
      </c>
      <c r="P258" s="201"/>
    </row>
    <row r="259" spans="1:16" ht="84.75" hidden="1" customHeight="1" x14ac:dyDescent="0.25">
      <c r="A259" s="52">
        <v>7246</v>
      </c>
      <c r="B259" s="90" t="s">
        <v>276</v>
      </c>
      <c r="C259" s="536">
        <f t="shared" si="291"/>
        <v>0</v>
      </c>
      <c r="D259" s="197"/>
      <c r="E259" s="198"/>
      <c r="F259" s="199">
        <f t="shared" si="354"/>
        <v>0</v>
      </c>
      <c r="G259" s="197"/>
      <c r="H259" s="198"/>
      <c r="I259" s="199">
        <f t="shared" si="355"/>
        <v>0</v>
      </c>
      <c r="J259" s="200"/>
      <c r="K259" s="198"/>
      <c r="L259" s="199">
        <f t="shared" si="356"/>
        <v>0</v>
      </c>
      <c r="M259" s="197"/>
      <c r="N259" s="198"/>
      <c r="O259" s="199">
        <f t="shared" si="357"/>
        <v>0</v>
      </c>
      <c r="P259" s="201"/>
    </row>
    <row r="260" spans="1:16" ht="36" hidden="1" x14ac:dyDescent="0.25">
      <c r="A260" s="52">
        <v>7247</v>
      </c>
      <c r="B260" s="90" t="s">
        <v>277</v>
      </c>
      <c r="C260" s="536">
        <f t="shared" si="291"/>
        <v>0</v>
      </c>
      <c r="D260" s="197"/>
      <c r="E260" s="198"/>
      <c r="F260" s="199">
        <f t="shared" si="354"/>
        <v>0</v>
      </c>
      <c r="G260" s="197"/>
      <c r="H260" s="198"/>
      <c r="I260" s="199">
        <f t="shared" si="355"/>
        <v>0</v>
      </c>
      <c r="J260" s="200"/>
      <c r="K260" s="198"/>
      <c r="L260" s="199">
        <f t="shared" si="356"/>
        <v>0</v>
      </c>
      <c r="M260" s="197"/>
      <c r="N260" s="198"/>
      <c r="O260" s="199">
        <f t="shared" si="357"/>
        <v>0</v>
      </c>
      <c r="P260" s="201"/>
    </row>
    <row r="261" spans="1:16" ht="24" hidden="1" x14ac:dyDescent="0.25">
      <c r="A261" s="202">
        <v>7260</v>
      </c>
      <c r="B261" s="90" t="s">
        <v>278</v>
      </c>
      <c r="C261" s="536">
        <f t="shared" si="291"/>
        <v>0</v>
      </c>
      <c r="D261" s="197"/>
      <c r="E261" s="198"/>
      <c r="F261" s="199">
        <f t="shared" si="354"/>
        <v>0</v>
      </c>
      <c r="G261" s="197"/>
      <c r="H261" s="198"/>
      <c r="I261" s="199">
        <f t="shared" si="355"/>
        <v>0</v>
      </c>
      <c r="J261" s="200"/>
      <c r="K261" s="198"/>
      <c r="L261" s="199">
        <f t="shared" si="356"/>
        <v>0</v>
      </c>
      <c r="M261" s="197"/>
      <c r="N261" s="198"/>
      <c r="O261" s="199">
        <f t="shared" si="357"/>
        <v>0</v>
      </c>
      <c r="P261" s="201"/>
    </row>
    <row r="262" spans="1:16" ht="60" hidden="1" x14ac:dyDescent="0.25">
      <c r="A262" s="202">
        <v>7270</v>
      </c>
      <c r="B262" s="90" t="s">
        <v>279</v>
      </c>
      <c r="C262" s="536">
        <f t="shared" si="291"/>
        <v>0</v>
      </c>
      <c r="D262" s="197"/>
      <c r="E262" s="198"/>
      <c r="F262" s="199">
        <f t="shared" si="354"/>
        <v>0</v>
      </c>
      <c r="G262" s="197"/>
      <c r="H262" s="198"/>
      <c r="I262" s="199">
        <f t="shared" si="355"/>
        <v>0</v>
      </c>
      <c r="J262" s="200"/>
      <c r="K262" s="198"/>
      <c r="L262" s="199">
        <f t="shared" si="356"/>
        <v>0</v>
      </c>
      <c r="M262" s="197"/>
      <c r="N262" s="198"/>
      <c r="O262" s="199">
        <f t="shared" si="357"/>
        <v>0</v>
      </c>
      <c r="P262" s="201"/>
    </row>
    <row r="263" spans="1:16" hidden="1" x14ac:dyDescent="0.25">
      <c r="A263" s="138">
        <v>7700</v>
      </c>
      <c r="B263" s="108" t="s">
        <v>280</v>
      </c>
      <c r="C263" s="538">
        <f t="shared" si="291"/>
        <v>0</v>
      </c>
      <c r="D263" s="220">
        <f t="shared" ref="D263:O263" si="358">D264</f>
        <v>0</v>
      </c>
      <c r="E263" s="221">
        <f t="shared" si="358"/>
        <v>0</v>
      </c>
      <c r="F263" s="222">
        <f t="shared" si="358"/>
        <v>0</v>
      </c>
      <c r="G263" s="220">
        <f t="shared" si="358"/>
        <v>0</v>
      </c>
      <c r="H263" s="221">
        <f t="shared" si="358"/>
        <v>0</v>
      </c>
      <c r="I263" s="222">
        <f t="shared" si="358"/>
        <v>0</v>
      </c>
      <c r="J263" s="223">
        <f t="shared" si="358"/>
        <v>0</v>
      </c>
      <c r="K263" s="221">
        <f t="shared" si="358"/>
        <v>0</v>
      </c>
      <c r="L263" s="222">
        <f t="shared" si="358"/>
        <v>0</v>
      </c>
      <c r="M263" s="220">
        <f t="shared" si="358"/>
        <v>0</v>
      </c>
      <c r="N263" s="221">
        <f t="shared" si="358"/>
        <v>0</v>
      </c>
      <c r="O263" s="222">
        <f t="shared" si="358"/>
        <v>0</v>
      </c>
      <c r="P263" s="215"/>
    </row>
    <row r="264" spans="1:16" hidden="1" x14ac:dyDescent="0.25">
      <c r="A264" s="188">
        <v>7720</v>
      </c>
      <c r="B264" s="82" t="s">
        <v>281</v>
      </c>
      <c r="C264" s="537">
        <f t="shared" si="291"/>
        <v>0</v>
      </c>
      <c r="D264" s="249"/>
      <c r="E264" s="250"/>
      <c r="F264" s="248">
        <f>D264+E264</f>
        <v>0</v>
      </c>
      <c r="G264" s="249"/>
      <c r="H264" s="250"/>
      <c r="I264" s="248">
        <f>G264+H264</f>
        <v>0</v>
      </c>
      <c r="J264" s="251"/>
      <c r="K264" s="250"/>
      <c r="L264" s="248">
        <f>J264+K264</f>
        <v>0</v>
      </c>
      <c r="M264" s="249"/>
      <c r="N264" s="250"/>
      <c r="O264" s="248">
        <f t="shared" ref="O264" si="359">M264+N264</f>
        <v>0</v>
      </c>
      <c r="P264" s="227"/>
    </row>
    <row r="265" spans="1:16" hidden="1" x14ac:dyDescent="0.25">
      <c r="A265" s="258">
        <v>9000</v>
      </c>
      <c r="B265" s="259" t="s">
        <v>282</v>
      </c>
      <c r="C265" s="551">
        <f t="shared" si="291"/>
        <v>0</v>
      </c>
      <c r="D265" s="260">
        <f t="shared" ref="D265:O266" si="360">D266</f>
        <v>0</v>
      </c>
      <c r="E265" s="261">
        <f t="shared" si="360"/>
        <v>0</v>
      </c>
      <c r="F265" s="262">
        <f t="shared" si="360"/>
        <v>0</v>
      </c>
      <c r="G265" s="260">
        <f t="shared" si="360"/>
        <v>0</v>
      </c>
      <c r="H265" s="261">
        <f t="shared" si="360"/>
        <v>0</v>
      </c>
      <c r="I265" s="262">
        <f>I266</f>
        <v>0</v>
      </c>
      <c r="J265" s="263">
        <f t="shared" si="360"/>
        <v>0</v>
      </c>
      <c r="K265" s="261">
        <f t="shared" si="360"/>
        <v>0</v>
      </c>
      <c r="L265" s="262">
        <f t="shared" si="360"/>
        <v>0</v>
      </c>
      <c r="M265" s="260">
        <f t="shared" si="360"/>
        <v>0</v>
      </c>
      <c r="N265" s="261">
        <f t="shared" si="360"/>
        <v>0</v>
      </c>
      <c r="O265" s="262">
        <f t="shared" si="360"/>
        <v>0</v>
      </c>
      <c r="P265" s="264"/>
    </row>
    <row r="266" spans="1:16" ht="24" hidden="1" x14ac:dyDescent="0.25">
      <c r="A266" s="265">
        <v>9200</v>
      </c>
      <c r="B266" s="90" t="s">
        <v>283</v>
      </c>
      <c r="C266" s="542">
        <f t="shared" si="291"/>
        <v>0</v>
      </c>
      <c r="D266" s="148">
        <f t="shared" si="360"/>
        <v>0</v>
      </c>
      <c r="E266" s="149">
        <f t="shared" si="360"/>
        <v>0</v>
      </c>
      <c r="F266" s="189">
        <f t="shared" si="360"/>
        <v>0</v>
      </c>
      <c r="G266" s="148">
        <f t="shared" si="360"/>
        <v>0</v>
      </c>
      <c r="H266" s="149">
        <f t="shared" si="360"/>
        <v>0</v>
      </c>
      <c r="I266" s="189">
        <f t="shared" si="360"/>
        <v>0</v>
      </c>
      <c r="J266" s="190">
        <f t="shared" si="360"/>
        <v>0</v>
      </c>
      <c r="K266" s="149">
        <f t="shared" si="360"/>
        <v>0</v>
      </c>
      <c r="L266" s="189">
        <f t="shared" si="360"/>
        <v>0</v>
      </c>
      <c r="M266" s="148">
        <f t="shared" si="360"/>
        <v>0</v>
      </c>
      <c r="N266" s="149">
        <f t="shared" si="360"/>
        <v>0</v>
      </c>
      <c r="O266" s="189">
        <f t="shared" si="360"/>
        <v>0</v>
      </c>
      <c r="P266" s="191"/>
    </row>
    <row r="267" spans="1:16" ht="24" hidden="1" x14ac:dyDescent="0.25">
      <c r="A267" s="266">
        <v>9260</v>
      </c>
      <c r="B267" s="90" t="s">
        <v>284</v>
      </c>
      <c r="C267" s="542">
        <f t="shared" si="291"/>
        <v>0</v>
      </c>
      <c r="D267" s="148">
        <f t="shared" ref="D267:O267" si="361">SUM(D268)</f>
        <v>0</v>
      </c>
      <c r="E267" s="149">
        <f t="shared" si="361"/>
        <v>0</v>
      </c>
      <c r="F267" s="189">
        <f t="shared" si="361"/>
        <v>0</v>
      </c>
      <c r="G267" s="148">
        <f t="shared" si="361"/>
        <v>0</v>
      </c>
      <c r="H267" s="149">
        <f t="shared" si="361"/>
        <v>0</v>
      </c>
      <c r="I267" s="189">
        <f t="shared" si="361"/>
        <v>0</v>
      </c>
      <c r="J267" s="190">
        <f t="shared" si="361"/>
        <v>0</v>
      </c>
      <c r="K267" s="149">
        <f t="shared" si="361"/>
        <v>0</v>
      </c>
      <c r="L267" s="189">
        <f t="shared" si="361"/>
        <v>0</v>
      </c>
      <c r="M267" s="148">
        <f t="shared" si="361"/>
        <v>0</v>
      </c>
      <c r="N267" s="149">
        <f t="shared" si="361"/>
        <v>0</v>
      </c>
      <c r="O267" s="189">
        <f t="shared" si="361"/>
        <v>0</v>
      </c>
      <c r="P267" s="191"/>
    </row>
    <row r="268" spans="1:16" ht="87" hidden="1" customHeight="1" x14ac:dyDescent="0.25">
      <c r="A268" s="267">
        <v>9263</v>
      </c>
      <c r="B268" s="90" t="s">
        <v>285</v>
      </c>
      <c r="C268" s="542">
        <f t="shared" si="291"/>
        <v>0</v>
      </c>
      <c r="D268" s="206"/>
      <c r="E268" s="207"/>
      <c r="F268" s="189">
        <f>D268+E268</f>
        <v>0</v>
      </c>
      <c r="G268" s="206"/>
      <c r="H268" s="207"/>
      <c r="I268" s="189">
        <f>G268+H268</f>
        <v>0</v>
      </c>
      <c r="J268" s="208"/>
      <c r="K268" s="207"/>
      <c r="L268" s="189">
        <f>J268+K268</f>
        <v>0</v>
      </c>
      <c r="M268" s="206"/>
      <c r="N268" s="207"/>
      <c r="O268" s="189">
        <f t="shared" ref="O268" si="362">M268+N268</f>
        <v>0</v>
      </c>
      <c r="P268" s="191"/>
    </row>
    <row r="269" spans="1:16" hidden="1" x14ac:dyDescent="0.25">
      <c r="A269" s="218"/>
      <c r="B269" s="90" t="s">
        <v>286</v>
      </c>
      <c r="C269" s="536">
        <f t="shared" si="291"/>
        <v>0</v>
      </c>
      <c r="D269" s="203">
        <f t="shared" ref="D269:E269" si="363">SUM(D270:D271)</f>
        <v>0</v>
      </c>
      <c r="E269" s="204">
        <f t="shared" si="363"/>
        <v>0</v>
      </c>
      <c r="F269" s="199">
        <f>SUM(F270:F271)</f>
        <v>0</v>
      </c>
      <c r="G269" s="203">
        <f t="shared" ref="G269:H269" si="364">SUM(G270:G271)</f>
        <v>0</v>
      </c>
      <c r="H269" s="204">
        <f t="shared" si="364"/>
        <v>0</v>
      </c>
      <c r="I269" s="199">
        <f>SUM(I270:I271)</f>
        <v>0</v>
      </c>
      <c r="J269" s="205">
        <f t="shared" ref="J269:K269" si="365">SUM(J270:J271)</f>
        <v>0</v>
      </c>
      <c r="K269" s="204">
        <f t="shared" si="365"/>
        <v>0</v>
      </c>
      <c r="L269" s="199">
        <f>SUM(L270:L271)</f>
        <v>0</v>
      </c>
      <c r="M269" s="203">
        <f t="shared" ref="M269:O269" si="366">SUM(M270:M271)</f>
        <v>0</v>
      </c>
      <c r="N269" s="204">
        <f t="shared" si="366"/>
        <v>0</v>
      </c>
      <c r="O269" s="199">
        <f t="shared" si="366"/>
        <v>0</v>
      </c>
      <c r="P269" s="201"/>
    </row>
    <row r="270" spans="1:16" hidden="1" x14ac:dyDescent="0.25">
      <c r="A270" s="218" t="s">
        <v>287</v>
      </c>
      <c r="B270" s="52" t="s">
        <v>288</v>
      </c>
      <c r="C270" s="536">
        <f t="shared" si="291"/>
        <v>0</v>
      </c>
      <c r="D270" s="197"/>
      <c r="E270" s="198"/>
      <c r="F270" s="199">
        <f t="shared" ref="F270:F271" si="367">D270+E270</f>
        <v>0</v>
      </c>
      <c r="G270" s="197"/>
      <c r="H270" s="198"/>
      <c r="I270" s="199">
        <f t="shared" ref="I270:I271" si="368">G270+H270</f>
        <v>0</v>
      </c>
      <c r="J270" s="200"/>
      <c r="K270" s="198"/>
      <c r="L270" s="199">
        <f t="shared" ref="L270:L271" si="369">J270+K270</f>
        <v>0</v>
      </c>
      <c r="M270" s="197"/>
      <c r="N270" s="198"/>
      <c r="O270" s="199">
        <f t="shared" ref="O270:O271" si="370">M270+N270</f>
        <v>0</v>
      </c>
      <c r="P270" s="201"/>
    </row>
    <row r="271" spans="1:16" ht="24" hidden="1" x14ac:dyDescent="0.25">
      <c r="A271" s="218" t="s">
        <v>289</v>
      </c>
      <c r="B271" s="268" t="s">
        <v>290</v>
      </c>
      <c r="C271" s="535">
        <f t="shared" si="291"/>
        <v>0</v>
      </c>
      <c r="D271" s="192"/>
      <c r="E271" s="193"/>
      <c r="F271" s="194">
        <f t="shared" si="367"/>
        <v>0</v>
      </c>
      <c r="G271" s="192"/>
      <c r="H271" s="193"/>
      <c r="I271" s="194">
        <f t="shared" si="368"/>
        <v>0</v>
      </c>
      <c r="J271" s="195"/>
      <c r="K271" s="193"/>
      <c r="L271" s="194">
        <f t="shared" si="369"/>
        <v>0</v>
      </c>
      <c r="M271" s="192"/>
      <c r="N271" s="193"/>
      <c r="O271" s="194">
        <f t="shared" si="370"/>
        <v>0</v>
      </c>
      <c r="P271" s="196"/>
    </row>
    <row r="272" spans="1:16" ht="12.75" thickBot="1" x14ac:dyDescent="0.3">
      <c r="A272" s="269"/>
      <c r="B272" s="269" t="s">
        <v>291</v>
      </c>
      <c r="C272" s="552">
        <f t="shared" si="291"/>
        <v>713145</v>
      </c>
      <c r="D272" s="270">
        <f>SUM(D269,D265,D252,D211,D182,D174,D160,D75,D53)</f>
        <v>714785</v>
      </c>
      <c r="E272" s="271">
        <f t="shared" ref="E272:O272" si="371">SUM(E269,E265,E252,E211,E182,E174,E160,E75,E53)</f>
        <v>-1640</v>
      </c>
      <c r="F272" s="272">
        <f t="shared" si="371"/>
        <v>713145</v>
      </c>
      <c r="G272" s="270">
        <f t="shared" si="371"/>
        <v>0</v>
      </c>
      <c r="H272" s="271">
        <f t="shared" si="371"/>
        <v>0</v>
      </c>
      <c r="I272" s="272">
        <f t="shared" si="371"/>
        <v>0</v>
      </c>
      <c r="J272" s="273">
        <f t="shared" si="371"/>
        <v>0</v>
      </c>
      <c r="K272" s="271">
        <f t="shared" si="371"/>
        <v>0</v>
      </c>
      <c r="L272" s="272">
        <f t="shared" si="371"/>
        <v>0</v>
      </c>
      <c r="M272" s="270">
        <f t="shared" si="371"/>
        <v>0</v>
      </c>
      <c r="N272" s="271">
        <f t="shared" si="371"/>
        <v>0</v>
      </c>
      <c r="O272" s="272">
        <f t="shared" si="371"/>
        <v>0</v>
      </c>
      <c r="P272" s="274"/>
    </row>
    <row r="273" spans="1:16" s="29" customFormat="1" ht="13.5" hidden="1" thickTop="1" thickBot="1" x14ac:dyDescent="0.3">
      <c r="A273" s="1008" t="s">
        <v>292</v>
      </c>
      <c r="B273" s="1009"/>
      <c r="C273" s="553">
        <f t="shared" si="291"/>
        <v>0</v>
      </c>
      <c r="D273" s="275">
        <f t="shared" ref="D273:E273" si="372">SUM(D24,D25,D41)-D51</f>
        <v>0</v>
      </c>
      <c r="E273" s="276">
        <f t="shared" si="372"/>
        <v>0</v>
      </c>
      <c r="F273" s="277">
        <f>SUM(F24,F25,F41)-F51</f>
        <v>0</v>
      </c>
      <c r="G273" s="275">
        <f t="shared" ref="G273:H273" si="373">SUM(G24,G25,G41)-G51</f>
        <v>0</v>
      </c>
      <c r="H273" s="276">
        <f t="shared" si="373"/>
        <v>0</v>
      </c>
      <c r="I273" s="277">
        <f>SUM(I24,I25,I41)-I51</f>
        <v>0</v>
      </c>
      <c r="J273" s="278">
        <f t="shared" ref="J273:K273" si="374">(J26+J43)-J51</f>
        <v>0</v>
      </c>
      <c r="K273" s="276">
        <f t="shared" si="374"/>
        <v>0</v>
      </c>
      <c r="L273" s="277">
        <f>(L26+L43)-L51</f>
        <v>0</v>
      </c>
      <c r="M273" s="275">
        <f t="shared" ref="M273:O273" si="375">M45-M51</f>
        <v>0</v>
      </c>
      <c r="N273" s="276">
        <f t="shared" si="375"/>
        <v>0</v>
      </c>
      <c r="O273" s="277">
        <f t="shared" si="375"/>
        <v>0</v>
      </c>
      <c r="P273" s="279"/>
    </row>
    <row r="274" spans="1:16" s="29" customFormat="1" ht="12.75" hidden="1" thickTop="1" x14ac:dyDescent="0.25">
      <c r="A274" s="1010" t="s">
        <v>293</v>
      </c>
      <c r="B274" s="1011"/>
      <c r="C274" s="554">
        <f t="shared" si="291"/>
        <v>0</v>
      </c>
      <c r="D274" s="280">
        <f t="shared" ref="D274:O274" si="376">SUM(D275,D276)-D283+D284</f>
        <v>0</v>
      </c>
      <c r="E274" s="281">
        <f t="shared" si="376"/>
        <v>0</v>
      </c>
      <c r="F274" s="282">
        <f t="shared" si="376"/>
        <v>0</v>
      </c>
      <c r="G274" s="280">
        <f t="shared" si="376"/>
        <v>0</v>
      </c>
      <c r="H274" s="281">
        <f t="shared" si="376"/>
        <v>0</v>
      </c>
      <c r="I274" s="282">
        <f t="shared" si="376"/>
        <v>0</v>
      </c>
      <c r="J274" s="283">
        <f t="shared" si="376"/>
        <v>0</v>
      </c>
      <c r="K274" s="281">
        <f t="shared" si="376"/>
        <v>0</v>
      </c>
      <c r="L274" s="282">
        <f t="shared" si="376"/>
        <v>0</v>
      </c>
      <c r="M274" s="280">
        <f t="shared" si="376"/>
        <v>0</v>
      </c>
      <c r="N274" s="281">
        <f t="shared" si="376"/>
        <v>0</v>
      </c>
      <c r="O274" s="282">
        <f t="shared" si="376"/>
        <v>0</v>
      </c>
      <c r="P274" s="284"/>
    </row>
    <row r="275" spans="1:16" s="29" customFormat="1" ht="13.5" hidden="1" thickTop="1" thickBot="1" x14ac:dyDescent="0.3">
      <c r="A275" s="157" t="s">
        <v>294</v>
      </c>
      <c r="B275" s="157" t="s">
        <v>295</v>
      </c>
      <c r="C275" s="544">
        <f t="shared" si="291"/>
        <v>0</v>
      </c>
      <c r="D275" s="158">
        <f>D21-D269</f>
        <v>0</v>
      </c>
      <c r="E275" s="159">
        <f t="shared" ref="E275:O275" si="377">E21-E269</f>
        <v>0</v>
      </c>
      <c r="F275" s="160">
        <f t="shared" si="377"/>
        <v>0</v>
      </c>
      <c r="G275" s="158">
        <f t="shared" si="377"/>
        <v>0</v>
      </c>
      <c r="H275" s="159">
        <f t="shared" si="377"/>
        <v>0</v>
      </c>
      <c r="I275" s="160">
        <f t="shared" si="377"/>
        <v>0</v>
      </c>
      <c r="J275" s="161">
        <f t="shared" si="377"/>
        <v>0</v>
      </c>
      <c r="K275" s="159">
        <f t="shared" si="377"/>
        <v>0</v>
      </c>
      <c r="L275" s="160">
        <f t="shared" si="377"/>
        <v>0</v>
      </c>
      <c r="M275" s="158">
        <f t="shared" si="377"/>
        <v>0</v>
      </c>
      <c r="N275" s="159">
        <f t="shared" si="377"/>
        <v>0</v>
      </c>
      <c r="O275" s="160">
        <f t="shared" si="377"/>
        <v>0</v>
      </c>
      <c r="P275" s="162"/>
    </row>
    <row r="276" spans="1:16" s="29" customFormat="1" ht="12.75" hidden="1" thickTop="1" x14ac:dyDescent="0.25">
      <c r="A276" s="285" t="s">
        <v>296</v>
      </c>
      <c r="B276" s="285" t="s">
        <v>297</v>
      </c>
      <c r="C276" s="554">
        <f t="shared" si="291"/>
        <v>0</v>
      </c>
      <c r="D276" s="280">
        <f t="shared" ref="D276:O276" si="378">SUM(D277,D279,D281)-SUM(D278,D280,D282)</f>
        <v>0</v>
      </c>
      <c r="E276" s="281">
        <f t="shared" si="378"/>
        <v>0</v>
      </c>
      <c r="F276" s="282">
        <f t="shared" si="378"/>
        <v>0</v>
      </c>
      <c r="G276" s="280">
        <f t="shared" si="378"/>
        <v>0</v>
      </c>
      <c r="H276" s="281">
        <f t="shared" si="378"/>
        <v>0</v>
      </c>
      <c r="I276" s="282">
        <f t="shared" si="378"/>
        <v>0</v>
      </c>
      <c r="J276" s="283">
        <f t="shared" si="378"/>
        <v>0</v>
      </c>
      <c r="K276" s="281">
        <f t="shared" si="378"/>
        <v>0</v>
      </c>
      <c r="L276" s="282">
        <f t="shared" si="378"/>
        <v>0</v>
      </c>
      <c r="M276" s="280">
        <f t="shared" si="378"/>
        <v>0</v>
      </c>
      <c r="N276" s="281">
        <f t="shared" si="378"/>
        <v>0</v>
      </c>
      <c r="O276" s="282">
        <f t="shared" si="378"/>
        <v>0</v>
      </c>
      <c r="P276" s="284"/>
    </row>
    <row r="277" spans="1:16" ht="12.75" hidden="1" thickTop="1" x14ac:dyDescent="0.25">
      <c r="A277" s="286" t="s">
        <v>298</v>
      </c>
      <c r="B277" s="147" t="s">
        <v>299</v>
      </c>
      <c r="C277" s="537">
        <f t="shared" ref="C277:C284" si="379">F277+I277+L277+O277</f>
        <v>0</v>
      </c>
      <c r="D277" s="249"/>
      <c r="E277" s="250"/>
      <c r="F277" s="248">
        <f t="shared" ref="F277:F284" si="380">D277+E277</f>
        <v>0</v>
      </c>
      <c r="G277" s="249"/>
      <c r="H277" s="250"/>
      <c r="I277" s="248">
        <f t="shared" ref="I277:I284" si="381">G277+H277</f>
        <v>0</v>
      </c>
      <c r="J277" s="251"/>
      <c r="K277" s="250"/>
      <c r="L277" s="248">
        <f t="shared" ref="L277:L284" si="382">J277+K277</f>
        <v>0</v>
      </c>
      <c r="M277" s="249"/>
      <c r="N277" s="250"/>
      <c r="O277" s="248">
        <f t="shared" ref="O277:O284" si="383">M277+N277</f>
        <v>0</v>
      </c>
      <c r="P277" s="227"/>
    </row>
    <row r="278" spans="1:16" ht="24.75" hidden="1" thickTop="1" x14ac:dyDescent="0.25">
      <c r="A278" s="218" t="s">
        <v>300</v>
      </c>
      <c r="B278" s="51" t="s">
        <v>301</v>
      </c>
      <c r="C278" s="536">
        <f t="shared" si="379"/>
        <v>0</v>
      </c>
      <c r="D278" s="197"/>
      <c r="E278" s="198"/>
      <c r="F278" s="199">
        <f t="shared" si="380"/>
        <v>0</v>
      </c>
      <c r="G278" s="197"/>
      <c r="H278" s="198"/>
      <c r="I278" s="199">
        <f t="shared" si="381"/>
        <v>0</v>
      </c>
      <c r="J278" s="200"/>
      <c r="K278" s="198"/>
      <c r="L278" s="199">
        <f t="shared" si="382"/>
        <v>0</v>
      </c>
      <c r="M278" s="197"/>
      <c r="N278" s="198"/>
      <c r="O278" s="199">
        <f t="shared" si="383"/>
        <v>0</v>
      </c>
      <c r="P278" s="201"/>
    </row>
    <row r="279" spans="1:16" ht="12.75" hidden="1" thickTop="1" x14ac:dyDescent="0.25">
      <c r="A279" s="218" t="s">
        <v>302</v>
      </c>
      <c r="B279" s="51" t="s">
        <v>303</v>
      </c>
      <c r="C279" s="536">
        <f t="shared" si="379"/>
        <v>0</v>
      </c>
      <c r="D279" s="197"/>
      <c r="E279" s="198"/>
      <c r="F279" s="199">
        <f t="shared" si="380"/>
        <v>0</v>
      </c>
      <c r="G279" s="197"/>
      <c r="H279" s="198"/>
      <c r="I279" s="199">
        <f t="shared" si="381"/>
        <v>0</v>
      </c>
      <c r="J279" s="200"/>
      <c r="K279" s="198"/>
      <c r="L279" s="199">
        <f t="shared" si="382"/>
        <v>0</v>
      </c>
      <c r="M279" s="197"/>
      <c r="N279" s="198"/>
      <c r="O279" s="199">
        <f t="shared" si="383"/>
        <v>0</v>
      </c>
      <c r="P279" s="201"/>
    </row>
    <row r="280" spans="1:16" ht="24.75" hidden="1" thickTop="1" x14ac:dyDescent="0.25">
      <c r="A280" s="218" t="s">
        <v>304</v>
      </c>
      <c r="B280" s="51" t="s">
        <v>305</v>
      </c>
      <c r="C280" s="536">
        <f t="shared" si="379"/>
        <v>0</v>
      </c>
      <c r="D280" s="197"/>
      <c r="E280" s="198"/>
      <c r="F280" s="199">
        <f t="shared" si="380"/>
        <v>0</v>
      </c>
      <c r="G280" s="197"/>
      <c r="H280" s="198"/>
      <c r="I280" s="199">
        <f t="shared" si="381"/>
        <v>0</v>
      </c>
      <c r="J280" s="200"/>
      <c r="K280" s="198"/>
      <c r="L280" s="199">
        <f t="shared" si="382"/>
        <v>0</v>
      </c>
      <c r="M280" s="197"/>
      <c r="N280" s="198"/>
      <c r="O280" s="199">
        <f t="shared" si="383"/>
        <v>0</v>
      </c>
      <c r="P280" s="201"/>
    </row>
    <row r="281" spans="1:16" ht="12.75" hidden="1" thickTop="1" x14ac:dyDescent="0.25">
      <c r="A281" s="218" t="s">
        <v>306</v>
      </c>
      <c r="B281" s="51" t="s">
        <v>307</v>
      </c>
      <c r="C281" s="536">
        <f t="shared" si="379"/>
        <v>0</v>
      </c>
      <c r="D281" s="197"/>
      <c r="E281" s="198"/>
      <c r="F281" s="199">
        <f t="shared" si="380"/>
        <v>0</v>
      </c>
      <c r="G281" s="197"/>
      <c r="H281" s="198"/>
      <c r="I281" s="199">
        <f t="shared" si="381"/>
        <v>0</v>
      </c>
      <c r="J281" s="200"/>
      <c r="K281" s="198"/>
      <c r="L281" s="199">
        <f t="shared" si="382"/>
        <v>0</v>
      </c>
      <c r="M281" s="197"/>
      <c r="N281" s="198"/>
      <c r="O281" s="199">
        <f t="shared" si="383"/>
        <v>0</v>
      </c>
      <c r="P281" s="201"/>
    </row>
    <row r="282" spans="1:16" ht="24.75" hidden="1" thickTop="1" x14ac:dyDescent="0.25">
      <c r="A282" s="287" t="s">
        <v>308</v>
      </c>
      <c r="B282" s="288" t="s">
        <v>309</v>
      </c>
      <c r="C282" s="548">
        <f t="shared" si="379"/>
        <v>0</v>
      </c>
      <c r="D282" s="231"/>
      <c r="E282" s="232"/>
      <c r="F282" s="233">
        <f t="shared" si="380"/>
        <v>0</v>
      </c>
      <c r="G282" s="231"/>
      <c r="H282" s="232"/>
      <c r="I282" s="233">
        <f t="shared" si="381"/>
        <v>0</v>
      </c>
      <c r="J282" s="234"/>
      <c r="K282" s="232"/>
      <c r="L282" s="233">
        <f t="shared" si="382"/>
        <v>0</v>
      </c>
      <c r="M282" s="231"/>
      <c r="N282" s="232"/>
      <c r="O282" s="233">
        <f t="shared" si="383"/>
        <v>0</v>
      </c>
      <c r="P282" s="229"/>
    </row>
    <row r="283" spans="1:16" s="29" customFormat="1" ht="13.5" hidden="1" thickTop="1" thickBot="1" x14ac:dyDescent="0.3">
      <c r="A283" s="289" t="s">
        <v>310</v>
      </c>
      <c r="B283" s="289" t="s">
        <v>311</v>
      </c>
      <c r="C283" s="553">
        <f t="shared" si="379"/>
        <v>0</v>
      </c>
      <c r="D283" s="290"/>
      <c r="E283" s="291"/>
      <c r="F283" s="277">
        <f t="shared" si="380"/>
        <v>0</v>
      </c>
      <c r="G283" s="290"/>
      <c r="H283" s="291"/>
      <c r="I283" s="277">
        <f t="shared" si="381"/>
        <v>0</v>
      </c>
      <c r="J283" s="292"/>
      <c r="K283" s="291"/>
      <c r="L283" s="277">
        <f t="shared" si="382"/>
        <v>0</v>
      </c>
      <c r="M283" s="290"/>
      <c r="N283" s="291"/>
      <c r="O283" s="277">
        <f t="shared" si="383"/>
        <v>0</v>
      </c>
      <c r="P283" s="279"/>
    </row>
    <row r="284" spans="1:16" s="29" customFormat="1" ht="48.75" hidden="1" thickTop="1" x14ac:dyDescent="0.25">
      <c r="A284" s="285" t="s">
        <v>312</v>
      </c>
      <c r="B284" s="293" t="s">
        <v>313</v>
      </c>
      <c r="C284" s="554">
        <f t="shared" si="379"/>
        <v>0</v>
      </c>
      <c r="D284" s="294"/>
      <c r="E284" s="295"/>
      <c r="F284" s="185">
        <f t="shared" si="380"/>
        <v>0</v>
      </c>
      <c r="G284" s="224"/>
      <c r="H284" s="225"/>
      <c r="I284" s="185">
        <f t="shared" si="381"/>
        <v>0</v>
      </c>
      <c r="J284" s="226"/>
      <c r="K284" s="225"/>
      <c r="L284" s="185">
        <f t="shared" si="382"/>
        <v>0</v>
      </c>
      <c r="M284" s="224"/>
      <c r="N284" s="225"/>
      <c r="O284" s="185">
        <f t="shared" si="383"/>
        <v>0</v>
      </c>
      <c r="P284" s="209"/>
    </row>
    <row r="285" spans="1:16" ht="12.75" thickTop="1" x14ac:dyDescent="0.25">
      <c r="A285" s="2"/>
      <c r="B285" s="2"/>
      <c r="C285" s="2"/>
      <c r="D285" s="2"/>
      <c r="E285" s="2"/>
      <c r="F285" s="2"/>
      <c r="G285" s="2"/>
      <c r="H285" s="2"/>
      <c r="I285" s="2"/>
      <c r="J285" s="2"/>
      <c r="K285" s="2"/>
      <c r="L285" s="2"/>
      <c r="M285" s="2"/>
      <c r="N285" s="2"/>
      <c r="O285" s="2"/>
      <c r="P285" s="2"/>
    </row>
    <row r="286" spans="1:16" x14ac:dyDescent="0.25">
      <c r="A286" s="2"/>
      <c r="B286" s="2"/>
      <c r="C286" s="2"/>
      <c r="D286" s="2"/>
      <c r="E286" s="2"/>
      <c r="F286" s="2"/>
      <c r="G286" s="2"/>
      <c r="H286" s="2"/>
      <c r="I286" s="2"/>
      <c r="J286" s="2"/>
      <c r="K286" s="2"/>
      <c r="L286" s="2"/>
      <c r="M286" s="2"/>
      <c r="N286" s="2"/>
      <c r="O286" s="2"/>
      <c r="P286" s="2"/>
    </row>
    <row r="287" spans="1:16" x14ac:dyDescent="0.25">
      <c r="A287" s="2"/>
      <c r="B287" s="2"/>
      <c r="C287" s="2"/>
      <c r="D287" s="2"/>
      <c r="E287" s="2"/>
      <c r="F287" s="2"/>
      <c r="G287" s="2"/>
      <c r="H287" s="2"/>
      <c r="I287" s="2"/>
      <c r="J287" s="2"/>
      <c r="K287" s="2"/>
      <c r="L287" s="2"/>
      <c r="M287" s="2"/>
      <c r="N287" s="2"/>
      <c r="O287" s="2"/>
      <c r="P287" s="2"/>
    </row>
    <row r="288" spans="1:16" x14ac:dyDescent="0.25">
      <c r="A288" s="2"/>
      <c r="B288" s="2"/>
      <c r="C288" s="2"/>
      <c r="D288" s="2"/>
      <c r="E288" s="2"/>
      <c r="F288" s="2"/>
      <c r="G288" s="2"/>
      <c r="H288" s="2"/>
      <c r="I288" s="2"/>
      <c r="J288" s="2"/>
      <c r="K288" s="2"/>
      <c r="L288" s="2"/>
      <c r="M288" s="2"/>
      <c r="N288" s="2"/>
      <c r="O288" s="2"/>
      <c r="P288" s="2"/>
    </row>
    <row r="289" spans="1:16" x14ac:dyDescent="0.25">
      <c r="A289" s="2"/>
      <c r="B289" s="2"/>
      <c r="C289" s="2"/>
      <c r="D289" s="2"/>
      <c r="E289" s="2"/>
      <c r="F289" s="2"/>
      <c r="G289" s="2"/>
      <c r="H289" s="2"/>
      <c r="I289" s="2"/>
      <c r="J289" s="2"/>
      <c r="K289" s="2"/>
      <c r="L289" s="2"/>
      <c r="M289" s="2"/>
      <c r="N289" s="2"/>
      <c r="O289" s="2"/>
      <c r="P289" s="2"/>
    </row>
    <row r="290" spans="1:16" x14ac:dyDescent="0.25">
      <c r="A290" s="2"/>
      <c r="B290" s="2"/>
      <c r="C290" s="2"/>
      <c r="D290" s="2"/>
      <c r="E290" s="2"/>
      <c r="F290" s="2"/>
      <c r="G290" s="2"/>
      <c r="H290" s="2"/>
      <c r="I290" s="2"/>
      <c r="J290" s="2"/>
      <c r="K290" s="2"/>
      <c r="L290" s="2"/>
      <c r="M290" s="2"/>
      <c r="N290" s="2"/>
      <c r="O290" s="2"/>
      <c r="P290" s="2"/>
    </row>
    <row r="291" spans="1:16" x14ac:dyDescent="0.25">
      <c r="A291" s="2"/>
      <c r="B291" s="2"/>
      <c r="C291" s="2"/>
      <c r="D291" s="2"/>
      <c r="E291" s="2"/>
      <c r="F291" s="2"/>
      <c r="G291" s="2"/>
      <c r="H291" s="2"/>
      <c r="I291" s="2"/>
      <c r="J291" s="2"/>
      <c r="K291" s="2"/>
      <c r="L291" s="2"/>
      <c r="M291" s="2"/>
      <c r="N291" s="2"/>
      <c r="O291" s="2"/>
      <c r="P291" s="2"/>
    </row>
    <row r="292" spans="1:16" x14ac:dyDescent="0.25">
      <c r="A292" s="2"/>
      <c r="B292" s="2"/>
      <c r="C292" s="2"/>
      <c r="D292" s="2"/>
      <c r="E292" s="2"/>
      <c r="F292" s="2"/>
      <c r="G292" s="2"/>
      <c r="H292" s="2"/>
      <c r="I292" s="2"/>
      <c r="J292" s="2"/>
      <c r="K292" s="2"/>
      <c r="L292" s="2"/>
      <c r="M292" s="2"/>
      <c r="N292" s="2"/>
      <c r="O292" s="2"/>
      <c r="P292" s="2"/>
    </row>
    <row r="293" spans="1:16" x14ac:dyDescent="0.25">
      <c r="A293" s="2"/>
      <c r="B293" s="2"/>
      <c r="C293" s="2"/>
      <c r="D293" s="2"/>
      <c r="E293" s="2"/>
      <c r="F293" s="2"/>
      <c r="G293" s="2"/>
      <c r="H293" s="2"/>
      <c r="I293" s="2"/>
      <c r="J293" s="2"/>
      <c r="K293" s="2"/>
      <c r="L293" s="2"/>
      <c r="M293" s="2"/>
      <c r="N293" s="2"/>
      <c r="O293" s="2"/>
      <c r="P293" s="2"/>
    </row>
    <row r="294" spans="1:16" x14ac:dyDescent="0.25">
      <c r="A294" s="2"/>
      <c r="B294" s="2"/>
      <c r="C294" s="2"/>
      <c r="D294" s="2"/>
      <c r="E294" s="2"/>
      <c r="F294" s="2"/>
      <c r="G294" s="2"/>
      <c r="H294" s="2"/>
      <c r="I294" s="2"/>
      <c r="J294" s="2"/>
      <c r="K294" s="2"/>
      <c r="L294" s="2"/>
      <c r="M294" s="2"/>
      <c r="N294" s="2"/>
      <c r="O294" s="2"/>
      <c r="P294" s="2"/>
    </row>
    <row r="295" spans="1:16" x14ac:dyDescent="0.25">
      <c r="A295" s="2"/>
      <c r="B295" s="2"/>
      <c r="C295" s="2"/>
      <c r="D295" s="2"/>
      <c r="E295" s="2"/>
      <c r="F295" s="2"/>
      <c r="G295" s="2"/>
      <c r="H295" s="2"/>
      <c r="I295" s="2"/>
      <c r="J295" s="2"/>
      <c r="K295" s="2"/>
      <c r="L295" s="2"/>
      <c r="M295" s="2"/>
      <c r="N295" s="2"/>
      <c r="O295" s="2"/>
      <c r="P295" s="2"/>
    </row>
    <row r="296" spans="1:16" x14ac:dyDescent="0.25">
      <c r="A296" s="2"/>
      <c r="B296" s="2"/>
      <c r="C296" s="2"/>
      <c r="D296" s="2"/>
      <c r="E296" s="2"/>
      <c r="F296" s="2"/>
      <c r="G296" s="2"/>
      <c r="H296" s="2"/>
      <c r="I296" s="2"/>
      <c r="J296" s="2"/>
      <c r="K296" s="2"/>
      <c r="L296" s="2"/>
      <c r="M296" s="2"/>
      <c r="N296" s="2"/>
      <c r="O296" s="2"/>
      <c r="P296" s="2"/>
    </row>
    <row r="297" spans="1:16" x14ac:dyDescent="0.25">
      <c r="A297" s="2"/>
      <c r="B297" s="2"/>
      <c r="C297" s="2"/>
      <c r="D297" s="2"/>
      <c r="E297" s="2"/>
      <c r="F297" s="2"/>
      <c r="G297" s="2"/>
      <c r="H297" s="2"/>
      <c r="I297" s="2"/>
      <c r="J297" s="2"/>
      <c r="K297" s="2"/>
      <c r="L297" s="2"/>
      <c r="M297" s="2"/>
      <c r="N297" s="2"/>
      <c r="O297" s="2"/>
      <c r="P297" s="2"/>
    </row>
    <row r="298" spans="1:16" x14ac:dyDescent="0.25">
      <c r="A298" s="2"/>
      <c r="B298" s="2"/>
      <c r="C298" s="2"/>
      <c r="D298" s="2"/>
      <c r="E298" s="2"/>
      <c r="F298" s="2"/>
      <c r="G298" s="2"/>
      <c r="H298" s="2"/>
      <c r="I298" s="2"/>
      <c r="J298" s="2"/>
      <c r="K298" s="2"/>
      <c r="L298" s="2"/>
      <c r="M298" s="2"/>
      <c r="N298" s="2"/>
      <c r="O298" s="2"/>
      <c r="P298" s="2"/>
    </row>
    <row r="299" spans="1:16" x14ac:dyDescent="0.25">
      <c r="A299" s="2"/>
      <c r="B299" s="2"/>
      <c r="C299" s="2"/>
      <c r="D299" s="2"/>
      <c r="E299" s="2"/>
      <c r="F299" s="2"/>
      <c r="G299" s="2"/>
      <c r="H299" s="2"/>
      <c r="I299" s="2"/>
      <c r="J299" s="2"/>
      <c r="K299" s="2"/>
      <c r="L299" s="2"/>
      <c r="M299" s="2"/>
      <c r="N299" s="2"/>
      <c r="O299" s="2"/>
      <c r="P299" s="2"/>
    </row>
    <row r="300" spans="1:16" x14ac:dyDescent="0.25">
      <c r="A300" s="2"/>
      <c r="B300" s="2"/>
      <c r="C300" s="2"/>
      <c r="D300" s="2"/>
      <c r="E300" s="2"/>
      <c r="F300" s="2"/>
      <c r="G300" s="2"/>
      <c r="H300" s="2"/>
      <c r="I300" s="2"/>
      <c r="J300" s="2"/>
      <c r="K300" s="2"/>
      <c r="L300" s="2"/>
      <c r="M300" s="2"/>
      <c r="N300" s="2"/>
      <c r="O300" s="2"/>
      <c r="P300" s="2"/>
    </row>
    <row r="301" spans="1:16" x14ac:dyDescent="0.25">
      <c r="A301" s="2"/>
      <c r="B301" s="2"/>
      <c r="C301" s="2"/>
      <c r="D301" s="2"/>
      <c r="E301" s="2"/>
      <c r="F301" s="2"/>
      <c r="G301" s="2"/>
      <c r="H301" s="2"/>
      <c r="I301" s="2"/>
      <c r="J301" s="2"/>
      <c r="K301" s="2"/>
      <c r="L301" s="2"/>
      <c r="M301" s="2"/>
      <c r="N301" s="2"/>
      <c r="O301" s="2"/>
      <c r="P301" s="2"/>
    </row>
  </sheetData>
  <sheetProtection algorithmName="SHA-512" hashValue="/PAIpGb+sDsNaF+TRZa7Pn4GsMjYnRvZBgS6nlraqGHJQFkyZmraLY2avwNmkKzPJdh/FKDtezW04OW5y3DyGg==" saltValue="qSu7jQAudvAwps6V+D6JSw==" spinCount="100000" sheet="1" objects="1" scenarios="1" formatCells="0" formatColumns="0" formatRows="0" deleteColumns="0"/>
  <autoFilter ref="A18:P284">
    <filterColumn colId="2">
      <filters>
        <filter val="179 923"/>
        <filter val="2 000"/>
        <filter val="531 222"/>
        <filter val="533 222"/>
        <filter val="713 145"/>
      </filters>
    </filterColumn>
  </autoFilter>
  <mergeCells count="31">
    <mergeCell ref="C7:P7"/>
    <mergeCell ref="A2:P2"/>
    <mergeCell ref="C3:P3"/>
    <mergeCell ref="C4:P4"/>
    <mergeCell ref="C5:P5"/>
    <mergeCell ref="C6:P6"/>
    <mergeCell ref="C13:P13"/>
    <mergeCell ref="P16:P17"/>
    <mergeCell ref="M16:M17"/>
    <mergeCell ref="N16:N17"/>
    <mergeCell ref="O16:O17"/>
    <mergeCell ref="C8:P8"/>
    <mergeCell ref="C9:P9"/>
    <mergeCell ref="C10:P10"/>
    <mergeCell ref="C11:P11"/>
    <mergeCell ref="C12:P12"/>
    <mergeCell ref="A273:B273"/>
    <mergeCell ref="A274:B274"/>
    <mergeCell ref="J16:J17"/>
    <mergeCell ref="K16:K17"/>
    <mergeCell ref="L16:L17"/>
    <mergeCell ref="A15:A17"/>
    <mergeCell ref="B15:B17"/>
    <mergeCell ref="C15:P15"/>
    <mergeCell ref="C16:C17"/>
    <mergeCell ref="D16:D17"/>
    <mergeCell ref="E16:E17"/>
    <mergeCell ref="F16:F17"/>
    <mergeCell ref="G16:G17"/>
    <mergeCell ref="H16:H17"/>
    <mergeCell ref="I16:I17"/>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9.pielikums Jūrmalas pilsētas domes
2020.gada 23.jūlija saistošajiem noteikumiem Nr.18
(protokols Nr.10, 20.punkts)
 </firstHeader>
    <firstFooter>&amp;L&amp;9&amp;D; &amp;T&amp;R&amp;9&amp;P (&amp;N)</first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300"/>
  <sheetViews>
    <sheetView showGridLines="0" view="pageLayout" zoomScaleNormal="100" workbookViewId="0">
      <selection activeCell="R5" sqref="R5"/>
    </sheetView>
  </sheetViews>
  <sheetFormatPr defaultColWidth="9.140625" defaultRowHeight="12" outlineLevelCol="1" x14ac:dyDescent="0.25"/>
  <cols>
    <col min="1" max="1" width="10.85546875" style="296" customWidth="1"/>
    <col min="2" max="2" width="28" style="296" customWidth="1"/>
    <col min="3" max="3" width="8" style="296" customWidth="1"/>
    <col min="4" max="5" width="8.7109375" style="296" hidden="1" customWidth="1" outlineLevel="1"/>
    <col min="6" max="6" width="8.7109375" style="296" customWidth="1" collapsed="1"/>
    <col min="7" max="8" width="8.7109375" style="296" hidden="1" customWidth="1" outlineLevel="1"/>
    <col min="9" max="9" width="8.7109375" style="296" customWidth="1" collapsed="1"/>
    <col min="10" max="11" width="8.28515625" style="296" hidden="1" customWidth="1" outlineLevel="1"/>
    <col min="12" max="12" width="8.28515625" style="296" customWidth="1" collapsed="1"/>
    <col min="13" max="14" width="7.42578125" style="296" hidden="1" customWidth="1" outlineLevel="1"/>
    <col min="15" max="15" width="5.5703125" style="296" customWidth="1" collapsed="1"/>
    <col min="16" max="16" width="28.28515625" style="296" hidden="1" customWidth="1" outlineLevel="1"/>
    <col min="17" max="17" width="9.140625" style="2" collapsed="1"/>
    <col min="18" max="16384" width="9.140625" style="2"/>
  </cols>
  <sheetData>
    <row r="1" spans="1:17" x14ac:dyDescent="0.25">
      <c r="A1" s="1"/>
      <c r="B1" s="1"/>
      <c r="C1" s="1"/>
      <c r="D1" s="1"/>
      <c r="E1" s="1"/>
      <c r="F1" s="1"/>
      <c r="G1" s="1"/>
      <c r="H1" s="1"/>
      <c r="I1" s="1"/>
      <c r="J1" s="1"/>
      <c r="K1" s="1"/>
      <c r="L1" s="1"/>
      <c r="M1" s="1"/>
      <c r="N1" s="1"/>
      <c r="O1" s="528" t="s">
        <v>324</v>
      </c>
      <c r="P1" s="1"/>
    </row>
    <row r="2" spans="1:17" ht="35.25" customHeight="1" x14ac:dyDescent="0.25">
      <c r="A2" s="993" t="s">
        <v>1</v>
      </c>
      <c r="B2" s="994"/>
      <c r="C2" s="994"/>
      <c r="D2" s="994"/>
      <c r="E2" s="994"/>
      <c r="F2" s="994"/>
      <c r="G2" s="994"/>
      <c r="H2" s="994"/>
      <c r="I2" s="994"/>
      <c r="J2" s="994"/>
      <c r="K2" s="994"/>
      <c r="L2" s="994"/>
      <c r="M2" s="994"/>
      <c r="N2" s="994"/>
      <c r="O2" s="994"/>
      <c r="P2" s="995"/>
      <c r="Q2" s="565"/>
    </row>
    <row r="3" spans="1:17" ht="12.75" customHeight="1" x14ac:dyDescent="0.25">
      <c r="A3" s="3" t="s">
        <v>2</v>
      </c>
      <c r="B3" s="4"/>
      <c r="C3" s="991" t="s">
        <v>325</v>
      </c>
      <c r="D3" s="991"/>
      <c r="E3" s="991"/>
      <c r="F3" s="991"/>
      <c r="G3" s="991"/>
      <c r="H3" s="991"/>
      <c r="I3" s="991"/>
      <c r="J3" s="991"/>
      <c r="K3" s="991"/>
      <c r="L3" s="991"/>
      <c r="M3" s="991"/>
      <c r="N3" s="991"/>
      <c r="O3" s="991"/>
      <c r="P3" s="992"/>
      <c r="Q3" s="565"/>
    </row>
    <row r="4" spans="1:17" ht="12.75" customHeight="1" x14ac:dyDescent="0.25">
      <c r="A4" s="3" t="s">
        <v>4</v>
      </c>
      <c r="B4" s="4"/>
      <c r="C4" s="991" t="s">
        <v>326</v>
      </c>
      <c r="D4" s="991"/>
      <c r="E4" s="991"/>
      <c r="F4" s="991"/>
      <c r="G4" s="991"/>
      <c r="H4" s="991"/>
      <c r="I4" s="991"/>
      <c r="J4" s="991"/>
      <c r="K4" s="991"/>
      <c r="L4" s="991"/>
      <c r="M4" s="991"/>
      <c r="N4" s="991"/>
      <c r="O4" s="991"/>
      <c r="P4" s="992"/>
      <c r="Q4" s="565"/>
    </row>
    <row r="5" spans="1:17" ht="12.75" customHeight="1" x14ac:dyDescent="0.25">
      <c r="A5" s="5" t="s">
        <v>6</v>
      </c>
      <c r="B5" s="6"/>
      <c r="C5" s="996" t="s">
        <v>327</v>
      </c>
      <c r="D5" s="996"/>
      <c r="E5" s="996"/>
      <c r="F5" s="996"/>
      <c r="G5" s="996"/>
      <c r="H5" s="996"/>
      <c r="I5" s="996"/>
      <c r="J5" s="996"/>
      <c r="K5" s="996"/>
      <c r="L5" s="996"/>
      <c r="M5" s="996"/>
      <c r="N5" s="996"/>
      <c r="O5" s="996"/>
      <c r="P5" s="997"/>
      <c r="Q5" s="565"/>
    </row>
    <row r="6" spans="1:17" ht="12.75" customHeight="1" x14ac:dyDescent="0.25">
      <c r="A6" s="5" t="s">
        <v>8</v>
      </c>
      <c r="B6" s="6"/>
      <c r="C6" s="996" t="s">
        <v>328</v>
      </c>
      <c r="D6" s="996"/>
      <c r="E6" s="996"/>
      <c r="F6" s="996"/>
      <c r="G6" s="996"/>
      <c r="H6" s="996"/>
      <c r="I6" s="996"/>
      <c r="J6" s="996"/>
      <c r="K6" s="996"/>
      <c r="L6" s="996"/>
      <c r="M6" s="996"/>
      <c r="N6" s="996"/>
      <c r="O6" s="996"/>
      <c r="P6" s="997"/>
      <c r="Q6" s="565"/>
    </row>
    <row r="7" spans="1:17" x14ac:dyDescent="0.25">
      <c r="A7" s="5" t="s">
        <v>10</v>
      </c>
      <c r="B7" s="6"/>
      <c r="C7" s="991" t="s">
        <v>334</v>
      </c>
      <c r="D7" s="991"/>
      <c r="E7" s="991"/>
      <c r="F7" s="991"/>
      <c r="G7" s="991"/>
      <c r="H7" s="991"/>
      <c r="I7" s="991"/>
      <c r="J7" s="991"/>
      <c r="K7" s="991"/>
      <c r="L7" s="991"/>
      <c r="M7" s="991"/>
      <c r="N7" s="991"/>
      <c r="O7" s="991"/>
      <c r="P7" s="992"/>
      <c r="Q7" s="565"/>
    </row>
    <row r="8" spans="1:17" ht="12.75" customHeight="1" x14ac:dyDescent="0.25">
      <c r="A8" s="7" t="s">
        <v>12</v>
      </c>
      <c r="B8" s="6"/>
      <c r="C8" s="1006"/>
      <c r="D8" s="1006"/>
      <c r="E8" s="1006"/>
      <c r="F8" s="1006"/>
      <c r="G8" s="1006"/>
      <c r="H8" s="1006"/>
      <c r="I8" s="1006"/>
      <c r="J8" s="1006"/>
      <c r="K8" s="1006"/>
      <c r="L8" s="1006"/>
      <c r="M8" s="1006"/>
      <c r="N8" s="1006"/>
      <c r="O8" s="1006"/>
      <c r="P8" s="1007"/>
      <c r="Q8" s="565"/>
    </row>
    <row r="9" spans="1:17" ht="12.75" customHeight="1" x14ac:dyDescent="0.25">
      <c r="A9" s="5"/>
      <c r="B9" s="6" t="s">
        <v>13</v>
      </c>
      <c r="C9" s="996" t="s">
        <v>329</v>
      </c>
      <c r="D9" s="996"/>
      <c r="E9" s="996"/>
      <c r="F9" s="996"/>
      <c r="G9" s="996"/>
      <c r="H9" s="996"/>
      <c r="I9" s="996"/>
      <c r="J9" s="996"/>
      <c r="K9" s="996"/>
      <c r="L9" s="996"/>
      <c r="M9" s="996"/>
      <c r="N9" s="996"/>
      <c r="O9" s="996"/>
      <c r="P9" s="997"/>
      <c r="Q9" s="565"/>
    </row>
    <row r="10" spans="1:17" ht="12.75" customHeight="1" x14ac:dyDescent="0.25">
      <c r="A10" s="5"/>
      <c r="B10" s="6" t="s">
        <v>15</v>
      </c>
      <c r="C10" s="996" t="s">
        <v>330</v>
      </c>
      <c r="D10" s="996"/>
      <c r="E10" s="996"/>
      <c r="F10" s="996"/>
      <c r="G10" s="996"/>
      <c r="H10" s="996"/>
      <c r="I10" s="996"/>
      <c r="J10" s="996"/>
      <c r="K10" s="996"/>
      <c r="L10" s="996"/>
      <c r="M10" s="996"/>
      <c r="N10" s="996"/>
      <c r="O10" s="996"/>
      <c r="P10" s="997"/>
      <c r="Q10" s="565"/>
    </row>
    <row r="11" spans="1:17" ht="12.75" customHeight="1" x14ac:dyDescent="0.25">
      <c r="A11" s="5"/>
      <c r="B11" s="6" t="s">
        <v>16</v>
      </c>
      <c r="C11" s="1006"/>
      <c r="D11" s="1006"/>
      <c r="E11" s="1006"/>
      <c r="F11" s="1006"/>
      <c r="G11" s="1006"/>
      <c r="H11" s="1006"/>
      <c r="I11" s="1006"/>
      <c r="J11" s="1006"/>
      <c r="K11" s="1006"/>
      <c r="L11" s="1006"/>
      <c r="M11" s="1006"/>
      <c r="N11" s="1006"/>
      <c r="O11" s="1006"/>
      <c r="P11" s="1007"/>
      <c r="Q11" s="565"/>
    </row>
    <row r="12" spans="1:17" ht="12.75" customHeight="1" x14ac:dyDescent="0.25">
      <c r="A12" s="5"/>
      <c r="B12" s="6" t="s">
        <v>17</v>
      </c>
      <c r="C12" s="996" t="s">
        <v>331</v>
      </c>
      <c r="D12" s="996"/>
      <c r="E12" s="996"/>
      <c r="F12" s="996"/>
      <c r="G12" s="996"/>
      <c r="H12" s="996"/>
      <c r="I12" s="996"/>
      <c r="J12" s="996"/>
      <c r="K12" s="996"/>
      <c r="L12" s="996"/>
      <c r="M12" s="996"/>
      <c r="N12" s="996"/>
      <c r="O12" s="996"/>
      <c r="P12" s="997"/>
      <c r="Q12" s="565"/>
    </row>
    <row r="13" spans="1:17" ht="12.75" customHeight="1" x14ac:dyDescent="0.25">
      <c r="A13" s="5"/>
      <c r="B13" s="6" t="s">
        <v>19</v>
      </c>
      <c r="C13" s="996"/>
      <c r="D13" s="996"/>
      <c r="E13" s="996"/>
      <c r="F13" s="996"/>
      <c r="G13" s="996"/>
      <c r="H13" s="996"/>
      <c r="I13" s="996"/>
      <c r="J13" s="996"/>
      <c r="K13" s="996"/>
      <c r="L13" s="996"/>
      <c r="M13" s="996"/>
      <c r="N13" s="996"/>
      <c r="O13" s="996"/>
      <c r="P13" s="997"/>
      <c r="Q13" s="565"/>
    </row>
    <row r="14" spans="1:17" ht="12.75" customHeight="1" x14ac:dyDescent="0.25">
      <c r="A14" s="8"/>
      <c r="B14" s="9"/>
      <c r="C14" s="10"/>
      <c r="D14" s="10"/>
      <c r="E14" s="10"/>
      <c r="F14" s="10"/>
      <c r="G14" s="10"/>
      <c r="H14" s="10"/>
      <c r="I14" s="10"/>
      <c r="J14" s="10"/>
      <c r="K14" s="10"/>
      <c r="L14" s="10"/>
      <c r="M14" s="10"/>
      <c r="N14" s="10"/>
      <c r="O14" s="10"/>
      <c r="P14" s="11"/>
      <c r="Q14" s="565"/>
    </row>
    <row r="15" spans="1:17" s="12" customFormat="1" ht="12.75" customHeight="1" x14ac:dyDescent="0.25">
      <c r="A15" s="1014" t="s">
        <v>20</v>
      </c>
      <c r="B15" s="1016" t="s">
        <v>21</v>
      </c>
      <c r="C15" s="1019" t="s">
        <v>22</v>
      </c>
      <c r="D15" s="1020"/>
      <c r="E15" s="1020"/>
      <c r="F15" s="1020"/>
      <c r="G15" s="1020"/>
      <c r="H15" s="1020"/>
      <c r="I15" s="1020"/>
      <c r="J15" s="1020"/>
      <c r="K15" s="1020"/>
      <c r="L15" s="1020"/>
      <c r="M15" s="1020"/>
      <c r="N15" s="1020"/>
      <c r="O15" s="1020"/>
      <c r="P15" s="1021"/>
      <c r="Q15" s="566"/>
    </row>
    <row r="16" spans="1:17" s="12" customFormat="1" ht="12.75" customHeight="1" x14ac:dyDescent="0.25">
      <c r="A16" s="1015"/>
      <c r="B16" s="1017"/>
      <c r="C16" s="1022" t="s">
        <v>23</v>
      </c>
      <c r="D16" s="1024" t="s">
        <v>24</v>
      </c>
      <c r="E16" s="1026" t="s">
        <v>25</v>
      </c>
      <c r="F16" s="1028" t="s">
        <v>26</v>
      </c>
      <c r="G16" s="1000" t="s">
        <v>27</v>
      </c>
      <c r="H16" s="1002" t="s">
        <v>28</v>
      </c>
      <c r="I16" s="1030" t="s">
        <v>29</v>
      </c>
      <c r="J16" s="1000" t="s">
        <v>30</v>
      </c>
      <c r="K16" s="1002" t="s">
        <v>31</v>
      </c>
      <c r="L16" s="1012" t="s">
        <v>32</v>
      </c>
      <c r="M16" s="1000" t="s">
        <v>33</v>
      </c>
      <c r="N16" s="1002" t="s">
        <v>34</v>
      </c>
      <c r="O16" s="1004" t="s">
        <v>35</v>
      </c>
      <c r="P16" s="998" t="s">
        <v>36</v>
      </c>
      <c r="Q16" s="566"/>
    </row>
    <row r="17" spans="1:17" s="13" customFormat="1" ht="61.5" customHeight="1" thickBot="1" x14ac:dyDescent="0.3">
      <c r="A17" s="999"/>
      <c r="B17" s="1018"/>
      <c r="C17" s="1023"/>
      <c r="D17" s="1025"/>
      <c r="E17" s="1027"/>
      <c r="F17" s="1029"/>
      <c r="G17" s="1001"/>
      <c r="H17" s="1003"/>
      <c r="I17" s="1031"/>
      <c r="J17" s="1001"/>
      <c r="K17" s="1003"/>
      <c r="L17" s="1013"/>
      <c r="M17" s="1001"/>
      <c r="N17" s="1003"/>
      <c r="O17" s="1005"/>
      <c r="P17" s="999"/>
      <c r="Q17" s="353"/>
    </row>
    <row r="18" spans="1:17" s="13" customFormat="1" ht="9.75" customHeight="1" thickTop="1" x14ac:dyDescent="0.25">
      <c r="A18" s="14" t="s">
        <v>37</v>
      </c>
      <c r="B18" s="14">
        <v>2</v>
      </c>
      <c r="C18" s="14">
        <v>8</v>
      </c>
      <c r="D18" s="15"/>
      <c r="E18" s="16"/>
      <c r="F18" s="17">
        <v>9</v>
      </c>
      <c r="G18" s="15"/>
      <c r="H18" s="16"/>
      <c r="I18" s="17">
        <v>10</v>
      </c>
      <c r="J18" s="18"/>
      <c r="K18" s="16"/>
      <c r="L18" s="17">
        <v>11</v>
      </c>
      <c r="M18" s="15"/>
      <c r="N18" s="16"/>
      <c r="O18" s="17"/>
      <c r="P18" s="19">
        <v>12</v>
      </c>
    </row>
    <row r="19" spans="1:17" s="29" customFormat="1" hidden="1" x14ac:dyDescent="0.25">
      <c r="A19" s="20"/>
      <c r="B19" s="21" t="s">
        <v>38</v>
      </c>
      <c r="C19" s="170"/>
      <c r="D19" s="22"/>
      <c r="E19" s="23"/>
      <c r="F19" s="24"/>
      <c r="G19" s="25"/>
      <c r="H19" s="26"/>
      <c r="I19" s="24"/>
      <c r="J19" s="27"/>
      <c r="K19" s="26"/>
      <c r="L19" s="24"/>
      <c r="M19" s="25"/>
      <c r="N19" s="26"/>
      <c r="O19" s="24"/>
      <c r="P19" s="28"/>
    </row>
    <row r="20" spans="1:17" s="29" customFormat="1" ht="12.75" thickBot="1" x14ac:dyDescent="0.3">
      <c r="A20" s="30"/>
      <c r="B20" s="31" t="s">
        <v>39</v>
      </c>
      <c r="C20" s="529">
        <f>F20+I20+L20+O20</f>
        <v>522865</v>
      </c>
      <c r="D20" s="32">
        <f t="shared" ref="D20:E20" si="0">SUM(D21,D24,D25,D41,D43)</f>
        <v>490411</v>
      </c>
      <c r="E20" s="33">
        <f t="shared" si="0"/>
        <v>0</v>
      </c>
      <c r="F20" s="34">
        <f>SUM(F21,F24,F25,F41,F43)</f>
        <v>490411</v>
      </c>
      <c r="G20" s="32">
        <f t="shared" ref="G20:H20" si="1">SUM(G21,G24,G43)</f>
        <v>0</v>
      </c>
      <c r="H20" s="33">
        <f t="shared" si="1"/>
        <v>0</v>
      </c>
      <c r="I20" s="34">
        <f>SUM(I21,I24,I43)</f>
        <v>0</v>
      </c>
      <c r="J20" s="35">
        <f t="shared" ref="J20:K20" si="2">SUM(J21,J26,J43)</f>
        <v>32454</v>
      </c>
      <c r="K20" s="33">
        <f t="shared" si="2"/>
        <v>0</v>
      </c>
      <c r="L20" s="34">
        <f>SUM(L21,L26,L43)</f>
        <v>32454</v>
      </c>
      <c r="M20" s="32">
        <f t="shared" ref="M20:O20" si="3">SUM(M21,M45)</f>
        <v>0</v>
      </c>
      <c r="N20" s="33">
        <f t="shared" si="3"/>
        <v>0</v>
      </c>
      <c r="O20" s="34">
        <f t="shared" si="3"/>
        <v>0</v>
      </c>
      <c r="P20" s="36"/>
    </row>
    <row r="21" spans="1:17" ht="12.75" thickTop="1" x14ac:dyDescent="0.25">
      <c r="A21" s="37"/>
      <c r="B21" s="38" t="s">
        <v>40</v>
      </c>
      <c r="C21" s="530">
        <f t="shared" ref="C21:C84" si="4">F21+I21+L21+O21</f>
        <v>8703</v>
      </c>
      <c r="D21" s="39">
        <f t="shared" ref="D21:E21" si="5">SUM(D22:D23)</f>
        <v>0</v>
      </c>
      <c r="E21" s="40">
        <f t="shared" si="5"/>
        <v>0</v>
      </c>
      <c r="F21" s="41">
        <f>SUM(F22:F23)</f>
        <v>0</v>
      </c>
      <c r="G21" s="39">
        <f t="shared" ref="G21:H21" si="6">SUM(G22:G23)</f>
        <v>0</v>
      </c>
      <c r="H21" s="40">
        <f t="shared" si="6"/>
        <v>0</v>
      </c>
      <c r="I21" s="41">
        <f>SUM(I22:I23)</f>
        <v>0</v>
      </c>
      <c r="J21" s="42">
        <f t="shared" ref="J21:K21" si="7">SUM(J22:J23)</f>
        <v>8703</v>
      </c>
      <c r="K21" s="40">
        <f t="shared" si="7"/>
        <v>0</v>
      </c>
      <c r="L21" s="41">
        <f>SUM(L22:L23)</f>
        <v>8703</v>
      </c>
      <c r="M21" s="39">
        <f t="shared" ref="M21:O21" si="8">SUM(M22:M23)</f>
        <v>0</v>
      </c>
      <c r="N21" s="40">
        <f t="shared" si="8"/>
        <v>0</v>
      </c>
      <c r="O21" s="41">
        <f t="shared" si="8"/>
        <v>0</v>
      </c>
      <c r="P21" s="43"/>
    </row>
    <row r="22" spans="1:17" hidden="1" x14ac:dyDescent="0.25">
      <c r="A22" s="44"/>
      <c r="B22" s="45" t="s">
        <v>41</v>
      </c>
      <c r="C22" s="531">
        <f t="shared" si="4"/>
        <v>0</v>
      </c>
      <c r="D22" s="46"/>
      <c r="E22" s="47"/>
      <c r="F22" s="48">
        <f>D22+E22</f>
        <v>0</v>
      </c>
      <c r="G22" s="46"/>
      <c r="H22" s="47"/>
      <c r="I22" s="48">
        <f>G22+H22</f>
        <v>0</v>
      </c>
      <c r="J22" s="49"/>
      <c r="K22" s="47"/>
      <c r="L22" s="48">
        <f>J22+K22</f>
        <v>0</v>
      </c>
      <c r="M22" s="46"/>
      <c r="N22" s="47"/>
      <c r="O22" s="48">
        <f>M22+N22</f>
        <v>0</v>
      </c>
      <c r="P22" s="50"/>
    </row>
    <row r="23" spans="1:17" x14ac:dyDescent="0.25">
      <c r="A23" s="51"/>
      <c r="B23" s="52" t="s">
        <v>42</v>
      </c>
      <c r="C23" s="532">
        <f t="shared" si="4"/>
        <v>8703</v>
      </c>
      <c r="D23" s="53"/>
      <c r="E23" s="54"/>
      <c r="F23" s="55">
        <f t="shared" ref="F23:F25" si="9">D23+E23</f>
        <v>0</v>
      </c>
      <c r="G23" s="53"/>
      <c r="H23" s="54"/>
      <c r="I23" s="55">
        <f t="shared" ref="I23:I24" si="10">G23+H23</f>
        <v>0</v>
      </c>
      <c r="J23" s="56">
        <v>8703</v>
      </c>
      <c r="K23" s="54"/>
      <c r="L23" s="55">
        <f>J23+K23</f>
        <v>8703</v>
      </c>
      <c r="M23" s="53"/>
      <c r="N23" s="54"/>
      <c r="O23" s="55">
        <f>M23+N23</f>
        <v>0</v>
      </c>
      <c r="P23" s="299"/>
    </row>
    <row r="24" spans="1:17" s="29" customFormat="1" ht="29.25" customHeight="1" thickBot="1" x14ac:dyDescent="0.3">
      <c r="A24" s="58">
        <v>19300</v>
      </c>
      <c r="B24" s="58" t="s">
        <v>43</v>
      </c>
      <c r="C24" s="533">
        <f>F24+I24</f>
        <v>490411</v>
      </c>
      <c r="D24" s="59">
        <v>490411</v>
      </c>
      <c r="E24" s="62"/>
      <c r="F24" s="61">
        <f t="shared" si="9"/>
        <v>490411</v>
      </c>
      <c r="G24" s="59"/>
      <c r="H24" s="62"/>
      <c r="I24" s="61">
        <f t="shared" si="10"/>
        <v>0</v>
      </c>
      <c r="J24" s="63" t="s">
        <v>44</v>
      </c>
      <c r="K24" s="64" t="s">
        <v>44</v>
      </c>
      <c r="L24" s="67" t="s">
        <v>44</v>
      </c>
      <c r="M24" s="65" t="s">
        <v>44</v>
      </c>
      <c r="N24" s="66" t="s">
        <v>44</v>
      </c>
      <c r="O24" s="67" t="s">
        <v>44</v>
      </c>
      <c r="P24" s="300"/>
    </row>
    <row r="25" spans="1:17" s="29" customFormat="1" ht="24.75" hidden="1" thickTop="1" x14ac:dyDescent="0.25">
      <c r="A25" s="69"/>
      <c r="B25" s="70" t="s">
        <v>45</v>
      </c>
      <c r="C25" s="534">
        <f>F25</f>
        <v>0</v>
      </c>
      <c r="D25" s="71"/>
      <c r="E25" s="72"/>
      <c r="F25" s="73">
        <f t="shared" si="9"/>
        <v>0</v>
      </c>
      <c r="G25" s="74" t="s">
        <v>44</v>
      </c>
      <c r="H25" s="75" t="s">
        <v>44</v>
      </c>
      <c r="I25" s="76" t="s">
        <v>44</v>
      </c>
      <c r="J25" s="77" t="s">
        <v>44</v>
      </c>
      <c r="K25" s="78" t="s">
        <v>44</v>
      </c>
      <c r="L25" s="76" t="s">
        <v>44</v>
      </c>
      <c r="M25" s="79" t="s">
        <v>44</v>
      </c>
      <c r="N25" s="78" t="s">
        <v>44</v>
      </c>
      <c r="O25" s="76" t="s">
        <v>44</v>
      </c>
      <c r="P25" s="80"/>
    </row>
    <row r="26" spans="1:17" s="29" customFormat="1" ht="36.75" thickTop="1" x14ac:dyDescent="0.25">
      <c r="A26" s="70">
        <v>21300</v>
      </c>
      <c r="B26" s="70" t="s">
        <v>46</v>
      </c>
      <c r="C26" s="534">
        <f>L26</f>
        <v>23751</v>
      </c>
      <c r="D26" s="79" t="s">
        <v>44</v>
      </c>
      <c r="E26" s="78" t="s">
        <v>44</v>
      </c>
      <c r="F26" s="76" t="s">
        <v>44</v>
      </c>
      <c r="G26" s="79" t="s">
        <v>44</v>
      </c>
      <c r="H26" s="78" t="s">
        <v>44</v>
      </c>
      <c r="I26" s="76" t="s">
        <v>44</v>
      </c>
      <c r="J26" s="77">
        <f t="shared" ref="J26:K26" si="11">SUM(J27,J31,J33,J36)</f>
        <v>23751</v>
      </c>
      <c r="K26" s="78">
        <f t="shared" si="11"/>
        <v>0</v>
      </c>
      <c r="L26" s="185">
        <f>SUM(L27,L31,L33,L36)</f>
        <v>23751</v>
      </c>
      <c r="M26" s="79" t="s">
        <v>44</v>
      </c>
      <c r="N26" s="78" t="s">
        <v>44</v>
      </c>
      <c r="O26" s="76" t="s">
        <v>44</v>
      </c>
      <c r="P26" s="80"/>
    </row>
    <row r="27" spans="1:17" s="29" customFormat="1" ht="24" hidden="1" x14ac:dyDescent="0.25">
      <c r="A27" s="81">
        <v>21350</v>
      </c>
      <c r="B27" s="70" t="s">
        <v>47</v>
      </c>
      <c r="C27" s="534">
        <f>L27</f>
        <v>0</v>
      </c>
      <c r="D27" s="79" t="s">
        <v>44</v>
      </c>
      <c r="E27" s="78" t="s">
        <v>44</v>
      </c>
      <c r="F27" s="76" t="s">
        <v>44</v>
      </c>
      <c r="G27" s="79" t="s">
        <v>44</v>
      </c>
      <c r="H27" s="78" t="s">
        <v>44</v>
      </c>
      <c r="I27" s="76" t="s">
        <v>44</v>
      </c>
      <c r="J27" s="77">
        <f t="shared" ref="J27:K27" si="12">SUM(J28:J30)</f>
        <v>0</v>
      </c>
      <c r="K27" s="78">
        <f t="shared" si="12"/>
        <v>0</v>
      </c>
      <c r="L27" s="185">
        <f>SUM(L28:L30)</f>
        <v>0</v>
      </c>
      <c r="M27" s="79" t="s">
        <v>44</v>
      </c>
      <c r="N27" s="78" t="s">
        <v>44</v>
      </c>
      <c r="O27" s="76" t="s">
        <v>44</v>
      </c>
      <c r="P27" s="80"/>
    </row>
    <row r="28" spans="1:17" hidden="1" x14ac:dyDescent="0.25">
      <c r="A28" s="44">
        <v>21351</v>
      </c>
      <c r="B28" s="82" t="s">
        <v>48</v>
      </c>
      <c r="C28" s="535">
        <f t="shared" ref="C28:C40" si="13">L28</f>
        <v>0</v>
      </c>
      <c r="D28" s="83" t="s">
        <v>44</v>
      </c>
      <c r="E28" s="84" t="s">
        <v>44</v>
      </c>
      <c r="F28" s="85" t="s">
        <v>44</v>
      </c>
      <c r="G28" s="83" t="s">
        <v>44</v>
      </c>
      <c r="H28" s="84" t="s">
        <v>44</v>
      </c>
      <c r="I28" s="85" t="s">
        <v>44</v>
      </c>
      <c r="J28" s="86"/>
      <c r="K28" s="87"/>
      <c r="L28" s="194">
        <f t="shared" ref="L28:L30" si="14">J28+K28</f>
        <v>0</v>
      </c>
      <c r="M28" s="88" t="s">
        <v>44</v>
      </c>
      <c r="N28" s="87" t="s">
        <v>44</v>
      </c>
      <c r="O28" s="85" t="s">
        <v>44</v>
      </c>
      <c r="P28" s="89"/>
    </row>
    <row r="29" spans="1:17" hidden="1" x14ac:dyDescent="0.25">
      <c r="A29" s="51">
        <v>21352</v>
      </c>
      <c r="B29" s="90" t="s">
        <v>49</v>
      </c>
      <c r="C29" s="536">
        <f t="shared" si="13"/>
        <v>0</v>
      </c>
      <c r="D29" s="91" t="s">
        <v>44</v>
      </c>
      <c r="E29" s="92" t="s">
        <v>44</v>
      </c>
      <c r="F29" s="93" t="s">
        <v>44</v>
      </c>
      <c r="G29" s="91" t="s">
        <v>44</v>
      </c>
      <c r="H29" s="92" t="s">
        <v>44</v>
      </c>
      <c r="I29" s="93" t="s">
        <v>44</v>
      </c>
      <c r="J29" s="94"/>
      <c r="K29" s="95"/>
      <c r="L29" s="199">
        <f t="shared" si="14"/>
        <v>0</v>
      </c>
      <c r="M29" s="96" t="s">
        <v>44</v>
      </c>
      <c r="N29" s="95" t="s">
        <v>44</v>
      </c>
      <c r="O29" s="93" t="s">
        <v>44</v>
      </c>
      <c r="P29" s="97"/>
    </row>
    <row r="30" spans="1:17" ht="24" hidden="1" x14ac:dyDescent="0.25">
      <c r="A30" s="51">
        <v>21359</v>
      </c>
      <c r="B30" s="90" t="s">
        <v>50</v>
      </c>
      <c r="C30" s="536">
        <f t="shared" si="13"/>
        <v>0</v>
      </c>
      <c r="D30" s="91" t="s">
        <v>44</v>
      </c>
      <c r="E30" s="92" t="s">
        <v>44</v>
      </c>
      <c r="F30" s="93" t="s">
        <v>44</v>
      </c>
      <c r="G30" s="91" t="s">
        <v>44</v>
      </c>
      <c r="H30" s="92" t="s">
        <v>44</v>
      </c>
      <c r="I30" s="93" t="s">
        <v>44</v>
      </c>
      <c r="J30" s="94"/>
      <c r="K30" s="95"/>
      <c r="L30" s="199">
        <f t="shared" si="14"/>
        <v>0</v>
      </c>
      <c r="M30" s="96" t="s">
        <v>44</v>
      </c>
      <c r="N30" s="95" t="s">
        <v>44</v>
      </c>
      <c r="O30" s="93" t="s">
        <v>44</v>
      </c>
      <c r="P30" s="97"/>
    </row>
    <row r="31" spans="1:17" s="29" customFormat="1" ht="36" hidden="1" x14ac:dyDescent="0.25">
      <c r="A31" s="81">
        <v>21370</v>
      </c>
      <c r="B31" s="70" t="s">
        <v>51</v>
      </c>
      <c r="C31" s="534">
        <f t="shared" si="13"/>
        <v>0</v>
      </c>
      <c r="D31" s="79" t="s">
        <v>44</v>
      </c>
      <c r="E31" s="78" t="s">
        <v>44</v>
      </c>
      <c r="F31" s="76" t="s">
        <v>44</v>
      </c>
      <c r="G31" s="79" t="s">
        <v>44</v>
      </c>
      <c r="H31" s="78" t="s">
        <v>44</v>
      </c>
      <c r="I31" s="76" t="s">
        <v>44</v>
      </c>
      <c r="J31" s="77">
        <f t="shared" ref="J31:K31" si="15">SUM(J32)</f>
        <v>0</v>
      </c>
      <c r="K31" s="78">
        <f t="shared" si="15"/>
        <v>0</v>
      </c>
      <c r="L31" s="185">
        <f>SUM(L32)</f>
        <v>0</v>
      </c>
      <c r="M31" s="79" t="s">
        <v>44</v>
      </c>
      <c r="N31" s="78" t="s">
        <v>44</v>
      </c>
      <c r="O31" s="76" t="s">
        <v>44</v>
      </c>
      <c r="P31" s="80"/>
    </row>
    <row r="32" spans="1:17" ht="36" hidden="1" x14ac:dyDescent="0.25">
      <c r="A32" s="98">
        <v>21379</v>
      </c>
      <c r="B32" s="99" t="s">
        <v>52</v>
      </c>
      <c r="C32" s="537">
        <f t="shared" si="13"/>
        <v>0</v>
      </c>
      <c r="D32" s="100" t="s">
        <v>44</v>
      </c>
      <c r="E32" s="101" t="s">
        <v>44</v>
      </c>
      <c r="F32" s="102" t="s">
        <v>44</v>
      </c>
      <c r="G32" s="100" t="s">
        <v>44</v>
      </c>
      <c r="H32" s="101" t="s">
        <v>44</v>
      </c>
      <c r="I32" s="102" t="s">
        <v>44</v>
      </c>
      <c r="J32" s="103"/>
      <c r="K32" s="104"/>
      <c r="L32" s="248">
        <f>J32+K32</f>
        <v>0</v>
      </c>
      <c r="M32" s="105" t="s">
        <v>44</v>
      </c>
      <c r="N32" s="104" t="s">
        <v>44</v>
      </c>
      <c r="O32" s="102" t="s">
        <v>44</v>
      </c>
      <c r="P32" s="106"/>
    </row>
    <row r="33" spans="1:16" s="29" customFormat="1" x14ac:dyDescent="0.25">
      <c r="A33" s="81">
        <v>21380</v>
      </c>
      <c r="B33" s="70" t="s">
        <v>53</v>
      </c>
      <c r="C33" s="534">
        <f t="shared" si="13"/>
        <v>1701</v>
      </c>
      <c r="D33" s="79" t="s">
        <v>44</v>
      </c>
      <c r="E33" s="78" t="s">
        <v>44</v>
      </c>
      <c r="F33" s="76" t="s">
        <v>44</v>
      </c>
      <c r="G33" s="79" t="s">
        <v>44</v>
      </c>
      <c r="H33" s="78" t="s">
        <v>44</v>
      </c>
      <c r="I33" s="76" t="s">
        <v>44</v>
      </c>
      <c r="J33" s="77">
        <f t="shared" ref="J33:K33" si="16">SUM(J34:J35)</f>
        <v>1701</v>
      </c>
      <c r="K33" s="78">
        <f t="shared" si="16"/>
        <v>0</v>
      </c>
      <c r="L33" s="185">
        <f>SUM(L34:L35)</f>
        <v>1701</v>
      </c>
      <c r="M33" s="79" t="s">
        <v>44</v>
      </c>
      <c r="N33" s="78" t="s">
        <v>44</v>
      </c>
      <c r="O33" s="76" t="s">
        <v>44</v>
      </c>
      <c r="P33" s="80"/>
    </row>
    <row r="34" spans="1:16" x14ac:dyDescent="0.25">
      <c r="A34" s="45">
        <v>21381</v>
      </c>
      <c r="B34" s="82" t="s">
        <v>54</v>
      </c>
      <c r="C34" s="535">
        <f t="shared" si="13"/>
        <v>1701</v>
      </c>
      <c r="D34" s="83" t="s">
        <v>44</v>
      </c>
      <c r="E34" s="84" t="s">
        <v>44</v>
      </c>
      <c r="F34" s="85" t="s">
        <v>44</v>
      </c>
      <c r="G34" s="83" t="s">
        <v>44</v>
      </c>
      <c r="H34" s="84" t="s">
        <v>44</v>
      </c>
      <c r="I34" s="85" t="s">
        <v>44</v>
      </c>
      <c r="J34" s="86">
        <v>1701</v>
      </c>
      <c r="K34" s="87"/>
      <c r="L34" s="194">
        <f t="shared" ref="L34:L35" si="17">J34+K34</f>
        <v>1701</v>
      </c>
      <c r="M34" s="88" t="s">
        <v>44</v>
      </c>
      <c r="N34" s="87" t="s">
        <v>44</v>
      </c>
      <c r="O34" s="85" t="s">
        <v>44</v>
      </c>
      <c r="P34" s="89"/>
    </row>
    <row r="35" spans="1:16" ht="24" hidden="1" x14ac:dyDescent="0.25">
      <c r="A35" s="52">
        <v>21383</v>
      </c>
      <c r="B35" s="90" t="s">
        <v>55</v>
      </c>
      <c r="C35" s="536">
        <f t="shared" si="13"/>
        <v>0</v>
      </c>
      <c r="D35" s="91" t="s">
        <v>44</v>
      </c>
      <c r="E35" s="92" t="s">
        <v>44</v>
      </c>
      <c r="F35" s="93" t="s">
        <v>44</v>
      </c>
      <c r="G35" s="91" t="s">
        <v>44</v>
      </c>
      <c r="H35" s="92" t="s">
        <v>44</v>
      </c>
      <c r="I35" s="93" t="s">
        <v>44</v>
      </c>
      <c r="J35" s="94"/>
      <c r="K35" s="95"/>
      <c r="L35" s="199">
        <f t="shared" si="17"/>
        <v>0</v>
      </c>
      <c r="M35" s="96" t="s">
        <v>44</v>
      </c>
      <c r="N35" s="95" t="s">
        <v>44</v>
      </c>
      <c r="O35" s="93" t="s">
        <v>44</v>
      </c>
      <c r="P35" s="97"/>
    </row>
    <row r="36" spans="1:16" s="29" customFormat="1" ht="25.5" customHeight="1" x14ac:dyDescent="0.25">
      <c r="A36" s="81">
        <v>21390</v>
      </c>
      <c r="B36" s="70" t="s">
        <v>56</v>
      </c>
      <c r="C36" s="534">
        <f t="shared" si="13"/>
        <v>22050</v>
      </c>
      <c r="D36" s="79" t="s">
        <v>44</v>
      </c>
      <c r="E36" s="78" t="s">
        <v>44</v>
      </c>
      <c r="F36" s="76" t="s">
        <v>44</v>
      </c>
      <c r="G36" s="79" t="s">
        <v>44</v>
      </c>
      <c r="H36" s="78" t="s">
        <v>44</v>
      </c>
      <c r="I36" s="76" t="s">
        <v>44</v>
      </c>
      <c r="J36" s="77">
        <f t="shared" ref="J36:K36" si="18">SUM(J37:J40)</f>
        <v>22050</v>
      </c>
      <c r="K36" s="78">
        <f t="shared" si="18"/>
        <v>0</v>
      </c>
      <c r="L36" s="185">
        <f>SUM(L37:L40)</f>
        <v>22050</v>
      </c>
      <c r="M36" s="79" t="s">
        <v>44</v>
      </c>
      <c r="N36" s="78" t="s">
        <v>44</v>
      </c>
      <c r="O36" s="76" t="s">
        <v>44</v>
      </c>
      <c r="P36" s="80"/>
    </row>
    <row r="37" spans="1:16" ht="24" hidden="1" x14ac:dyDescent="0.25">
      <c r="A37" s="45">
        <v>21391</v>
      </c>
      <c r="B37" s="82" t="s">
        <v>57</v>
      </c>
      <c r="C37" s="535">
        <f t="shared" si="13"/>
        <v>0</v>
      </c>
      <c r="D37" s="83" t="s">
        <v>44</v>
      </c>
      <c r="E37" s="84" t="s">
        <v>44</v>
      </c>
      <c r="F37" s="85" t="s">
        <v>44</v>
      </c>
      <c r="G37" s="83" t="s">
        <v>44</v>
      </c>
      <c r="H37" s="84" t="s">
        <v>44</v>
      </c>
      <c r="I37" s="85" t="s">
        <v>44</v>
      </c>
      <c r="J37" s="86"/>
      <c r="K37" s="87"/>
      <c r="L37" s="194">
        <f t="shared" ref="L37:L40" si="19">J37+K37</f>
        <v>0</v>
      </c>
      <c r="M37" s="88" t="s">
        <v>44</v>
      </c>
      <c r="N37" s="87" t="s">
        <v>44</v>
      </c>
      <c r="O37" s="85" t="s">
        <v>44</v>
      </c>
      <c r="P37" s="89"/>
    </row>
    <row r="38" spans="1:16" x14ac:dyDescent="0.25">
      <c r="A38" s="52">
        <v>21393</v>
      </c>
      <c r="B38" s="90" t="s">
        <v>58</v>
      </c>
      <c r="C38" s="536">
        <f t="shared" si="13"/>
        <v>21329</v>
      </c>
      <c r="D38" s="91" t="s">
        <v>44</v>
      </c>
      <c r="E38" s="92" t="s">
        <v>44</v>
      </c>
      <c r="F38" s="93" t="s">
        <v>44</v>
      </c>
      <c r="G38" s="91" t="s">
        <v>44</v>
      </c>
      <c r="H38" s="92" t="s">
        <v>44</v>
      </c>
      <c r="I38" s="93" t="s">
        <v>44</v>
      </c>
      <c r="J38" s="94">
        <v>21329</v>
      </c>
      <c r="K38" s="95"/>
      <c r="L38" s="199">
        <f t="shared" si="19"/>
        <v>21329</v>
      </c>
      <c r="M38" s="96" t="s">
        <v>44</v>
      </c>
      <c r="N38" s="95" t="s">
        <v>44</v>
      </c>
      <c r="O38" s="93" t="s">
        <v>44</v>
      </c>
      <c r="P38" s="97"/>
    </row>
    <row r="39" spans="1:16" hidden="1" x14ac:dyDescent="0.25">
      <c r="A39" s="52">
        <v>21395</v>
      </c>
      <c r="B39" s="90" t="s">
        <v>59</v>
      </c>
      <c r="C39" s="536">
        <f t="shared" si="13"/>
        <v>0</v>
      </c>
      <c r="D39" s="91" t="s">
        <v>44</v>
      </c>
      <c r="E39" s="92" t="s">
        <v>44</v>
      </c>
      <c r="F39" s="93" t="s">
        <v>44</v>
      </c>
      <c r="G39" s="91" t="s">
        <v>44</v>
      </c>
      <c r="H39" s="92" t="s">
        <v>44</v>
      </c>
      <c r="I39" s="93" t="s">
        <v>44</v>
      </c>
      <c r="J39" s="94"/>
      <c r="K39" s="95"/>
      <c r="L39" s="199">
        <f t="shared" si="19"/>
        <v>0</v>
      </c>
      <c r="M39" s="96" t="s">
        <v>44</v>
      </c>
      <c r="N39" s="95" t="s">
        <v>44</v>
      </c>
      <c r="O39" s="93" t="s">
        <v>44</v>
      </c>
      <c r="P39" s="97"/>
    </row>
    <row r="40" spans="1:16" ht="24" x14ac:dyDescent="0.25">
      <c r="A40" s="107">
        <v>21399</v>
      </c>
      <c r="B40" s="108" t="s">
        <v>60</v>
      </c>
      <c r="C40" s="538">
        <f t="shared" si="13"/>
        <v>721</v>
      </c>
      <c r="D40" s="109" t="s">
        <v>44</v>
      </c>
      <c r="E40" s="110" t="s">
        <v>44</v>
      </c>
      <c r="F40" s="111" t="s">
        <v>44</v>
      </c>
      <c r="G40" s="109" t="s">
        <v>44</v>
      </c>
      <c r="H40" s="110" t="s">
        <v>44</v>
      </c>
      <c r="I40" s="111" t="s">
        <v>44</v>
      </c>
      <c r="J40" s="112">
        <v>721</v>
      </c>
      <c r="K40" s="113"/>
      <c r="L40" s="222">
        <f t="shared" si="19"/>
        <v>721</v>
      </c>
      <c r="M40" s="114" t="s">
        <v>44</v>
      </c>
      <c r="N40" s="113" t="s">
        <v>44</v>
      </c>
      <c r="O40" s="111" t="s">
        <v>44</v>
      </c>
      <c r="P40" s="115"/>
    </row>
    <row r="41" spans="1:16" s="29" customFormat="1" ht="26.25" hidden="1" customHeight="1" x14ac:dyDescent="0.25">
      <c r="A41" s="116">
        <v>21420</v>
      </c>
      <c r="B41" s="117" t="s">
        <v>61</v>
      </c>
      <c r="C41" s="539">
        <f>F41</f>
        <v>0</v>
      </c>
      <c r="D41" s="118">
        <f t="shared" ref="D41:E41" si="20">SUM(D42)</f>
        <v>0</v>
      </c>
      <c r="E41" s="119">
        <f t="shared" si="20"/>
        <v>0</v>
      </c>
      <c r="F41" s="120">
        <f>SUM(F42)</f>
        <v>0</v>
      </c>
      <c r="G41" s="118" t="s">
        <v>44</v>
      </c>
      <c r="H41" s="119" t="s">
        <v>44</v>
      </c>
      <c r="I41" s="121" t="s">
        <v>44</v>
      </c>
      <c r="J41" s="122" t="s">
        <v>44</v>
      </c>
      <c r="K41" s="123" t="s">
        <v>44</v>
      </c>
      <c r="L41" s="121" t="s">
        <v>44</v>
      </c>
      <c r="M41" s="124" t="s">
        <v>44</v>
      </c>
      <c r="N41" s="123" t="s">
        <v>44</v>
      </c>
      <c r="O41" s="121" t="s">
        <v>44</v>
      </c>
      <c r="P41" s="125"/>
    </row>
    <row r="42" spans="1:16" s="29" customFormat="1" ht="26.25" hidden="1" customHeight="1" x14ac:dyDescent="0.25">
      <c r="A42" s="107">
        <v>21429</v>
      </c>
      <c r="B42" s="108" t="s">
        <v>62</v>
      </c>
      <c r="C42" s="538">
        <f>F42</f>
        <v>0</v>
      </c>
      <c r="D42" s="126"/>
      <c r="E42" s="127"/>
      <c r="F42" s="128">
        <f>D42+E42</f>
        <v>0</v>
      </c>
      <c r="G42" s="129" t="s">
        <v>44</v>
      </c>
      <c r="H42" s="130" t="s">
        <v>44</v>
      </c>
      <c r="I42" s="111" t="s">
        <v>44</v>
      </c>
      <c r="J42" s="131" t="s">
        <v>44</v>
      </c>
      <c r="K42" s="110" t="s">
        <v>44</v>
      </c>
      <c r="L42" s="111" t="s">
        <v>44</v>
      </c>
      <c r="M42" s="109" t="s">
        <v>44</v>
      </c>
      <c r="N42" s="110" t="s">
        <v>44</v>
      </c>
      <c r="O42" s="111" t="s">
        <v>44</v>
      </c>
      <c r="P42" s="115"/>
    </row>
    <row r="43" spans="1:16" s="29" customFormat="1" ht="24" hidden="1" x14ac:dyDescent="0.25">
      <c r="A43" s="81">
        <v>21490</v>
      </c>
      <c r="B43" s="70" t="s">
        <v>63</v>
      </c>
      <c r="C43" s="540">
        <f>F43+I43+L43</f>
        <v>0</v>
      </c>
      <c r="D43" s="132">
        <f t="shared" ref="D43:E43" si="21">D44</f>
        <v>0</v>
      </c>
      <c r="E43" s="133">
        <f t="shared" si="21"/>
        <v>0</v>
      </c>
      <c r="F43" s="73">
        <f>F44</f>
        <v>0</v>
      </c>
      <c r="G43" s="132">
        <f t="shared" ref="G43:L43" si="22">G44</f>
        <v>0</v>
      </c>
      <c r="H43" s="133">
        <f t="shared" si="22"/>
        <v>0</v>
      </c>
      <c r="I43" s="73">
        <f t="shared" si="22"/>
        <v>0</v>
      </c>
      <c r="J43" s="134">
        <f t="shared" si="22"/>
        <v>0</v>
      </c>
      <c r="K43" s="133">
        <f t="shared" si="22"/>
        <v>0</v>
      </c>
      <c r="L43" s="73">
        <f t="shared" si="22"/>
        <v>0</v>
      </c>
      <c r="M43" s="79" t="s">
        <v>44</v>
      </c>
      <c r="N43" s="78" t="s">
        <v>44</v>
      </c>
      <c r="O43" s="76" t="s">
        <v>44</v>
      </c>
      <c r="P43" s="80"/>
    </row>
    <row r="44" spans="1:16" s="29" customFormat="1" ht="24" hidden="1" x14ac:dyDescent="0.25">
      <c r="A44" s="52">
        <v>21499</v>
      </c>
      <c r="B44" s="90" t="s">
        <v>64</v>
      </c>
      <c r="C44" s="541">
        <f>F44+I44+L44</f>
        <v>0</v>
      </c>
      <c r="D44" s="135"/>
      <c r="E44" s="136"/>
      <c r="F44" s="48">
        <f>D44+E44</f>
        <v>0</v>
      </c>
      <c r="G44" s="46"/>
      <c r="H44" s="47"/>
      <c r="I44" s="48">
        <f>G44+H44</f>
        <v>0</v>
      </c>
      <c r="J44" s="86"/>
      <c r="K44" s="87"/>
      <c r="L44" s="48">
        <f>J44+K44</f>
        <v>0</v>
      </c>
      <c r="M44" s="105" t="s">
        <v>44</v>
      </c>
      <c r="N44" s="104" t="s">
        <v>44</v>
      </c>
      <c r="O44" s="102" t="s">
        <v>44</v>
      </c>
      <c r="P44" s="106"/>
    </row>
    <row r="45" spans="1:16" ht="12.75" hidden="1" customHeight="1" x14ac:dyDescent="0.25">
      <c r="A45" s="137">
        <v>23000</v>
      </c>
      <c r="B45" s="138" t="s">
        <v>65</v>
      </c>
      <c r="C45" s="540">
        <f>O45</f>
        <v>0</v>
      </c>
      <c r="D45" s="139" t="s">
        <v>44</v>
      </c>
      <c r="E45" s="140" t="s">
        <v>44</v>
      </c>
      <c r="F45" s="111" t="s">
        <v>44</v>
      </c>
      <c r="G45" s="109" t="s">
        <v>44</v>
      </c>
      <c r="H45" s="110" t="s">
        <v>44</v>
      </c>
      <c r="I45" s="111" t="s">
        <v>44</v>
      </c>
      <c r="J45" s="131" t="s">
        <v>44</v>
      </c>
      <c r="K45" s="110" t="s">
        <v>44</v>
      </c>
      <c r="L45" s="111" t="s">
        <v>44</v>
      </c>
      <c r="M45" s="139">
        <f t="shared" ref="M45:O45" si="23">SUM(M46:M47)</f>
        <v>0</v>
      </c>
      <c r="N45" s="140">
        <f t="shared" si="23"/>
        <v>0</v>
      </c>
      <c r="O45" s="128">
        <f t="shared" si="23"/>
        <v>0</v>
      </c>
      <c r="P45" s="141"/>
    </row>
    <row r="46" spans="1:16" ht="24" hidden="1" x14ac:dyDescent="0.25">
      <c r="A46" s="142">
        <v>23410</v>
      </c>
      <c r="B46" s="143" t="s">
        <v>66</v>
      </c>
      <c r="C46" s="539">
        <f t="shared" ref="C46:C47" si="24">O46</f>
        <v>0</v>
      </c>
      <c r="D46" s="118" t="s">
        <v>44</v>
      </c>
      <c r="E46" s="119" t="s">
        <v>44</v>
      </c>
      <c r="F46" s="121" t="s">
        <v>44</v>
      </c>
      <c r="G46" s="124" t="s">
        <v>44</v>
      </c>
      <c r="H46" s="123" t="s">
        <v>44</v>
      </c>
      <c r="I46" s="121" t="s">
        <v>44</v>
      </c>
      <c r="J46" s="122" t="s">
        <v>44</v>
      </c>
      <c r="K46" s="123" t="s">
        <v>44</v>
      </c>
      <c r="L46" s="121" t="s">
        <v>44</v>
      </c>
      <c r="M46" s="144"/>
      <c r="N46" s="145"/>
      <c r="O46" s="120">
        <f t="shared" ref="O46:O47" si="25">M46+N46</f>
        <v>0</v>
      </c>
      <c r="P46" s="146"/>
    </row>
    <row r="47" spans="1:16" ht="24" hidden="1" x14ac:dyDescent="0.25">
      <c r="A47" s="142">
        <v>23510</v>
      </c>
      <c r="B47" s="143" t="s">
        <v>67</v>
      </c>
      <c r="C47" s="539">
        <f t="shared" si="24"/>
        <v>0</v>
      </c>
      <c r="D47" s="118" t="s">
        <v>44</v>
      </c>
      <c r="E47" s="119" t="s">
        <v>44</v>
      </c>
      <c r="F47" s="121" t="s">
        <v>44</v>
      </c>
      <c r="G47" s="124" t="s">
        <v>44</v>
      </c>
      <c r="H47" s="123" t="s">
        <v>44</v>
      </c>
      <c r="I47" s="121" t="s">
        <v>44</v>
      </c>
      <c r="J47" s="122" t="s">
        <v>44</v>
      </c>
      <c r="K47" s="123" t="s">
        <v>44</v>
      </c>
      <c r="L47" s="121" t="s">
        <v>44</v>
      </c>
      <c r="M47" s="144"/>
      <c r="N47" s="145"/>
      <c r="O47" s="120">
        <f t="shared" si="25"/>
        <v>0</v>
      </c>
      <c r="P47" s="146"/>
    </row>
    <row r="48" spans="1:16" hidden="1" x14ac:dyDescent="0.25">
      <c r="A48" s="147"/>
      <c r="B48" s="143"/>
      <c r="C48" s="542"/>
      <c r="D48" s="148"/>
      <c r="E48" s="149"/>
      <c r="F48" s="121"/>
      <c r="G48" s="124"/>
      <c r="H48" s="123"/>
      <c r="I48" s="121"/>
      <c r="J48" s="122"/>
      <c r="K48" s="123"/>
      <c r="L48" s="120"/>
      <c r="M48" s="118"/>
      <c r="N48" s="119"/>
      <c r="O48" s="120"/>
      <c r="P48" s="146"/>
    </row>
    <row r="49" spans="1:16" s="29" customFormat="1" hidden="1" x14ac:dyDescent="0.25">
      <c r="A49" s="150"/>
      <c r="B49" s="151" t="s">
        <v>68</v>
      </c>
      <c r="C49" s="543"/>
      <c r="D49" s="152"/>
      <c r="E49" s="153"/>
      <c r="F49" s="154"/>
      <c r="G49" s="152"/>
      <c r="H49" s="153"/>
      <c r="I49" s="154"/>
      <c r="J49" s="155"/>
      <c r="K49" s="153"/>
      <c r="L49" s="154"/>
      <c r="M49" s="152"/>
      <c r="N49" s="153"/>
      <c r="O49" s="154"/>
      <c r="P49" s="156"/>
    </row>
    <row r="50" spans="1:16" s="29" customFormat="1" ht="12.75" thickBot="1" x14ac:dyDescent="0.3">
      <c r="A50" s="157"/>
      <c r="B50" s="30" t="s">
        <v>69</v>
      </c>
      <c r="C50" s="544">
        <f t="shared" si="4"/>
        <v>522865</v>
      </c>
      <c r="D50" s="158">
        <f t="shared" ref="D50:E50" si="26">SUM(D51,D269)</f>
        <v>490411</v>
      </c>
      <c r="E50" s="159">
        <f t="shared" si="26"/>
        <v>0</v>
      </c>
      <c r="F50" s="160">
        <f>SUM(F51,F269)</f>
        <v>490411</v>
      </c>
      <c r="G50" s="158">
        <f t="shared" ref="G50:O50" si="27">SUM(G51,G269)</f>
        <v>0</v>
      </c>
      <c r="H50" s="159">
        <f t="shared" si="27"/>
        <v>0</v>
      </c>
      <c r="I50" s="160">
        <f t="shared" si="27"/>
        <v>0</v>
      </c>
      <c r="J50" s="161">
        <f t="shared" si="27"/>
        <v>32454</v>
      </c>
      <c r="K50" s="159">
        <f t="shared" si="27"/>
        <v>0</v>
      </c>
      <c r="L50" s="160">
        <f t="shared" si="27"/>
        <v>32454</v>
      </c>
      <c r="M50" s="158">
        <f t="shared" si="27"/>
        <v>0</v>
      </c>
      <c r="N50" s="159">
        <f t="shared" si="27"/>
        <v>0</v>
      </c>
      <c r="O50" s="160">
        <f t="shared" si="27"/>
        <v>0</v>
      </c>
      <c r="P50" s="162"/>
    </row>
    <row r="51" spans="1:16" s="29" customFormat="1" ht="36.75" thickTop="1" x14ac:dyDescent="0.25">
      <c r="A51" s="163"/>
      <c r="B51" s="164" t="s">
        <v>70</v>
      </c>
      <c r="C51" s="545">
        <f t="shared" si="4"/>
        <v>522865</v>
      </c>
      <c r="D51" s="165">
        <f t="shared" ref="D51:E51" si="28">SUM(D52,D181)</f>
        <v>490411</v>
      </c>
      <c r="E51" s="166">
        <f t="shared" si="28"/>
        <v>0</v>
      </c>
      <c r="F51" s="167">
        <f>SUM(F52,F181)</f>
        <v>490411</v>
      </c>
      <c r="G51" s="165">
        <f t="shared" ref="G51:H51" si="29">SUM(G52,G181)</f>
        <v>0</v>
      </c>
      <c r="H51" s="166">
        <f t="shared" si="29"/>
        <v>0</v>
      </c>
      <c r="I51" s="167">
        <f>SUM(I52,I181)</f>
        <v>0</v>
      </c>
      <c r="J51" s="168">
        <f t="shared" ref="J51:K51" si="30">SUM(J52,J181)</f>
        <v>32454</v>
      </c>
      <c r="K51" s="166">
        <f t="shared" si="30"/>
        <v>0</v>
      </c>
      <c r="L51" s="167">
        <f>SUM(L52,L181)</f>
        <v>32454</v>
      </c>
      <c r="M51" s="165">
        <f t="shared" ref="M51:O51" si="31">SUM(M52,M181)</f>
        <v>0</v>
      </c>
      <c r="N51" s="166">
        <f t="shared" si="31"/>
        <v>0</v>
      </c>
      <c r="O51" s="167">
        <f t="shared" si="31"/>
        <v>0</v>
      </c>
      <c r="P51" s="169"/>
    </row>
    <row r="52" spans="1:16" s="29" customFormat="1" ht="24" x14ac:dyDescent="0.25">
      <c r="A52" s="170"/>
      <c r="B52" s="20" t="s">
        <v>71</v>
      </c>
      <c r="C52" s="546">
        <f t="shared" si="4"/>
        <v>522865</v>
      </c>
      <c r="D52" s="171">
        <f t="shared" ref="D52:E52" si="32">SUM(D53,D75,D160,D174)</f>
        <v>490411</v>
      </c>
      <c r="E52" s="172">
        <f t="shared" si="32"/>
        <v>0</v>
      </c>
      <c r="F52" s="173">
        <f>SUM(F53,F75,F160,F174)</f>
        <v>490411</v>
      </c>
      <c r="G52" s="171">
        <f t="shared" ref="G52:H52" si="33">SUM(G53,G75,G160,G174)</f>
        <v>0</v>
      </c>
      <c r="H52" s="172">
        <f t="shared" si="33"/>
        <v>0</v>
      </c>
      <c r="I52" s="173">
        <f>SUM(I53,I75,I160,I174)</f>
        <v>0</v>
      </c>
      <c r="J52" s="174">
        <f t="shared" ref="J52:K52" si="34">SUM(J53,J75,J160,J174)</f>
        <v>32454</v>
      </c>
      <c r="K52" s="172">
        <f t="shared" si="34"/>
        <v>0</v>
      </c>
      <c r="L52" s="173">
        <f>SUM(L53,L75,L160,L174)</f>
        <v>32454</v>
      </c>
      <c r="M52" s="171">
        <f t="shared" ref="M52:O52" si="35">SUM(M53,M75,M160,M174)</f>
        <v>0</v>
      </c>
      <c r="N52" s="172">
        <f t="shared" si="35"/>
        <v>0</v>
      </c>
      <c r="O52" s="173">
        <f t="shared" si="35"/>
        <v>0</v>
      </c>
      <c r="P52" s="175"/>
    </row>
    <row r="53" spans="1:16" s="29" customFormat="1" x14ac:dyDescent="0.25">
      <c r="A53" s="176">
        <v>1000</v>
      </c>
      <c r="B53" s="176" t="s">
        <v>72</v>
      </c>
      <c r="C53" s="547">
        <f t="shared" si="4"/>
        <v>86477</v>
      </c>
      <c r="D53" s="177">
        <f t="shared" ref="D53:E53" si="36">SUM(D54,D67)</f>
        <v>75066</v>
      </c>
      <c r="E53" s="178">
        <f t="shared" si="36"/>
        <v>1995</v>
      </c>
      <c r="F53" s="179">
        <f>SUM(F54,F67)</f>
        <v>77061</v>
      </c>
      <c r="G53" s="177">
        <f t="shared" ref="G53:H53" si="37">SUM(G54,G67)</f>
        <v>0</v>
      </c>
      <c r="H53" s="178">
        <f t="shared" si="37"/>
        <v>0</v>
      </c>
      <c r="I53" s="179">
        <f>SUM(I54,I67)</f>
        <v>0</v>
      </c>
      <c r="J53" s="180">
        <f t="shared" ref="J53:K53" si="38">SUM(J54,J67)</f>
        <v>9416</v>
      </c>
      <c r="K53" s="178">
        <f t="shared" si="38"/>
        <v>0</v>
      </c>
      <c r="L53" s="179">
        <f>SUM(L54,L67)</f>
        <v>9416</v>
      </c>
      <c r="M53" s="177">
        <f t="shared" ref="M53:O53" si="39">SUM(M54,M67)</f>
        <v>0</v>
      </c>
      <c r="N53" s="178">
        <f t="shared" si="39"/>
        <v>0</v>
      </c>
      <c r="O53" s="179">
        <f t="shared" si="39"/>
        <v>0</v>
      </c>
      <c r="P53" s="181"/>
    </row>
    <row r="54" spans="1:16" x14ac:dyDescent="0.25">
      <c r="A54" s="70">
        <v>1100</v>
      </c>
      <c r="B54" s="182" t="s">
        <v>73</v>
      </c>
      <c r="C54" s="534">
        <f t="shared" si="4"/>
        <v>82351</v>
      </c>
      <c r="D54" s="183">
        <f t="shared" ref="D54:E54" si="40">SUM(D55,D58,D66)</f>
        <v>71484</v>
      </c>
      <c r="E54" s="184">
        <f t="shared" si="40"/>
        <v>1900</v>
      </c>
      <c r="F54" s="185">
        <f>SUM(F55,F58,F66)</f>
        <v>73384</v>
      </c>
      <c r="G54" s="183">
        <f t="shared" ref="G54:H54" si="41">SUM(G55,G58,G66)</f>
        <v>0</v>
      </c>
      <c r="H54" s="184">
        <f t="shared" si="41"/>
        <v>0</v>
      </c>
      <c r="I54" s="185">
        <f>SUM(I55,I58,I66)</f>
        <v>0</v>
      </c>
      <c r="J54" s="186">
        <f t="shared" ref="J54:K54" si="42">SUM(J55,J58,J66)</f>
        <v>8967</v>
      </c>
      <c r="K54" s="184">
        <f t="shared" si="42"/>
        <v>0</v>
      </c>
      <c r="L54" s="185">
        <f>SUM(L55,L58,L66)</f>
        <v>8967</v>
      </c>
      <c r="M54" s="183">
        <f t="shared" ref="M54:O54" si="43">SUM(M55,M58,M66)</f>
        <v>0</v>
      </c>
      <c r="N54" s="184">
        <f t="shared" si="43"/>
        <v>0</v>
      </c>
      <c r="O54" s="185">
        <f t="shared" si="43"/>
        <v>0</v>
      </c>
      <c r="P54" s="187"/>
    </row>
    <row r="55" spans="1:16" hidden="1" x14ac:dyDescent="0.25">
      <c r="A55" s="188">
        <v>1110</v>
      </c>
      <c r="B55" s="143" t="s">
        <v>74</v>
      </c>
      <c r="C55" s="542">
        <f t="shared" si="4"/>
        <v>0</v>
      </c>
      <c r="D55" s="148">
        <f t="shared" ref="D55:E55" si="44">SUM(D56:D57)</f>
        <v>0</v>
      </c>
      <c r="E55" s="149">
        <f t="shared" si="44"/>
        <v>0</v>
      </c>
      <c r="F55" s="189">
        <f>SUM(F56:F57)</f>
        <v>0</v>
      </c>
      <c r="G55" s="148">
        <f t="shared" ref="G55:H55" si="45">SUM(G56:G57)</f>
        <v>0</v>
      </c>
      <c r="H55" s="149">
        <f t="shared" si="45"/>
        <v>0</v>
      </c>
      <c r="I55" s="189">
        <f>SUM(I56:I57)</f>
        <v>0</v>
      </c>
      <c r="J55" s="190">
        <f t="shared" ref="J55:K55" si="46">SUM(J56:J57)</f>
        <v>0</v>
      </c>
      <c r="K55" s="149">
        <f t="shared" si="46"/>
        <v>0</v>
      </c>
      <c r="L55" s="189">
        <f>SUM(L56:L57)</f>
        <v>0</v>
      </c>
      <c r="M55" s="148">
        <f t="shared" ref="M55:O55" si="47">SUM(M56:M57)</f>
        <v>0</v>
      </c>
      <c r="N55" s="149">
        <f t="shared" si="47"/>
        <v>0</v>
      </c>
      <c r="O55" s="189">
        <f t="shared" si="47"/>
        <v>0</v>
      </c>
      <c r="P55" s="191"/>
    </row>
    <row r="56" spans="1:16" hidden="1" x14ac:dyDescent="0.25">
      <c r="A56" s="45">
        <v>1111</v>
      </c>
      <c r="B56" s="82" t="s">
        <v>75</v>
      </c>
      <c r="C56" s="535">
        <f t="shared" si="4"/>
        <v>0</v>
      </c>
      <c r="D56" s="192"/>
      <c r="E56" s="193"/>
      <c r="F56" s="194">
        <f t="shared" ref="F56:F57" si="48">D56+E56</f>
        <v>0</v>
      </c>
      <c r="G56" s="192"/>
      <c r="H56" s="193"/>
      <c r="I56" s="194">
        <f t="shared" ref="I56:I57" si="49">G56+H56</f>
        <v>0</v>
      </c>
      <c r="J56" s="195"/>
      <c r="K56" s="193"/>
      <c r="L56" s="194">
        <f t="shared" ref="L56:L57" si="50">J56+K56</f>
        <v>0</v>
      </c>
      <c r="M56" s="192"/>
      <c r="N56" s="193"/>
      <c r="O56" s="194">
        <f t="shared" ref="O56:O57" si="51">M56+N56</f>
        <v>0</v>
      </c>
      <c r="P56" s="196"/>
    </row>
    <row r="57" spans="1:16" ht="24" hidden="1" customHeight="1" x14ac:dyDescent="0.25">
      <c r="A57" s="52">
        <v>1119</v>
      </c>
      <c r="B57" s="90" t="s">
        <v>76</v>
      </c>
      <c r="C57" s="536">
        <f t="shared" si="4"/>
        <v>0</v>
      </c>
      <c r="D57" s="197"/>
      <c r="E57" s="198"/>
      <c r="F57" s="199">
        <f t="shared" si="48"/>
        <v>0</v>
      </c>
      <c r="G57" s="197"/>
      <c r="H57" s="198"/>
      <c r="I57" s="199">
        <f t="shared" si="49"/>
        <v>0</v>
      </c>
      <c r="J57" s="200"/>
      <c r="K57" s="198"/>
      <c r="L57" s="199">
        <f t="shared" si="50"/>
        <v>0</v>
      </c>
      <c r="M57" s="197"/>
      <c r="N57" s="198"/>
      <c r="O57" s="199">
        <f t="shared" si="51"/>
        <v>0</v>
      </c>
      <c r="P57" s="201"/>
    </row>
    <row r="58" spans="1:16" hidden="1" x14ac:dyDescent="0.25">
      <c r="A58" s="202">
        <v>1140</v>
      </c>
      <c r="B58" s="90" t="s">
        <v>77</v>
      </c>
      <c r="C58" s="536">
        <f t="shared" si="4"/>
        <v>0</v>
      </c>
      <c r="D58" s="203">
        <f t="shared" ref="D58:E58" si="52">SUM(D59:D65)</f>
        <v>0</v>
      </c>
      <c r="E58" s="204">
        <f t="shared" si="52"/>
        <v>0</v>
      </c>
      <c r="F58" s="199">
        <f>SUM(F59:F65)</f>
        <v>0</v>
      </c>
      <c r="G58" s="203">
        <f t="shared" ref="G58:H58" si="53">SUM(G59:G65)</f>
        <v>0</v>
      </c>
      <c r="H58" s="204">
        <f t="shared" si="53"/>
        <v>0</v>
      </c>
      <c r="I58" s="199">
        <f>SUM(I59:I65)</f>
        <v>0</v>
      </c>
      <c r="J58" s="205">
        <f t="shared" ref="J58:K58" si="54">SUM(J59:J65)</f>
        <v>0</v>
      </c>
      <c r="K58" s="204">
        <f t="shared" si="54"/>
        <v>0</v>
      </c>
      <c r="L58" s="199">
        <f>SUM(L59:L65)</f>
        <v>0</v>
      </c>
      <c r="M58" s="203">
        <f t="shared" ref="M58:O58" si="55">SUM(M59:M65)</f>
        <v>0</v>
      </c>
      <c r="N58" s="204">
        <f t="shared" si="55"/>
        <v>0</v>
      </c>
      <c r="O58" s="199">
        <f t="shared" si="55"/>
        <v>0</v>
      </c>
      <c r="P58" s="201"/>
    </row>
    <row r="59" spans="1:16" hidden="1" x14ac:dyDescent="0.25">
      <c r="A59" s="52">
        <v>1141</v>
      </c>
      <c r="B59" s="90" t="s">
        <v>78</v>
      </c>
      <c r="C59" s="536">
        <f t="shared" si="4"/>
        <v>0</v>
      </c>
      <c r="D59" s="197"/>
      <c r="E59" s="198"/>
      <c r="F59" s="199">
        <f t="shared" ref="F59:F66" si="56">D59+E59</f>
        <v>0</v>
      </c>
      <c r="G59" s="197"/>
      <c r="H59" s="198"/>
      <c r="I59" s="199">
        <f t="shared" ref="I59:I66" si="57">G59+H59</f>
        <v>0</v>
      </c>
      <c r="J59" s="200"/>
      <c r="K59" s="198"/>
      <c r="L59" s="199">
        <f t="shared" ref="L59:L66" si="58">J59+K59</f>
        <v>0</v>
      </c>
      <c r="M59" s="197"/>
      <c r="N59" s="198"/>
      <c r="O59" s="199">
        <f t="shared" ref="O59:O66" si="59">M59+N59</f>
        <v>0</v>
      </c>
      <c r="P59" s="201"/>
    </row>
    <row r="60" spans="1:16" ht="24.75" hidden="1" customHeight="1" x14ac:dyDescent="0.25">
      <c r="A60" s="52">
        <v>1142</v>
      </c>
      <c r="B60" s="90" t="s">
        <v>79</v>
      </c>
      <c r="C60" s="536">
        <f t="shared" si="4"/>
        <v>0</v>
      </c>
      <c r="D60" s="197"/>
      <c r="E60" s="198"/>
      <c r="F60" s="199">
        <f t="shared" si="56"/>
        <v>0</v>
      </c>
      <c r="G60" s="197"/>
      <c r="H60" s="198"/>
      <c r="I60" s="199">
        <f t="shared" si="57"/>
        <v>0</v>
      </c>
      <c r="J60" s="200"/>
      <c r="K60" s="198"/>
      <c r="L60" s="199">
        <f t="shared" si="58"/>
        <v>0</v>
      </c>
      <c r="M60" s="197"/>
      <c r="N60" s="198"/>
      <c r="O60" s="199">
        <f t="shared" si="59"/>
        <v>0</v>
      </c>
      <c r="P60" s="201"/>
    </row>
    <row r="61" spans="1:16" ht="24" hidden="1" x14ac:dyDescent="0.25">
      <c r="A61" s="52">
        <v>1145</v>
      </c>
      <c r="B61" s="90" t="s">
        <v>80</v>
      </c>
      <c r="C61" s="536">
        <f t="shared" si="4"/>
        <v>0</v>
      </c>
      <c r="D61" s="197"/>
      <c r="E61" s="198"/>
      <c r="F61" s="199">
        <f t="shared" si="56"/>
        <v>0</v>
      </c>
      <c r="G61" s="197"/>
      <c r="H61" s="198"/>
      <c r="I61" s="199">
        <f t="shared" si="57"/>
        <v>0</v>
      </c>
      <c r="J61" s="200"/>
      <c r="K61" s="198"/>
      <c r="L61" s="199">
        <f t="shared" si="58"/>
        <v>0</v>
      </c>
      <c r="M61" s="197"/>
      <c r="N61" s="198"/>
      <c r="O61" s="199">
        <f t="shared" si="59"/>
        <v>0</v>
      </c>
      <c r="P61" s="201"/>
    </row>
    <row r="62" spans="1:16" ht="27.75" hidden="1" customHeight="1" x14ac:dyDescent="0.25">
      <c r="A62" s="52">
        <v>1146</v>
      </c>
      <c r="B62" s="90" t="s">
        <v>81</v>
      </c>
      <c r="C62" s="536">
        <f t="shared" si="4"/>
        <v>0</v>
      </c>
      <c r="D62" s="197"/>
      <c r="E62" s="198"/>
      <c r="F62" s="199">
        <f t="shared" si="56"/>
        <v>0</v>
      </c>
      <c r="G62" s="197"/>
      <c r="H62" s="198"/>
      <c r="I62" s="199">
        <f t="shared" si="57"/>
        <v>0</v>
      </c>
      <c r="J62" s="200"/>
      <c r="K62" s="198"/>
      <c r="L62" s="199">
        <f t="shared" si="58"/>
        <v>0</v>
      </c>
      <c r="M62" s="197"/>
      <c r="N62" s="198"/>
      <c r="O62" s="199">
        <f t="shared" si="59"/>
        <v>0</v>
      </c>
      <c r="P62" s="201"/>
    </row>
    <row r="63" spans="1:16" hidden="1" x14ac:dyDescent="0.25">
      <c r="A63" s="52">
        <v>1147</v>
      </c>
      <c r="B63" s="90" t="s">
        <v>82</v>
      </c>
      <c r="C63" s="536">
        <f t="shared" si="4"/>
        <v>0</v>
      </c>
      <c r="D63" s="197"/>
      <c r="E63" s="198"/>
      <c r="F63" s="199">
        <f t="shared" si="56"/>
        <v>0</v>
      </c>
      <c r="G63" s="197"/>
      <c r="H63" s="198"/>
      <c r="I63" s="199">
        <f t="shared" si="57"/>
        <v>0</v>
      </c>
      <c r="J63" s="200"/>
      <c r="K63" s="198"/>
      <c r="L63" s="199">
        <f t="shared" si="58"/>
        <v>0</v>
      </c>
      <c r="M63" s="197"/>
      <c r="N63" s="198"/>
      <c r="O63" s="199">
        <f t="shared" si="59"/>
        <v>0</v>
      </c>
      <c r="P63" s="201"/>
    </row>
    <row r="64" spans="1:16" hidden="1" x14ac:dyDescent="0.25">
      <c r="A64" s="52">
        <v>1148</v>
      </c>
      <c r="B64" s="90" t="s">
        <v>83</v>
      </c>
      <c r="C64" s="536">
        <f t="shared" si="4"/>
        <v>0</v>
      </c>
      <c r="D64" s="197"/>
      <c r="E64" s="198"/>
      <c r="F64" s="199">
        <f t="shared" si="56"/>
        <v>0</v>
      </c>
      <c r="G64" s="197"/>
      <c r="H64" s="198"/>
      <c r="I64" s="199">
        <f t="shared" si="57"/>
        <v>0</v>
      </c>
      <c r="J64" s="200"/>
      <c r="K64" s="198"/>
      <c r="L64" s="199">
        <f t="shared" si="58"/>
        <v>0</v>
      </c>
      <c r="M64" s="197"/>
      <c r="N64" s="198"/>
      <c r="O64" s="199">
        <f t="shared" si="59"/>
        <v>0</v>
      </c>
      <c r="P64" s="201"/>
    </row>
    <row r="65" spans="1:16" ht="24" hidden="1" customHeight="1" x14ac:dyDescent="0.25">
      <c r="A65" s="52">
        <v>1149</v>
      </c>
      <c r="B65" s="90" t="s">
        <v>84</v>
      </c>
      <c r="C65" s="536">
        <f t="shared" si="4"/>
        <v>0</v>
      </c>
      <c r="D65" s="197"/>
      <c r="E65" s="198"/>
      <c r="F65" s="199">
        <f t="shared" si="56"/>
        <v>0</v>
      </c>
      <c r="G65" s="197"/>
      <c r="H65" s="198"/>
      <c r="I65" s="199">
        <f t="shared" si="57"/>
        <v>0</v>
      </c>
      <c r="J65" s="200"/>
      <c r="K65" s="198"/>
      <c r="L65" s="199">
        <f t="shared" si="58"/>
        <v>0</v>
      </c>
      <c r="M65" s="197"/>
      <c r="N65" s="198"/>
      <c r="O65" s="199">
        <f t="shared" si="59"/>
        <v>0</v>
      </c>
      <c r="P65" s="452"/>
    </row>
    <row r="66" spans="1:16" ht="36" x14ac:dyDescent="0.25">
      <c r="A66" s="188">
        <v>1150</v>
      </c>
      <c r="B66" s="143" t="s">
        <v>85</v>
      </c>
      <c r="C66" s="542">
        <f t="shared" si="4"/>
        <v>82351</v>
      </c>
      <c r="D66" s="206">
        <v>71484</v>
      </c>
      <c r="E66" s="207">
        <v>1900</v>
      </c>
      <c r="F66" s="189">
        <f t="shared" si="56"/>
        <v>73384</v>
      </c>
      <c r="G66" s="206"/>
      <c r="H66" s="207"/>
      <c r="I66" s="189">
        <f t="shared" si="57"/>
        <v>0</v>
      </c>
      <c r="J66" s="208">
        <v>8967</v>
      </c>
      <c r="K66" s="207"/>
      <c r="L66" s="189">
        <f t="shared" si="58"/>
        <v>8967</v>
      </c>
      <c r="M66" s="206"/>
      <c r="N66" s="207"/>
      <c r="O66" s="189">
        <f t="shared" si="59"/>
        <v>0</v>
      </c>
      <c r="P66" s="452" t="s">
        <v>332</v>
      </c>
    </row>
    <row r="67" spans="1:16" ht="36" x14ac:dyDescent="0.25">
      <c r="A67" s="70">
        <v>1200</v>
      </c>
      <c r="B67" s="182" t="s">
        <v>86</v>
      </c>
      <c r="C67" s="534">
        <f t="shared" si="4"/>
        <v>4126</v>
      </c>
      <c r="D67" s="183">
        <f t="shared" ref="D67:E67" si="60">SUM(D68:D69)</f>
        <v>3582</v>
      </c>
      <c r="E67" s="184">
        <f t="shared" si="60"/>
        <v>95</v>
      </c>
      <c r="F67" s="185">
        <f>SUM(F68:F69)</f>
        <v>3677</v>
      </c>
      <c r="G67" s="183">
        <f t="shared" ref="G67:H67" si="61">SUM(G68:G69)</f>
        <v>0</v>
      </c>
      <c r="H67" s="184">
        <f t="shared" si="61"/>
        <v>0</v>
      </c>
      <c r="I67" s="185">
        <f>SUM(I68:I69)</f>
        <v>0</v>
      </c>
      <c r="J67" s="186">
        <f t="shared" ref="J67:K67" si="62">SUM(J68:J69)</f>
        <v>449</v>
      </c>
      <c r="K67" s="184">
        <f t="shared" si="62"/>
        <v>0</v>
      </c>
      <c r="L67" s="185">
        <f>SUM(L68:L69)</f>
        <v>449</v>
      </c>
      <c r="M67" s="183">
        <f t="shared" ref="M67:O67" si="63">SUM(M68:M69)</f>
        <v>0</v>
      </c>
      <c r="N67" s="184">
        <f t="shared" si="63"/>
        <v>0</v>
      </c>
      <c r="O67" s="185">
        <f t="shared" si="63"/>
        <v>0</v>
      </c>
      <c r="P67" s="568"/>
    </row>
    <row r="68" spans="1:16" ht="24" x14ac:dyDescent="0.25">
      <c r="A68" s="352">
        <v>1210</v>
      </c>
      <c r="B68" s="82" t="s">
        <v>87</v>
      </c>
      <c r="C68" s="535">
        <f t="shared" si="4"/>
        <v>4126</v>
      </c>
      <c r="D68" s="192">
        <v>3582</v>
      </c>
      <c r="E68" s="193">
        <v>95</v>
      </c>
      <c r="F68" s="194">
        <f>D68+E68</f>
        <v>3677</v>
      </c>
      <c r="G68" s="192"/>
      <c r="H68" s="193"/>
      <c r="I68" s="194">
        <f>G68+H68</f>
        <v>0</v>
      </c>
      <c r="J68" s="195">
        <v>449</v>
      </c>
      <c r="K68" s="193"/>
      <c r="L68" s="194">
        <f>J68+K68</f>
        <v>449</v>
      </c>
      <c r="M68" s="192"/>
      <c r="N68" s="193"/>
      <c r="O68" s="194">
        <f t="shared" ref="O68" si="64">M68+N68</f>
        <v>0</v>
      </c>
      <c r="P68" s="567" t="s">
        <v>333</v>
      </c>
    </row>
    <row r="69" spans="1:16" ht="24" hidden="1" x14ac:dyDescent="0.25">
      <c r="A69" s="202">
        <v>1220</v>
      </c>
      <c r="B69" s="90" t="s">
        <v>88</v>
      </c>
      <c r="C69" s="536">
        <f t="shared" si="4"/>
        <v>0</v>
      </c>
      <c r="D69" s="203">
        <f t="shared" ref="D69:E69" si="65">SUM(D70:D74)</f>
        <v>0</v>
      </c>
      <c r="E69" s="204">
        <f t="shared" si="65"/>
        <v>0</v>
      </c>
      <c r="F69" s="199">
        <f>SUM(F70:F74)</f>
        <v>0</v>
      </c>
      <c r="G69" s="203">
        <f t="shared" ref="G69:H69" si="66">SUM(G70:G74)</f>
        <v>0</v>
      </c>
      <c r="H69" s="204">
        <f t="shared" si="66"/>
        <v>0</v>
      </c>
      <c r="I69" s="199">
        <f>SUM(I70:I74)</f>
        <v>0</v>
      </c>
      <c r="J69" s="205">
        <f t="shared" ref="J69:K69" si="67">SUM(J70:J74)</f>
        <v>0</v>
      </c>
      <c r="K69" s="204">
        <f t="shared" si="67"/>
        <v>0</v>
      </c>
      <c r="L69" s="199">
        <f>SUM(L70:L74)</f>
        <v>0</v>
      </c>
      <c r="M69" s="203">
        <f t="shared" ref="M69:O69" si="68">SUM(M70:M74)</f>
        <v>0</v>
      </c>
      <c r="N69" s="204">
        <f t="shared" si="68"/>
        <v>0</v>
      </c>
      <c r="O69" s="199">
        <f t="shared" si="68"/>
        <v>0</v>
      </c>
      <c r="P69" s="452"/>
    </row>
    <row r="70" spans="1:16" ht="60" hidden="1" x14ac:dyDescent="0.25">
      <c r="A70" s="52">
        <v>1221</v>
      </c>
      <c r="B70" s="90" t="s">
        <v>89</v>
      </c>
      <c r="C70" s="536">
        <f t="shared" si="4"/>
        <v>0</v>
      </c>
      <c r="D70" s="197"/>
      <c r="E70" s="198"/>
      <c r="F70" s="199">
        <f t="shared" ref="F70:F74" si="69">D70+E70</f>
        <v>0</v>
      </c>
      <c r="G70" s="197"/>
      <c r="H70" s="198"/>
      <c r="I70" s="199">
        <f t="shared" ref="I70:I74" si="70">G70+H70</f>
        <v>0</v>
      </c>
      <c r="J70" s="200"/>
      <c r="K70" s="198"/>
      <c r="L70" s="199">
        <f t="shared" ref="L70:L74" si="71">J70+K70</f>
        <v>0</v>
      </c>
      <c r="M70" s="197"/>
      <c r="N70" s="198"/>
      <c r="O70" s="199">
        <f t="shared" ref="O70:O74" si="72">M70+N70</f>
        <v>0</v>
      </c>
      <c r="P70" s="201"/>
    </row>
    <row r="71" spans="1:16" hidden="1" x14ac:dyDescent="0.25">
      <c r="A71" s="52">
        <v>1223</v>
      </c>
      <c r="B71" s="90" t="s">
        <v>90</v>
      </c>
      <c r="C71" s="536">
        <f t="shared" si="4"/>
        <v>0</v>
      </c>
      <c r="D71" s="197"/>
      <c r="E71" s="198"/>
      <c r="F71" s="199">
        <f t="shared" si="69"/>
        <v>0</v>
      </c>
      <c r="G71" s="197"/>
      <c r="H71" s="198"/>
      <c r="I71" s="199">
        <f t="shared" si="70"/>
        <v>0</v>
      </c>
      <c r="J71" s="200"/>
      <c r="K71" s="198"/>
      <c r="L71" s="199">
        <f t="shared" si="71"/>
        <v>0</v>
      </c>
      <c r="M71" s="197"/>
      <c r="N71" s="198"/>
      <c r="O71" s="199">
        <f t="shared" si="72"/>
        <v>0</v>
      </c>
      <c r="P71" s="201"/>
    </row>
    <row r="72" spans="1:16" ht="24" hidden="1" x14ac:dyDescent="0.25">
      <c r="A72" s="52">
        <v>1225</v>
      </c>
      <c r="B72" s="90" t="s">
        <v>91</v>
      </c>
      <c r="C72" s="536">
        <f t="shared" si="4"/>
        <v>0</v>
      </c>
      <c r="D72" s="197"/>
      <c r="E72" s="198"/>
      <c r="F72" s="199">
        <f t="shared" si="69"/>
        <v>0</v>
      </c>
      <c r="G72" s="197"/>
      <c r="H72" s="198"/>
      <c r="I72" s="199">
        <f t="shared" si="70"/>
        <v>0</v>
      </c>
      <c r="J72" s="200"/>
      <c r="K72" s="198"/>
      <c r="L72" s="199">
        <f t="shared" si="71"/>
        <v>0</v>
      </c>
      <c r="M72" s="197"/>
      <c r="N72" s="198"/>
      <c r="O72" s="199">
        <f t="shared" si="72"/>
        <v>0</v>
      </c>
      <c r="P72" s="201"/>
    </row>
    <row r="73" spans="1:16" ht="36" hidden="1" x14ac:dyDescent="0.25">
      <c r="A73" s="52">
        <v>1227</v>
      </c>
      <c r="B73" s="90" t="s">
        <v>92</v>
      </c>
      <c r="C73" s="536">
        <f t="shared" si="4"/>
        <v>0</v>
      </c>
      <c r="D73" s="197"/>
      <c r="E73" s="198"/>
      <c r="F73" s="199">
        <f t="shared" si="69"/>
        <v>0</v>
      </c>
      <c r="G73" s="197"/>
      <c r="H73" s="198"/>
      <c r="I73" s="199">
        <f t="shared" si="70"/>
        <v>0</v>
      </c>
      <c r="J73" s="200"/>
      <c r="K73" s="198"/>
      <c r="L73" s="199">
        <f t="shared" si="71"/>
        <v>0</v>
      </c>
      <c r="M73" s="197"/>
      <c r="N73" s="198"/>
      <c r="O73" s="199">
        <f t="shared" si="72"/>
        <v>0</v>
      </c>
      <c r="P73" s="201"/>
    </row>
    <row r="74" spans="1:16" ht="60" hidden="1" x14ac:dyDescent="0.25">
      <c r="A74" s="52">
        <v>1228</v>
      </c>
      <c r="B74" s="90" t="s">
        <v>93</v>
      </c>
      <c r="C74" s="536">
        <f t="shared" si="4"/>
        <v>0</v>
      </c>
      <c r="D74" s="197"/>
      <c r="E74" s="198"/>
      <c r="F74" s="199">
        <f t="shared" si="69"/>
        <v>0</v>
      </c>
      <c r="G74" s="197"/>
      <c r="H74" s="198"/>
      <c r="I74" s="199">
        <f t="shared" si="70"/>
        <v>0</v>
      </c>
      <c r="J74" s="200"/>
      <c r="K74" s="198"/>
      <c r="L74" s="199">
        <f t="shared" si="71"/>
        <v>0</v>
      </c>
      <c r="M74" s="197"/>
      <c r="N74" s="198"/>
      <c r="O74" s="199">
        <f t="shared" si="72"/>
        <v>0</v>
      </c>
      <c r="P74" s="201"/>
    </row>
    <row r="75" spans="1:16" x14ac:dyDescent="0.25">
      <c r="A75" s="176">
        <v>2000</v>
      </c>
      <c r="B75" s="176" t="s">
        <v>94</v>
      </c>
      <c r="C75" s="547">
        <f t="shared" si="4"/>
        <v>436388</v>
      </c>
      <c r="D75" s="177">
        <f t="shared" ref="D75:O75" si="73">SUM(D76,D83,D120,D151,D152)</f>
        <v>415345</v>
      </c>
      <c r="E75" s="178">
        <f t="shared" si="73"/>
        <v>-1995</v>
      </c>
      <c r="F75" s="179">
        <f t="shared" si="73"/>
        <v>413350</v>
      </c>
      <c r="G75" s="177">
        <f t="shared" si="73"/>
        <v>0</v>
      </c>
      <c r="H75" s="178">
        <f t="shared" si="73"/>
        <v>0</v>
      </c>
      <c r="I75" s="179">
        <f t="shared" si="73"/>
        <v>0</v>
      </c>
      <c r="J75" s="180">
        <f t="shared" si="73"/>
        <v>23038</v>
      </c>
      <c r="K75" s="178">
        <f t="shared" si="73"/>
        <v>0</v>
      </c>
      <c r="L75" s="179">
        <f t="shared" si="73"/>
        <v>23038</v>
      </c>
      <c r="M75" s="177">
        <f t="shared" si="73"/>
        <v>0</v>
      </c>
      <c r="N75" s="178">
        <f t="shared" si="73"/>
        <v>0</v>
      </c>
      <c r="O75" s="179">
        <f t="shared" si="73"/>
        <v>0</v>
      </c>
      <c r="P75" s="181"/>
    </row>
    <row r="76" spans="1:16" ht="24" x14ac:dyDescent="0.25">
      <c r="A76" s="70">
        <v>2100</v>
      </c>
      <c r="B76" s="182" t="s">
        <v>95</v>
      </c>
      <c r="C76" s="534">
        <f t="shared" si="4"/>
        <v>2618</v>
      </c>
      <c r="D76" s="183">
        <f t="shared" ref="D76:E76" si="74">SUM(D77,D80)</f>
        <v>2618</v>
      </c>
      <c r="E76" s="184">
        <f t="shared" si="74"/>
        <v>0</v>
      </c>
      <c r="F76" s="185">
        <f>SUM(F77,F80)</f>
        <v>2618</v>
      </c>
      <c r="G76" s="183">
        <f t="shared" ref="G76:H76" si="75">SUM(G77,G80)</f>
        <v>0</v>
      </c>
      <c r="H76" s="184">
        <f t="shared" si="75"/>
        <v>0</v>
      </c>
      <c r="I76" s="185">
        <f>SUM(I77,I80)</f>
        <v>0</v>
      </c>
      <c r="J76" s="186">
        <f t="shared" ref="J76:K76" si="76">SUM(J77,J80)</f>
        <v>0</v>
      </c>
      <c r="K76" s="184">
        <f t="shared" si="76"/>
        <v>0</v>
      </c>
      <c r="L76" s="185">
        <f>SUM(L77,L80)</f>
        <v>0</v>
      </c>
      <c r="M76" s="183">
        <f t="shared" ref="M76:O76" si="77">SUM(M77,M80)</f>
        <v>0</v>
      </c>
      <c r="N76" s="184">
        <f t="shared" si="77"/>
        <v>0</v>
      </c>
      <c r="O76" s="185">
        <f t="shared" si="77"/>
        <v>0</v>
      </c>
      <c r="P76" s="209"/>
    </row>
    <row r="77" spans="1:16" ht="24" hidden="1" x14ac:dyDescent="0.25">
      <c r="A77" s="210">
        <v>2110</v>
      </c>
      <c r="B77" s="82" t="s">
        <v>96</v>
      </c>
      <c r="C77" s="535">
        <f t="shared" si="4"/>
        <v>0</v>
      </c>
      <c r="D77" s="212">
        <f t="shared" ref="D77:E77" si="78">SUM(D78:D79)</f>
        <v>0</v>
      </c>
      <c r="E77" s="213">
        <f t="shared" si="78"/>
        <v>0</v>
      </c>
      <c r="F77" s="194">
        <f>SUM(F78:F79)</f>
        <v>0</v>
      </c>
      <c r="G77" s="212">
        <f t="shared" ref="G77:H77" si="79">SUM(G78:G79)</f>
        <v>0</v>
      </c>
      <c r="H77" s="213">
        <f t="shared" si="79"/>
        <v>0</v>
      </c>
      <c r="I77" s="194">
        <f>SUM(I78:I79)</f>
        <v>0</v>
      </c>
      <c r="J77" s="214">
        <f t="shared" ref="J77:K77" si="80">SUM(J78:J79)</f>
        <v>0</v>
      </c>
      <c r="K77" s="213">
        <f t="shared" si="80"/>
        <v>0</v>
      </c>
      <c r="L77" s="194">
        <f>SUM(L78:L79)</f>
        <v>0</v>
      </c>
      <c r="M77" s="212">
        <f t="shared" ref="M77:O77" si="81">SUM(M78:M79)</f>
        <v>0</v>
      </c>
      <c r="N77" s="213">
        <f t="shared" si="81"/>
        <v>0</v>
      </c>
      <c r="O77" s="194">
        <f t="shared" si="81"/>
        <v>0</v>
      </c>
      <c r="P77" s="196"/>
    </row>
    <row r="78" spans="1:16" hidden="1" x14ac:dyDescent="0.25">
      <c r="A78" s="52">
        <v>2111</v>
      </c>
      <c r="B78" s="90" t="s">
        <v>97</v>
      </c>
      <c r="C78" s="536">
        <f t="shared" si="4"/>
        <v>0</v>
      </c>
      <c r="D78" s="197"/>
      <c r="E78" s="198"/>
      <c r="F78" s="199">
        <f t="shared" ref="F78:F79" si="82">D78+E78</f>
        <v>0</v>
      </c>
      <c r="G78" s="197"/>
      <c r="H78" s="198"/>
      <c r="I78" s="199">
        <f t="shared" ref="I78:I79" si="83">G78+H78</f>
        <v>0</v>
      </c>
      <c r="J78" s="200"/>
      <c r="K78" s="198"/>
      <c r="L78" s="199">
        <f t="shared" ref="L78:L79" si="84">J78+K78</f>
        <v>0</v>
      </c>
      <c r="M78" s="197"/>
      <c r="N78" s="198"/>
      <c r="O78" s="199">
        <f t="shared" ref="O78:O79" si="85">M78+N78</f>
        <v>0</v>
      </c>
      <c r="P78" s="201"/>
    </row>
    <row r="79" spans="1:16" ht="24" hidden="1" x14ac:dyDescent="0.25">
      <c r="A79" s="52">
        <v>2112</v>
      </c>
      <c r="B79" s="90" t="s">
        <v>98</v>
      </c>
      <c r="C79" s="536">
        <f t="shared" si="4"/>
        <v>0</v>
      </c>
      <c r="D79" s="197"/>
      <c r="E79" s="198"/>
      <c r="F79" s="199">
        <f t="shared" si="82"/>
        <v>0</v>
      </c>
      <c r="G79" s="197"/>
      <c r="H79" s="198"/>
      <c r="I79" s="199">
        <f t="shared" si="83"/>
        <v>0</v>
      </c>
      <c r="J79" s="200"/>
      <c r="K79" s="198"/>
      <c r="L79" s="199">
        <f t="shared" si="84"/>
        <v>0</v>
      </c>
      <c r="M79" s="197"/>
      <c r="N79" s="198"/>
      <c r="O79" s="199">
        <f t="shared" si="85"/>
        <v>0</v>
      </c>
      <c r="P79" s="201"/>
    </row>
    <row r="80" spans="1:16" ht="24" x14ac:dyDescent="0.25">
      <c r="A80" s="202">
        <v>2120</v>
      </c>
      <c r="B80" s="90" t="s">
        <v>99</v>
      </c>
      <c r="C80" s="536">
        <f t="shared" si="4"/>
        <v>2618</v>
      </c>
      <c r="D80" s="203">
        <f t="shared" ref="D80:E80" si="86">SUM(D81:D82)</f>
        <v>2618</v>
      </c>
      <c r="E80" s="204">
        <f t="shared" si="86"/>
        <v>0</v>
      </c>
      <c r="F80" s="199">
        <f>SUM(F81:F82)</f>
        <v>2618</v>
      </c>
      <c r="G80" s="203">
        <f t="shared" ref="G80:H80" si="87">SUM(G81:G82)</f>
        <v>0</v>
      </c>
      <c r="H80" s="204">
        <f t="shared" si="87"/>
        <v>0</v>
      </c>
      <c r="I80" s="199">
        <f>SUM(I81:I82)</f>
        <v>0</v>
      </c>
      <c r="J80" s="205">
        <f t="shared" ref="J80:K80" si="88">SUM(J81:J82)</f>
        <v>0</v>
      </c>
      <c r="K80" s="204">
        <f t="shared" si="88"/>
        <v>0</v>
      </c>
      <c r="L80" s="199">
        <f>SUM(L81:L82)</f>
        <v>0</v>
      </c>
      <c r="M80" s="203">
        <f t="shared" ref="M80:O80" si="89">SUM(M81:M82)</f>
        <v>0</v>
      </c>
      <c r="N80" s="204">
        <f t="shared" si="89"/>
        <v>0</v>
      </c>
      <c r="O80" s="199">
        <f t="shared" si="89"/>
        <v>0</v>
      </c>
      <c r="P80" s="452"/>
    </row>
    <row r="81" spans="1:16" x14ac:dyDescent="0.25">
      <c r="A81" s="52">
        <v>2121</v>
      </c>
      <c r="B81" s="90" t="s">
        <v>97</v>
      </c>
      <c r="C81" s="536">
        <f t="shared" si="4"/>
        <v>2028</v>
      </c>
      <c r="D81" s="197">
        <v>2028</v>
      </c>
      <c r="E81" s="198"/>
      <c r="F81" s="199">
        <f t="shared" ref="F81:F82" si="90">D81+E81</f>
        <v>2028</v>
      </c>
      <c r="G81" s="197"/>
      <c r="H81" s="198"/>
      <c r="I81" s="199">
        <f t="shared" ref="I81:I82" si="91">G81+H81</f>
        <v>0</v>
      </c>
      <c r="J81" s="200"/>
      <c r="K81" s="198"/>
      <c r="L81" s="199">
        <f t="shared" ref="L81:L82" si="92">J81+K81</f>
        <v>0</v>
      </c>
      <c r="M81" s="197"/>
      <c r="N81" s="198"/>
      <c r="O81" s="199">
        <f t="shared" ref="O81:O82" si="93">M81+N81</f>
        <v>0</v>
      </c>
      <c r="P81" s="452"/>
    </row>
    <row r="82" spans="1:16" ht="24" x14ac:dyDescent="0.25">
      <c r="A82" s="52">
        <v>2122</v>
      </c>
      <c r="B82" s="90" t="s">
        <v>98</v>
      </c>
      <c r="C82" s="536">
        <f t="shared" si="4"/>
        <v>590</v>
      </c>
      <c r="D82" s="197">
        <v>590</v>
      </c>
      <c r="E82" s="198"/>
      <c r="F82" s="199">
        <f t="shared" si="90"/>
        <v>590</v>
      </c>
      <c r="G82" s="197"/>
      <c r="H82" s="198"/>
      <c r="I82" s="199">
        <f t="shared" si="91"/>
        <v>0</v>
      </c>
      <c r="J82" s="200"/>
      <c r="K82" s="198"/>
      <c r="L82" s="199">
        <f t="shared" si="92"/>
        <v>0</v>
      </c>
      <c r="M82" s="197"/>
      <c r="N82" s="198"/>
      <c r="O82" s="199">
        <f t="shared" si="93"/>
        <v>0</v>
      </c>
      <c r="P82" s="452"/>
    </row>
    <row r="83" spans="1:16" x14ac:dyDescent="0.25">
      <c r="A83" s="70">
        <v>2200</v>
      </c>
      <c r="B83" s="182" t="s">
        <v>100</v>
      </c>
      <c r="C83" s="534">
        <f t="shared" si="4"/>
        <v>366361</v>
      </c>
      <c r="D83" s="183">
        <f t="shared" ref="D83:E83" si="94">SUM(D84,D85,D91,D99,D107,D108,D114,D119)</f>
        <v>353243</v>
      </c>
      <c r="E83" s="184">
        <f t="shared" si="94"/>
        <v>-2075</v>
      </c>
      <c r="F83" s="185">
        <f>SUM(F84,F85,F91,F99,F107,F108,F114,F119)</f>
        <v>351168</v>
      </c>
      <c r="G83" s="183">
        <f t="shared" ref="G83:H83" si="95">SUM(G84,G85,G91,G99,G107,G108,G114,G119)</f>
        <v>0</v>
      </c>
      <c r="H83" s="184">
        <f t="shared" si="95"/>
        <v>0</v>
      </c>
      <c r="I83" s="185">
        <f>SUM(I84,I85,I91,I99,I107,I108,I114,I119)</f>
        <v>0</v>
      </c>
      <c r="J83" s="186">
        <f t="shared" ref="J83:K83" si="96">SUM(J84,J85,J91,J99,J107,J108,J114,J119)</f>
        <v>15193</v>
      </c>
      <c r="K83" s="184">
        <f t="shared" si="96"/>
        <v>0</v>
      </c>
      <c r="L83" s="185">
        <f>SUM(L84,L85,L91,L99,L107,L108,L114,L119)</f>
        <v>15193</v>
      </c>
      <c r="M83" s="183">
        <f t="shared" ref="M83:O83" si="97">SUM(M84,M85,M91,M99,M107,M108,M114,M119)</f>
        <v>0</v>
      </c>
      <c r="N83" s="184">
        <f t="shared" si="97"/>
        <v>0</v>
      </c>
      <c r="O83" s="185">
        <f t="shared" si="97"/>
        <v>0</v>
      </c>
      <c r="P83" s="568"/>
    </row>
    <row r="84" spans="1:16" hidden="1" x14ac:dyDescent="0.25">
      <c r="A84" s="188">
        <v>2210</v>
      </c>
      <c r="B84" s="143" t="s">
        <v>101</v>
      </c>
      <c r="C84" s="542">
        <f t="shared" si="4"/>
        <v>0</v>
      </c>
      <c r="D84" s="206"/>
      <c r="E84" s="207"/>
      <c r="F84" s="189">
        <f>D84+E84</f>
        <v>0</v>
      </c>
      <c r="G84" s="206"/>
      <c r="H84" s="207"/>
      <c r="I84" s="189">
        <f>G84+H84</f>
        <v>0</v>
      </c>
      <c r="J84" s="208"/>
      <c r="K84" s="207"/>
      <c r="L84" s="189">
        <f>J84+K84</f>
        <v>0</v>
      </c>
      <c r="M84" s="206"/>
      <c r="N84" s="207"/>
      <c r="O84" s="189">
        <f t="shared" ref="O84" si="98">M84+N84</f>
        <v>0</v>
      </c>
      <c r="P84" s="191"/>
    </row>
    <row r="85" spans="1:16" ht="24" x14ac:dyDescent="0.25">
      <c r="A85" s="202">
        <v>2220</v>
      </c>
      <c r="B85" s="90" t="s">
        <v>103</v>
      </c>
      <c r="C85" s="536">
        <f t="shared" ref="C85:C148" si="99">F85+I85+L85+O85</f>
        <v>360</v>
      </c>
      <c r="D85" s="203">
        <f t="shared" ref="D85:E85" si="100">SUM(D86:D90)</f>
        <v>360</v>
      </c>
      <c r="E85" s="204">
        <f t="shared" si="100"/>
        <v>0</v>
      </c>
      <c r="F85" s="199">
        <f>SUM(F86:F90)</f>
        <v>360</v>
      </c>
      <c r="G85" s="203">
        <f t="shared" ref="G85:H85" si="101">SUM(G86:G90)</f>
        <v>0</v>
      </c>
      <c r="H85" s="204">
        <f t="shared" si="101"/>
        <v>0</v>
      </c>
      <c r="I85" s="199">
        <f>SUM(I86:I90)</f>
        <v>0</v>
      </c>
      <c r="J85" s="205">
        <f t="shared" ref="J85:K85" si="102">SUM(J86:J90)</f>
        <v>0</v>
      </c>
      <c r="K85" s="204">
        <f t="shared" si="102"/>
        <v>0</v>
      </c>
      <c r="L85" s="199">
        <f>SUM(L86:L90)</f>
        <v>0</v>
      </c>
      <c r="M85" s="203">
        <f t="shared" ref="M85:O85" si="103">SUM(M86:M90)</f>
        <v>0</v>
      </c>
      <c r="N85" s="204">
        <f t="shared" si="103"/>
        <v>0</v>
      </c>
      <c r="O85" s="199">
        <f t="shared" si="103"/>
        <v>0</v>
      </c>
      <c r="P85" s="201"/>
    </row>
    <row r="86" spans="1:16" hidden="1" x14ac:dyDescent="0.25">
      <c r="A86" s="52">
        <v>2221</v>
      </c>
      <c r="B86" s="90" t="s">
        <v>104</v>
      </c>
      <c r="C86" s="536">
        <f t="shared" si="99"/>
        <v>0</v>
      </c>
      <c r="D86" s="197"/>
      <c r="E86" s="198"/>
      <c r="F86" s="199">
        <f t="shared" ref="F86:F90" si="104">D86+E86</f>
        <v>0</v>
      </c>
      <c r="G86" s="197"/>
      <c r="H86" s="198"/>
      <c r="I86" s="199">
        <f t="shared" ref="I86:I90" si="105">G86+H86</f>
        <v>0</v>
      </c>
      <c r="J86" s="200"/>
      <c r="K86" s="198"/>
      <c r="L86" s="199">
        <f t="shared" ref="L86:L90" si="106">J86+K86</f>
        <v>0</v>
      </c>
      <c r="M86" s="197"/>
      <c r="N86" s="198"/>
      <c r="O86" s="199">
        <f t="shared" ref="O86:O90" si="107">M86+N86</f>
        <v>0</v>
      </c>
      <c r="P86" s="201"/>
    </row>
    <row r="87" spans="1:16" ht="24" hidden="1" x14ac:dyDescent="0.25">
      <c r="A87" s="52">
        <v>2222</v>
      </c>
      <c r="B87" s="90" t="s">
        <v>105</v>
      </c>
      <c r="C87" s="536">
        <f t="shared" si="99"/>
        <v>0</v>
      </c>
      <c r="D87" s="197"/>
      <c r="E87" s="198"/>
      <c r="F87" s="199">
        <f t="shared" si="104"/>
        <v>0</v>
      </c>
      <c r="G87" s="197"/>
      <c r="H87" s="198"/>
      <c r="I87" s="199">
        <f t="shared" si="105"/>
        <v>0</v>
      </c>
      <c r="J87" s="200"/>
      <c r="K87" s="198"/>
      <c r="L87" s="199">
        <f t="shared" si="106"/>
        <v>0</v>
      </c>
      <c r="M87" s="197"/>
      <c r="N87" s="198"/>
      <c r="O87" s="199">
        <f t="shared" si="107"/>
        <v>0</v>
      </c>
      <c r="P87" s="201"/>
    </row>
    <row r="88" spans="1:16" x14ac:dyDescent="0.25">
      <c r="A88" s="52">
        <v>2223</v>
      </c>
      <c r="B88" s="90" t="s">
        <v>106</v>
      </c>
      <c r="C88" s="536">
        <f t="shared" si="99"/>
        <v>360</v>
      </c>
      <c r="D88" s="197">
        <v>360</v>
      </c>
      <c r="E88" s="198"/>
      <c r="F88" s="199">
        <f t="shared" si="104"/>
        <v>360</v>
      </c>
      <c r="G88" s="197"/>
      <c r="H88" s="198"/>
      <c r="I88" s="199">
        <f t="shared" si="105"/>
        <v>0</v>
      </c>
      <c r="J88" s="200"/>
      <c r="K88" s="198"/>
      <c r="L88" s="199">
        <f t="shared" si="106"/>
        <v>0</v>
      </c>
      <c r="M88" s="197"/>
      <c r="N88" s="198"/>
      <c r="O88" s="199">
        <f t="shared" si="107"/>
        <v>0</v>
      </c>
      <c r="P88" s="201"/>
    </row>
    <row r="89" spans="1:16" ht="48" hidden="1" x14ac:dyDescent="0.25">
      <c r="A89" s="52">
        <v>2224</v>
      </c>
      <c r="B89" s="90" t="s">
        <v>107</v>
      </c>
      <c r="C89" s="536">
        <f t="shared" si="99"/>
        <v>0</v>
      </c>
      <c r="D89" s="197"/>
      <c r="E89" s="198"/>
      <c r="F89" s="199">
        <f t="shared" si="104"/>
        <v>0</v>
      </c>
      <c r="G89" s="197"/>
      <c r="H89" s="198"/>
      <c r="I89" s="199">
        <f t="shared" si="105"/>
        <v>0</v>
      </c>
      <c r="J89" s="200"/>
      <c r="K89" s="198"/>
      <c r="L89" s="199">
        <f t="shared" si="106"/>
        <v>0</v>
      </c>
      <c r="M89" s="197"/>
      <c r="N89" s="198"/>
      <c r="O89" s="199">
        <f t="shared" si="107"/>
        <v>0</v>
      </c>
      <c r="P89" s="201"/>
    </row>
    <row r="90" spans="1:16" ht="24" hidden="1" x14ac:dyDescent="0.25">
      <c r="A90" s="52">
        <v>2229</v>
      </c>
      <c r="B90" s="90" t="s">
        <v>108</v>
      </c>
      <c r="C90" s="536">
        <f t="shared" si="99"/>
        <v>0</v>
      </c>
      <c r="D90" s="197"/>
      <c r="E90" s="198"/>
      <c r="F90" s="199">
        <f t="shared" si="104"/>
        <v>0</v>
      </c>
      <c r="G90" s="197"/>
      <c r="H90" s="198"/>
      <c r="I90" s="199">
        <f t="shared" si="105"/>
        <v>0</v>
      </c>
      <c r="J90" s="200"/>
      <c r="K90" s="198"/>
      <c r="L90" s="199">
        <f t="shared" si="106"/>
        <v>0</v>
      </c>
      <c r="M90" s="197"/>
      <c r="N90" s="198"/>
      <c r="O90" s="199">
        <f t="shared" si="107"/>
        <v>0</v>
      </c>
      <c r="P90" s="201"/>
    </row>
    <row r="91" spans="1:16" x14ac:dyDescent="0.25">
      <c r="A91" s="202">
        <v>2230</v>
      </c>
      <c r="B91" s="90" t="s">
        <v>109</v>
      </c>
      <c r="C91" s="536">
        <f t="shared" si="99"/>
        <v>365501</v>
      </c>
      <c r="D91" s="203">
        <f t="shared" ref="D91:E91" si="108">SUM(D92:D98)</f>
        <v>352383</v>
      </c>
      <c r="E91" s="204">
        <f t="shared" si="108"/>
        <v>-2075</v>
      </c>
      <c r="F91" s="199">
        <f>SUM(F92:F98)</f>
        <v>350308</v>
      </c>
      <c r="G91" s="203">
        <f t="shared" ref="G91:H91" si="109">SUM(G92:G98)</f>
        <v>0</v>
      </c>
      <c r="H91" s="204">
        <f t="shared" si="109"/>
        <v>0</v>
      </c>
      <c r="I91" s="199">
        <f>SUM(I92:I98)</f>
        <v>0</v>
      </c>
      <c r="J91" s="205">
        <f t="shared" ref="J91:K91" si="110">SUM(J92:J98)</f>
        <v>15193</v>
      </c>
      <c r="K91" s="204">
        <f t="shared" si="110"/>
        <v>0</v>
      </c>
      <c r="L91" s="199">
        <f>SUM(L92:L98)</f>
        <v>15193</v>
      </c>
      <c r="M91" s="203">
        <f t="shared" ref="M91:O91" si="111">SUM(M92:M98)</f>
        <v>0</v>
      </c>
      <c r="N91" s="204">
        <f t="shared" si="111"/>
        <v>0</v>
      </c>
      <c r="O91" s="199">
        <f t="shared" si="111"/>
        <v>0</v>
      </c>
      <c r="P91" s="452"/>
    </row>
    <row r="92" spans="1:16" ht="24" x14ac:dyDescent="0.25">
      <c r="A92" s="52">
        <v>2231</v>
      </c>
      <c r="B92" s="90" t="s">
        <v>110</v>
      </c>
      <c r="C92" s="536">
        <f t="shared" si="99"/>
        <v>329428</v>
      </c>
      <c r="D92" s="197">
        <v>316310</v>
      </c>
      <c r="E92" s="198">
        <v>-2075</v>
      </c>
      <c r="F92" s="199">
        <f t="shared" ref="F92:F98" si="112">D92+E92</f>
        <v>314235</v>
      </c>
      <c r="G92" s="197"/>
      <c r="H92" s="198"/>
      <c r="I92" s="199">
        <f t="shared" ref="I92:I98" si="113">G92+H92</f>
        <v>0</v>
      </c>
      <c r="J92" s="200">
        <v>15193</v>
      </c>
      <c r="K92" s="198"/>
      <c r="L92" s="199">
        <f t="shared" ref="L92:L98" si="114">J92+K92</f>
        <v>15193</v>
      </c>
      <c r="M92" s="197"/>
      <c r="N92" s="198"/>
      <c r="O92" s="199">
        <f t="shared" ref="O92:O98" si="115">M92+N92</f>
        <v>0</v>
      </c>
      <c r="P92" s="452" t="s">
        <v>332</v>
      </c>
    </row>
    <row r="93" spans="1:16" ht="24.75" hidden="1" customHeight="1" x14ac:dyDescent="0.25">
      <c r="A93" s="52">
        <v>2232</v>
      </c>
      <c r="B93" s="90" t="s">
        <v>111</v>
      </c>
      <c r="C93" s="536">
        <f t="shared" si="99"/>
        <v>0</v>
      </c>
      <c r="D93" s="197"/>
      <c r="E93" s="198"/>
      <c r="F93" s="199">
        <f t="shared" si="112"/>
        <v>0</v>
      </c>
      <c r="G93" s="197"/>
      <c r="H93" s="198"/>
      <c r="I93" s="199">
        <f t="shared" si="113"/>
        <v>0</v>
      </c>
      <c r="J93" s="200"/>
      <c r="K93" s="198"/>
      <c r="L93" s="199">
        <f t="shared" si="114"/>
        <v>0</v>
      </c>
      <c r="M93" s="197"/>
      <c r="N93" s="198"/>
      <c r="O93" s="199">
        <f t="shared" si="115"/>
        <v>0</v>
      </c>
      <c r="P93" s="191"/>
    </row>
    <row r="94" spans="1:16" ht="24" hidden="1" x14ac:dyDescent="0.25">
      <c r="A94" s="45">
        <v>2233</v>
      </c>
      <c r="B94" s="82" t="s">
        <v>112</v>
      </c>
      <c r="C94" s="535">
        <f t="shared" si="99"/>
        <v>0</v>
      </c>
      <c r="D94" s="192"/>
      <c r="E94" s="193"/>
      <c r="F94" s="194">
        <f t="shared" si="112"/>
        <v>0</v>
      </c>
      <c r="G94" s="192"/>
      <c r="H94" s="193"/>
      <c r="I94" s="194">
        <f t="shared" si="113"/>
        <v>0</v>
      </c>
      <c r="J94" s="195"/>
      <c r="K94" s="193"/>
      <c r="L94" s="194">
        <f t="shared" si="114"/>
        <v>0</v>
      </c>
      <c r="M94" s="192"/>
      <c r="N94" s="193"/>
      <c r="O94" s="194">
        <f t="shared" si="115"/>
        <v>0</v>
      </c>
      <c r="P94" s="196"/>
    </row>
    <row r="95" spans="1:16" ht="36" hidden="1" x14ac:dyDescent="0.25">
      <c r="A95" s="52">
        <v>2234</v>
      </c>
      <c r="B95" s="90" t="s">
        <v>113</v>
      </c>
      <c r="C95" s="536">
        <f t="shared" si="99"/>
        <v>0</v>
      </c>
      <c r="D95" s="197"/>
      <c r="E95" s="198"/>
      <c r="F95" s="199">
        <f t="shared" si="112"/>
        <v>0</v>
      </c>
      <c r="G95" s="197"/>
      <c r="H95" s="198"/>
      <c r="I95" s="199">
        <f t="shared" si="113"/>
        <v>0</v>
      </c>
      <c r="J95" s="200"/>
      <c r="K95" s="198"/>
      <c r="L95" s="199">
        <f t="shared" si="114"/>
        <v>0</v>
      </c>
      <c r="M95" s="197"/>
      <c r="N95" s="198"/>
      <c r="O95" s="199">
        <f t="shared" si="115"/>
        <v>0</v>
      </c>
      <c r="P95" s="201"/>
    </row>
    <row r="96" spans="1:16" ht="24" hidden="1" x14ac:dyDescent="0.25">
      <c r="A96" s="52">
        <v>2235</v>
      </c>
      <c r="B96" s="90" t="s">
        <v>114</v>
      </c>
      <c r="C96" s="536">
        <f t="shared" si="99"/>
        <v>0</v>
      </c>
      <c r="D96" s="197"/>
      <c r="E96" s="198"/>
      <c r="F96" s="199">
        <f t="shared" si="112"/>
        <v>0</v>
      </c>
      <c r="G96" s="197"/>
      <c r="H96" s="198"/>
      <c r="I96" s="199">
        <f t="shared" si="113"/>
        <v>0</v>
      </c>
      <c r="J96" s="200"/>
      <c r="K96" s="198"/>
      <c r="L96" s="199">
        <f t="shared" si="114"/>
        <v>0</v>
      </c>
      <c r="M96" s="197"/>
      <c r="N96" s="198"/>
      <c r="O96" s="199">
        <f t="shared" si="115"/>
        <v>0</v>
      </c>
      <c r="P96" s="201"/>
    </row>
    <row r="97" spans="1:16" hidden="1" x14ac:dyDescent="0.25">
      <c r="A97" s="52">
        <v>2236</v>
      </c>
      <c r="B97" s="90" t="s">
        <v>115</v>
      </c>
      <c r="C97" s="536">
        <f t="shared" si="99"/>
        <v>0</v>
      </c>
      <c r="D97" s="197"/>
      <c r="E97" s="198"/>
      <c r="F97" s="199">
        <f t="shared" si="112"/>
        <v>0</v>
      </c>
      <c r="G97" s="197"/>
      <c r="H97" s="198"/>
      <c r="I97" s="199">
        <f t="shared" si="113"/>
        <v>0</v>
      </c>
      <c r="J97" s="200"/>
      <c r="K97" s="198"/>
      <c r="L97" s="199">
        <f t="shared" si="114"/>
        <v>0</v>
      </c>
      <c r="M97" s="197"/>
      <c r="N97" s="198"/>
      <c r="O97" s="199">
        <f t="shared" si="115"/>
        <v>0</v>
      </c>
      <c r="P97" s="201"/>
    </row>
    <row r="98" spans="1:16" x14ac:dyDescent="0.25">
      <c r="A98" s="52">
        <v>2239</v>
      </c>
      <c r="B98" s="90" t="s">
        <v>116</v>
      </c>
      <c r="C98" s="536">
        <f t="shared" si="99"/>
        <v>36073</v>
      </c>
      <c r="D98" s="197">
        <v>36073</v>
      </c>
      <c r="E98" s="198"/>
      <c r="F98" s="199">
        <f t="shared" si="112"/>
        <v>36073</v>
      </c>
      <c r="G98" s="197"/>
      <c r="H98" s="198"/>
      <c r="I98" s="199">
        <f t="shared" si="113"/>
        <v>0</v>
      </c>
      <c r="J98" s="200"/>
      <c r="K98" s="198"/>
      <c r="L98" s="199">
        <f t="shared" si="114"/>
        <v>0</v>
      </c>
      <c r="M98" s="197"/>
      <c r="N98" s="198"/>
      <c r="O98" s="199">
        <f t="shared" si="115"/>
        <v>0</v>
      </c>
      <c r="P98" s="452"/>
    </row>
    <row r="99" spans="1:16" ht="36" x14ac:dyDescent="0.25">
      <c r="A99" s="202">
        <v>2240</v>
      </c>
      <c r="B99" s="90" t="s">
        <v>117</v>
      </c>
      <c r="C99" s="536">
        <f t="shared" si="99"/>
        <v>500</v>
      </c>
      <c r="D99" s="203">
        <f t="shared" ref="D99:E99" si="116">SUM(D100:D106)</f>
        <v>500</v>
      </c>
      <c r="E99" s="204">
        <f t="shared" si="116"/>
        <v>0</v>
      </c>
      <c r="F99" s="199">
        <f>SUM(F100:F106)</f>
        <v>500</v>
      </c>
      <c r="G99" s="203">
        <f t="shared" ref="G99:H99" si="117">SUM(G100:G106)</f>
        <v>0</v>
      </c>
      <c r="H99" s="204">
        <f t="shared" si="117"/>
        <v>0</v>
      </c>
      <c r="I99" s="199">
        <f>SUM(I100:I106)</f>
        <v>0</v>
      </c>
      <c r="J99" s="205">
        <f t="shared" ref="J99:K99" si="118">SUM(J100:J106)</f>
        <v>0</v>
      </c>
      <c r="K99" s="204">
        <f t="shared" si="118"/>
        <v>0</v>
      </c>
      <c r="L99" s="199">
        <f>SUM(L100:L106)</f>
        <v>0</v>
      </c>
      <c r="M99" s="203">
        <f t="shared" ref="M99:O99" si="119">SUM(M100:M106)</f>
        <v>0</v>
      </c>
      <c r="N99" s="204">
        <f t="shared" si="119"/>
        <v>0</v>
      </c>
      <c r="O99" s="199">
        <f t="shared" si="119"/>
        <v>0</v>
      </c>
      <c r="P99" s="191"/>
    </row>
    <row r="100" spans="1:16" hidden="1" x14ac:dyDescent="0.25">
      <c r="A100" s="52">
        <v>2241</v>
      </c>
      <c r="B100" s="90" t="s">
        <v>118</v>
      </c>
      <c r="C100" s="536">
        <f t="shared" si="99"/>
        <v>0</v>
      </c>
      <c r="D100" s="197"/>
      <c r="E100" s="198"/>
      <c r="F100" s="199">
        <f t="shared" ref="F100:F107" si="120">D100+E100</f>
        <v>0</v>
      </c>
      <c r="G100" s="197"/>
      <c r="H100" s="198"/>
      <c r="I100" s="199">
        <f t="shared" ref="I100:I107" si="121">G100+H100</f>
        <v>0</v>
      </c>
      <c r="J100" s="200"/>
      <c r="K100" s="198"/>
      <c r="L100" s="199">
        <f t="shared" ref="L100:L107" si="122">J100+K100</f>
        <v>0</v>
      </c>
      <c r="M100" s="197"/>
      <c r="N100" s="198"/>
      <c r="O100" s="199">
        <f t="shared" ref="O100:O107" si="123">M100+N100</f>
        <v>0</v>
      </c>
      <c r="P100" s="201"/>
    </row>
    <row r="101" spans="1:16" ht="24" hidden="1" x14ac:dyDescent="0.25">
      <c r="A101" s="52">
        <v>2242</v>
      </c>
      <c r="B101" s="90" t="s">
        <v>119</v>
      </c>
      <c r="C101" s="536">
        <f t="shared" si="99"/>
        <v>0</v>
      </c>
      <c r="D101" s="197"/>
      <c r="E101" s="198"/>
      <c r="F101" s="199">
        <f t="shared" si="120"/>
        <v>0</v>
      </c>
      <c r="G101" s="197"/>
      <c r="H101" s="198"/>
      <c r="I101" s="199">
        <f t="shared" si="121"/>
        <v>0</v>
      </c>
      <c r="J101" s="200"/>
      <c r="K101" s="198"/>
      <c r="L101" s="199">
        <f t="shared" si="122"/>
        <v>0</v>
      </c>
      <c r="M101" s="197"/>
      <c r="N101" s="198"/>
      <c r="O101" s="199">
        <f t="shared" si="123"/>
        <v>0</v>
      </c>
      <c r="P101" s="201"/>
    </row>
    <row r="102" spans="1:16" ht="24" hidden="1" x14ac:dyDescent="0.25">
      <c r="A102" s="52">
        <v>2243</v>
      </c>
      <c r="B102" s="90" t="s">
        <v>120</v>
      </c>
      <c r="C102" s="536">
        <f t="shared" si="99"/>
        <v>0</v>
      </c>
      <c r="D102" s="197"/>
      <c r="E102" s="198"/>
      <c r="F102" s="199">
        <f t="shared" si="120"/>
        <v>0</v>
      </c>
      <c r="G102" s="197"/>
      <c r="H102" s="198"/>
      <c r="I102" s="199">
        <f t="shared" si="121"/>
        <v>0</v>
      </c>
      <c r="J102" s="200"/>
      <c r="K102" s="198"/>
      <c r="L102" s="199">
        <f t="shared" si="122"/>
        <v>0</v>
      </c>
      <c r="M102" s="197"/>
      <c r="N102" s="198"/>
      <c r="O102" s="199">
        <f t="shared" si="123"/>
        <v>0</v>
      </c>
      <c r="P102" s="201"/>
    </row>
    <row r="103" spans="1:16" hidden="1" x14ac:dyDescent="0.25">
      <c r="A103" s="52">
        <v>2244</v>
      </c>
      <c r="B103" s="90" t="s">
        <v>121</v>
      </c>
      <c r="C103" s="536">
        <f t="shared" si="99"/>
        <v>0</v>
      </c>
      <c r="D103" s="197"/>
      <c r="E103" s="198"/>
      <c r="F103" s="199">
        <f t="shared" si="120"/>
        <v>0</v>
      </c>
      <c r="G103" s="197"/>
      <c r="H103" s="198"/>
      <c r="I103" s="199">
        <f t="shared" si="121"/>
        <v>0</v>
      </c>
      <c r="J103" s="200"/>
      <c r="K103" s="198"/>
      <c r="L103" s="199">
        <f t="shared" si="122"/>
        <v>0</v>
      </c>
      <c r="M103" s="197"/>
      <c r="N103" s="198"/>
      <c r="O103" s="199">
        <f t="shared" si="123"/>
        <v>0</v>
      </c>
      <c r="P103" s="201"/>
    </row>
    <row r="104" spans="1:16" ht="24" hidden="1" x14ac:dyDescent="0.25">
      <c r="A104" s="52">
        <v>2246</v>
      </c>
      <c r="B104" s="90" t="s">
        <v>122</v>
      </c>
      <c r="C104" s="536">
        <f t="shared" si="99"/>
        <v>0</v>
      </c>
      <c r="D104" s="197"/>
      <c r="E104" s="198"/>
      <c r="F104" s="199">
        <f t="shared" si="120"/>
        <v>0</v>
      </c>
      <c r="G104" s="197"/>
      <c r="H104" s="198"/>
      <c r="I104" s="199">
        <f t="shared" si="121"/>
        <v>0</v>
      </c>
      <c r="J104" s="200"/>
      <c r="K104" s="198"/>
      <c r="L104" s="199">
        <f t="shared" si="122"/>
        <v>0</v>
      </c>
      <c r="M104" s="197"/>
      <c r="N104" s="198"/>
      <c r="O104" s="199">
        <f t="shared" si="123"/>
        <v>0</v>
      </c>
      <c r="P104" s="201"/>
    </row>
    <row r="105" spans="1:16" x14ac:dyDescent="0.25">
      <c r="A105" s="52">
        <v>2247</v>
      </c>
      <c r="B105" s="90" t="s">
        <v>123</v>
      </c>
      <c r="C105" s="536">
        <f t="shared" si="99"/>
        <v>500</v>
      </c>
      <c r="D105" s="197">
        <v>500</v>
      </c>
      <c r="E105" s="198"/>
      <c r="F105" s="199">
        <f t="shared" si="120"/>
        <v>500</v>
      </c>
      <c r="G105" s="197"/>
      <c r="H105" s="198"/>
      <c r="I105" s="199">
        <f t="shared" si="121"/>
        <v>0</v>
      </c>
      <c r="J105" s="200"/>
      <c r="K105" s="198"/>
      <c r="L105" s="199">
        <f t="shared" si="122"/>
        <v>0</v>
      </c>
      <c r="M105" s="197"/>
      <c r="N105" s="198"/>
      <c r="O105" s="199">
        <f t="shared" si="123"/>
        <v>0</v>
      </c>
      <c r="P105" s="201"/>
    </row>
    <row r="106" spans="1:16" ht="24" hidden="1" x14ac:dyDescent="0.25">
      <c r="A106" s="52">
        <v>2249</v>
      </c>
      <c r="B106" s="90" t="s">
        <v>124</v>
      </c>
      <c r="C106" s="536">
        <f t="shared" si="99"/>
        <v>0</v>
      </c>
      <c r="D106" s="197"/>
      <c r="E106" s="198"/>
      <c r="F106" s="199">
        <f t="shared" si="120"/>
        <v>0</v>
      </c>
      <c r="G106" s="197"/>
      <c r="H106" s="198"/>
      <c r="I106" s="199">
        <f t="shared" si="121"/>
        <v>0</v>
      </c>
      <c r="J106" s="200"/>
      <c r="K106" s="198"/>
      <c r="L106" s="199">
        <f t="shared" si="122"/>
        <v>0</v>
      </c>
      <c r="M106" s="197"/>
      <c r="N106" s="198"/>
      <c r="O106" s="199">
        <f t="shared" si="123"/>
        <v>0</v>
      </c>
      <c r="P106" s="201"/>
    </row>
    <row r="107" spans="1:16" hidden="1" x14ac:dyDescent="0.25">
      <c r="A107" s="202">
        <v>2250</v>
      </c>
      <c r="B107" s="90" t="s">
        <v>125</v>
      </c>
      <c r="C107" s="536">
        <f t="shared" si="99"/>
        <v>0</v>
      </c>
      <c r="D107" s="197"/>
      <c r="E107" s="198"/>
      <c r="F107" s="199">
        <f t="shared" si="120"/>
        <v>0</v>
      </c>
      <c r="G107" s="197"/>
      <c r="H107" s="198"/>
      <c r="I107" s="199">
        <f t="shared" si="121"/>
        <v>0</v>
      </c>
      <c r="J107" s="200"/>
      <c r="K107" s="198"/>
      <c r="L107" s="199">
        <f t="shared" si="122"/>
        <v>0</v>
      </c>
      <c r="M107" s="197"/>
      <c r="N107" s="198"/>
      <c r="O107" s="199">
        <f t="shared" si="123"/>
        <v>0</v>
      </c>
      <c r="P107" s="201"/>
    </row>
    <row r="108" spans="1:16" hidden="1" x14ac:dyDescent="0.25">
      <c r="A108" s="202">
        <v>2260</v>
      </c>
      <c r="B108" s="90" t="s">
        <v>126</v>
      </c>
      <c r="C108" s="536">
        <f t="shared" si="99"/>
        <v>0</v>
      </c>
      <c r="D108" s="203">
        <f t="shared" ref="D108:E108" si="124">SUM(D109:D113)</f>
        <v>0</v>
      </c>
      <c r="E108" s="204">
        <f t="shared" si="124"/>
        <v>0</v>
      </c>
      <c r="F108" s="199">
        <f>SUM(F109:F113)</f>
        <v>0</v>
      </c>
      <c r="G108" s="203">
        <f t="shared" ref="G108:H108" si="125">SUM(G109:G113)</f>
        <v>0</v>
      </c>
      <c r="H108" s="204">
        <f t="shared" si="125"/>
        <v>0</v>
      </c>
      <c r="I108" s="199">
        <f>SUM(I109:I113)</f>
        <v>0</v>
      </c>
      <c r="J108" s="205">
        <f t="shared" ref="J108:K108" si="126">SUM(J109:J113)</f>
        <v>0</v>
      </c>
      <c r="K108" s="204">
        <f t="shared" si="126"/>
        <v>0</v>
      </c>
      <c r="L108" s="199">
        <f>SUM(L109:L113)</f>
        <v>0</v>
      </c>
      <c r="M108" s="203">
        <f t="shared" ref="M108:O108" si="127">SUM(M109:M113)</f>
        <v>0</v>
      </c>
      <c r="N108" s="204">
        <f t="shared" si="127"/>
        <v>0</v>
      </c>
      <c r="O108" s="199">
        <f t="shared" si="127"/>
        <v>0</v>
      </c>
      <c r="P108" s="201"/>
    </row>
    <row r="109" spans="1:16" hidden="1" x14ac:dyDescent="0.25">
      <c r="A109" s="52">
        <v>2261</v>
      </c>
      <c r="B109" s="90" t="s">
        <v>127</v>
      </c>
      <c r="C109" s="536">
        <f t="shared" si="99"/>
        <v>0</v>
      </c>
      <c r="D109" s="197"/>
      <c r="E109" s="198"/>
      <c r="F109" s="199">
        <f t="shared" ref="F109:F113" si="128">D109+E109</f>
        <v>0</v>
      </c>
      <c r="G109" s="197"/>
      <c r="H109" s="198"/>
      <c r="I109" s="199">
        <f t="shared" ref="I109:I113" si="129">G109+H109</f>
        <v>0</v>
      </c>
      <c r="J109" s="200"/>
      <c r="K109" s="198"/>
      <c r="L109" s="199">
        <f t="shared" ref="L109:L113" si="130">J109+K109</f>
        <v>0</v>
      </c>
      <c r="M109" s="197"/>
      <c r="N109" s="198"/>
      <c r="O109" s="199">
        <f t="shared" ref="O109:O113" si="131">M109+N109</f>
        <v>0</v>
      </c>
      <c r="P109" s="201"/>
    </row>
    <row r="110" spans="1:16" hidden="1" x14ac:dyDescent="0.25">
      <c r="A110" s="52">
        <v>2262</v>
      </c>
      <c r="B110" s="90" t="s">
        <v>128</v>
      </c>
      <c r="C110" s="536">
        <f t="shared" si="99"/>
        <v>0</v>
      </c>
      <c r="D110" s="197"/>
      <c r="E110" s="198"/>
      <c r="F110" s="199">
        <f t="shared" si="128"/>
        <v>0</v>
      </c>
      <c r="G110" s="197"/>
      <c r="H110" s="198"/>
      <c r="I110" s="199">
        <f t="shared" si="129"/>
        <v>0</v>
      </c>
      <c r="J110" s="200"/>
      <c r="K110" s="198"/>
      <c r="L110" s="199">
        <f t="shared" si="130"/>
        <v>0</v>
      </c>
      <c r="M110" s="197"/>
      <c r="N110" s="198"/>
      <c r="O110" s="199">
        <f t="shared" si="131"/>
        <v>0</v>
      </c>
      <c r="P110" s="201"/>
    </row>
    <row r="111" spans="1:16" hidden="1" x14ac:dyDescent="0.25">
      <c r="A111" s="52">
        <v>2263</v>
      </c>
      <c r="B111" s="90" t="s">
        <v>129</v>
      </c>
      <c r="C111" s="536">
        <f t="shared" si="99"/>
        <v>0</v>
      </c>
      <c r="D111" s="197"/>
      <c r="E111" s="198"/>
      <c r="F111" s="199">
        <f t="shared" si="128"/>
        <v>0</v>
      </c>
      <c r="G111" s="197"/>
      <c r="H111" s="198"/>
      <c r="I111" s="199">
        <f t="shared" si="129"/>
        <v>0</v>
      </c>
      <c r="J111" s="200"/>
      <c r="K111" s="198"/>
      <c r="L111" s="199">
        <f t="shared" si="130"/>
        <v>0</v>
      </c>
      <c r="M111" s="197"/>
      <c r="N111" s="198"/>
      <c r="O111" s="199">
        <f t="shared" si="131"/>
        <v>0</v>
      </c>
      <c r="P111" s="201"/>
    </row>
    <row r="112" spans="1:16" ht="24" hidden="1" x14ac:dyDescent="0.25">
      <c r="A112" s="52">
        <v>2264</v>
      </c>
      <c r="B112" s="90" t="s">
        <v>130</v>
      </c>
      <c r="C112" s="536">
        <f t="shared" si="99"/>
        <v>0</v>
      </c>
      <c r="D112" s="197"/>
      <c r="E112" s="198"/>
      <c r="F112" s="199">
        <f t="shared" si="128"/>
        <v>0</v>
      </c>
      <c r="G112" s="197"/>
      <c r="H112" s="198"/>
      <c r="I112" s="199">
        <f t="shared" si="129"/>
        <v>0</v>
      </c>
      <c r="J112" s="200"/>
      <c r="K112" s="198"/>
      <c r="L112" s="199">
        <f t="shared" si="130"/>
        <v>0</v>
      </c>
      <c r="M112" s="197"/>
      <c r="N112" s="198"/>
      <c r="O112" s="199">
        <f t="shared" si="131"/>
        <v>0</v>
      </c>
      <c r="P112" s="201"/>
    </row>
    <row r="113" spans="1:16" hidden="1" x14ac:dyDescent="0.25">
      <c r="A113" s="52">
        <v>2269</v>
      </c>
      <c r="B113" s="90" t="s">
        <v>131</v>
      </c>
      <c r="C113" s="536">
        <f t="shared" si="99"/>
        <v>0</v>
      </c>
      <c r="D113" s="197"/>
      <c r="E113" s="198"/>
      <c r="F113" s="199">
        <f t="shared" si="128"/>
        <v>0</v>
      </c>
      <c r="G113" s="197"/>
      <c r="H113" s="198"/>
      <c r="I113" s="199">
        <f t="shared" si="129"/>
        <v>0</v>
      </c>
      <c r="J113" s="200"/>
      <c r="K113" s="198"/>
      <c r="L113" s="199">
        <f t="shared" si="130"/>
        <v>0</v>
      </c>
      <c r="M113" s="197"/>
      <c r="N113" s="198"/>
      <c r="O113" s="199">
        <f t="shared" si="131"/>
        <v>0</v>
      </c>
      <c r="P113" s="201"/>
    </row>
    <row r="114" spans="1:16" hidden="1" x14ac:dyDescent="0.25">
      <c r="A114" s="202">
        <v>2270</v>
      </c>
      <c r="B114" s="90" t="s">
        <v>132</v>
      </c>
      <c r="C114" s="536">
        <f t="shared" si="99"/>
        <v>0</v>
      </c>
      <c r="D114" s="203">
        <f t="shared" ref="D114:E114" si="132">SUM(D115:D118)</f>
        <v>0</v>
      </c>
      <c r="E114" s="204">
        <f t="shared" si="132"/>
        <v>0</v>
      </c>
      <c r="F114" s="199">
        <f>SUM(F115:F118)</f>
        <v>0</v>
      </c>
      <c r="G114" s="203">
        <f t="shared" ref="G114:H114" si="133">SUM(G115:G118)</f>
        <v>0</v>
      </c>
      <c r="H114" s="204">
        <f t="shared" si="133"/>
        <v>0</v>
      </c>
      <c r="I114" s="199">
        <f>SUM(I115:I118)</f>
        <v>0</v>
      </c>
      <c r="J114" s="205">
        <f t="shared" ref="J114:K114" si="134">SUM(J115:J118)</f>
        <v>0</v>
      </c>
      <c r="K114" s="204">
        <f t="shared" si="134"/>
        <v>0</v>
      </c>
      <c r="L114" s="199">
        <f>SUM(L115:L118)</f>
        <v>0</v>
      </c>
      <c r="M114" s="203">
        <f t="shared" ref="M114:O114" si="135">SUM(M115:M118)</f>
        <v>0</v>
      </c>
      <c r="N114" s="204">
        <f t="shared" si="135"/>
        <v>0</v>
      </c>
      <c r="O114" s="199">
        <f t="shared" si="135"/>
        <v>0</v>
      </c>
      <c r="P114" s="201"/>
    </row>
    <row r="115" spans="1:16" hidden="1" x14ac:dyDescent="0.25">
      <c r="A115" s="52">
        <v>2272</v>
      </c>
      <c r="B115" s="218" t="s">
        <v>133</v>
      </c>
      <c r="C115" s="536">
        <f t="shared" si="99"/>
        <v>0</v>
      </c>
      <c r="D115" s="197"/>
      <c r="E115" s="198"/>
      <c r="F115" s="199">
        <f t="shared" ref="F115:F119" si="136">D115+E115</f>
        <v>0</v>
      </c>
      <c r="G115" s="197"/>
      <c r="H115" s="198"/>
      <c r="I115" s="199">
        <f t="shared" ref="I115:I119" si="137">G115+H115</f>
        <v>0</v>
      </c>
      <c r="J115" s="200"/>
      <c r="K115" s="198"/>
      <c r="L115" s="199">
        <f t="shared" ref="L115:L119" si="138">J115+K115</f>
        <v>0</v>
      </c>
      <c r="M115" s="197"/>
      <c r="N115" s="198"/>
      <c r="O115" s="199">
        <f t="shared" ref="O115:O119" si="139">M115+N115</f>
        <v>0</v>
      </c>
      <c r="P115" s="201"/>
    </row>
    <row r="116" spans="1:16" ht="24" hidden="1" x14ac:dyDescent="0.25">
      <c r="A116" s="52">
        <v>2274</v>
      </c>
      <c r="B116" s="219" t="s">
        <v>134</v>
      </c>
      <c r="C116" s="536">
        <f t="shared" si="99"/>
        <v>0</v>
      </c>
      <c r="D116" s="197"/>
      <c r="E116" s="198"/>
      <c r="F116" s="199">
        <f t="shared" si="136"/>
        <v>0</v>
      </c>
      <c r="G116" s="197"/>
      <c r="H116" s="198"/>
      <c r="I116" s="199">
        <f t="shared" si="137"/>
        <v>0</v>
      </c>
      <c r="J116" s="200"/>
      <c r="K116" s="198"/>
      <c r="L116" s="199">
        <f t="shared" si="138"/>
        <v>0</v>
      </c>
      <c r="M116" s="197"/>
      <c r="N116" s="198"/>
      <c r="O116" s="199">
        <f t="shared" si="139"/>
        <v>0</v>
      </c>
      <c r="P116" s="201"/>
    </row>
    <row r="117" spans="1:16" ht="24" hidden="1" x14ac:dyDescent="0.25">
      <c r="A117" s="52">
        <v>2275</v>
      </c>
      <c r="B117" s="90" t="s">
        <v>135</v>
      </c>
      <c r="C117" s="536">
        <f t="shared" si="99"/>
        <v>0</v>
      </c>
      <c r="D117" s="197"/>
      <c r="E117" s="198"/>
      <c r="F117" s="199">
        <f t="shared" si="136"/>
        <v>0</v>
      </c>
      <c r="G117" s="197"/>
      <c r="H117" s="198"/>
      <c r="I117" s="199">
        <f t="shared" si="137"/>
        <v>0</v>
      </c>
      <c r="J117" s="200"/>
      <c r="K117" s="198"/>
      <c r="L117" s="199">
        <f t="shared" si="138"/>
        <v>0</v>
      </c>
      <c r="M117" s="197"/>
      <c r="N117" s="198"/>
      <c r="O117" s="199">
        <f t="shared" si="139"/>
        <v>0</v>
      </c>
      <c r="P117" s="201"/>
    </row>
    <row r="118" spans="1:16" ht="36" hidden="1" x14ac:dyDescent="0.25">
      <c r="A118" s="52">
        <v>2276</v>
      </c>
      <c r="B118" s="90" t="s">
        <v>136</v>
      </c>
      <c r="C118" s="536">
        <f t="shared" si="99"/>
        <v>0</v>
      </c>
      <c r="D118" s="197"/>
      <c r="E118" s="198"/>
      <c r="F118" s="199">
        <f t="shared" si="136"/>
        <v>0</v>
      </c>
      <c r="G118" s="197"/>
      <c r="H118" s="198"/>
      <c r="I118" s="199">
        <f t="shared" si="137"/>
        <v>0</v>
      </c>
      <c r="J118" s="200"/>
      <c r="K118" s="198"/>
      <c r="L118" s="199">
        <f t="shared" si="138"/>
        <v>0</v>
      </c>
      <c r="M118" s="197"/>
      <c r="N118" s="198"/>
      <c r="O118" s="199">
        <f t="shared" si="139"/>
        <v>0</v>
      </c>
      <c r="P118" s="201"/>
    </row>
    <row r="119" spans="1:16" ht="48" hidden="1" x14ac:dyDescent="0.25">
      <c r="A119" s="202">
        <v>2280</v>
      </c>
      <c r="B119" s="90" t="s">
        <v>137</v>
      </c>
      <c r="C119" s="536">
        <f t="shared" si="99"/>
        <v>0</v>
      </c>
      <c r="D119" s="197"/>
      <c r="E119" s="198"/>
      <c r="F119" s="199">
        <f t="shared" si="136"/>
        <v>0</v>
      </c>
      <c r="G119" s="197"/>
      <c r="H119" s="198"/>
      <c r="I119" s="199">
        <f t="shared" si="137"/>
        <v>0</v>
      </c>
      <c r="J119" s="200"/>
      <c r="K119" s="198"/>
      <c r="L119" s="199">
        <f t="shared" si="138"/>
        <v>0</v>
      </c>
      <c r="M119" s="197"/>
      <c r="N119" s="198"/>
      <c r="O119" s="199">
        <f t="shared" si="139"/>
        <v>0</v>
      </c>
      <c r="P119" s="201"/>
    </row>
    <row r="120" spans="1:16" ht="36" customHeight="1" x14ac:dyDescent="0.25">
      <c r="A120" s="138">
        <v>2300</v>
      </c>
      <c r="B120" s="108" t="s">
        <v>138</v>
      </c>
      <c r="C120" s="538">
        <f t="shared" si="99"/>
        <v>67409</v>
      </c>
      <c r="D120" s="220">
        <f t="shared" ref="D120:E120" si="140">SUM(D121,D126,D130,D131,D134,D138,D146,D147,D150)</f>
        <v>59484</v>
      </c>
      <c r="E120" s="221">
        <f t="shared" si="140"/>
        <v>80</v>
      </c>
      <c r="F120" s="222">
        <f>SUM(F121,F126,F130,F131,F134,F138,F146,F147,F150)</f>
        <v>59564</v>
      </c>
      <c r="G120" s="220">
        <f t="shared" ref="G120:H120" si="141">SUM(G121,G126,G130,G131,G134,G138,G146,G147,G150)</f>
        <v>0</v>
      </c>
      <c r="H120" s="221">
        <f t="shared" si="141"/>
        <v>0</v>
      </c>
      <c r="I120" s="222">
        <f>SUM(I121,I126,I130,I131,I134,I138,I146,I147,I150)</f>
        <v>0</v>
      </c>
      <c r="J120" s="223">
        <f t="shared" ref="J120:K120" si="142">SUM(J121,J126,J130,J131,J134,J138,J146,J147,J150)</f>
        <v>7845</v>
      </c>
      <c r="K120" s="221">
        <f t="shared" si="142"/>
        <v>0</v>
      </c>
      <c r="L120" s="222">
        <f>SUM(L121,L126,L130,L131,L134,L138,L146,L147,L150)</f>
        <v>7845</v>
      </c>
      <c r="M120" s="220">
        <f t="shared" ref="M120:O120" si="143">SUM(M121,M126,M130,M131,M134,M138,M146,M147,M150)</f>
        <v>0</v>
      </c>
      <c r="N120" s="221">
        <f t="shared" si="143"/>
        <v>0</v>
      </c>
      <c r="O120" s="222">
        <f t="shared" si="143"/>
        <v>0</v>
      </c>
      <c r="P120" s="215"/>
    </row>
    <row r="121" spans="1:16" ht="24" x14ac:dyDescent="0.25">
      <c r="A121" s="210">
        <v>2310</v>
      </c>
      <c r="B121" s="82" t="s">
        <v>139</v>
      </c>
      <c r="C121" s="535">
        <f t="shared" si="99"/>
        <v>45490</v>
      </c>
      <c r="D121" s="212">
        <f t="shared" ref="D121:O121" si="144">SUM(D122:D125)</f>
        <v>37565</v>
      </c>
      <c r="E121" s="213">
        <f t="shared" si="144"/>
        <v>80</v>
      </c>
      <c r="F121" s="194">
        <f t="shared" si="144"/>
        <v>37645</v>
      </c>
      <c r="G121" s="212">
        <f t="shared" si="144"/>
        <v>0</v>
      </c>
      <c r="H121" s="213">
        <f t="shared" si="144"/>
        <v>0</v>
      </c>
      <c r="I121" s="194">
        <f t="shared" si="144"/>
        <v>0</v>
      </c>
      <c r="J121" s="214">
        <f t="shared" si="144"/>
        <v>7845</v>
      </c>
      <c r="K121" s="213">
        <f t="shared" si="144"/>
        <v>0</v>
      </c>
      <c r="L121" s="194">
        <f t="shared" si="144"/>
        <v>7845</v>
      </c>
      <c r="M121" s="212">
        <f t="shared" si="144"/>
        <v>0</v>
      </c>
      <c r="N121" s="213">
        <f t="shared" si="144"/>
        <v>0</v>
      </c>
      <c r="O121" s="194">
        <f t="shared" si="144"/>
        <v>0</v>
      </c>
      <c r="P121" s="569"/>
    </row>
    <row r="122" spans="1:16" hidden="1" x14ac:dyDescent="0.25">
      <c r="A122" s="52">
        <v>2311</v>
      </c>
      <c r="B122" s="90" t="s">
        <v>140</v>
      </c>
      <c r="C122" s="536">
        <f t="shared" si="99"/>
        <v>0</v>
      </c>
      <c r="D122" s="197"/>
      <c r="E122" s="198"/>
      <c r="F122" s="199">
        <f t="shared" ref="F122:F125" si="145">D122+E122</f>
        <v>0</v>
      </c>
      <c r="G122" s="197"/>
      <c r="H122" s="198"/>
      <c r="I122" s="199">
        <f t="shared" ref="I122:I125" si="146">G122+H122</f>
        <v>0</v>
      </c>
      <c r="J122" s="200"/>
      <c r="K122" s="198"/>
      <c r="L122" s="199">
        <f t="shared" ref="L122:L125" si="147">J122+K122</f>
        <v>0</v>
      </c>
      <c r="M122" s="197"/>
      <c r="N122" s="198"/>
      <c r="O122" s="199">
        <f t="shared" ref="O122:O125" si="148">M122+N122</f>
        <v>0</v>
      </c>
      <c r="P122" s="452"/>
    </row>
    <row r="123" spans="1:16" x14ac:dyDescent="0.25">
      <c r="A123" s="52">
        <v>2312</v>
      </c>
      <c r="B123" s="90" t="s">
        <v>141</v>
      </c>
      <c r="C123" s="536">
        <f t="shared" si="99"/>
        <v>2382</v>
      </c>
      <c r="D123" s="197">
        <v>1070</v>
      </c>
      <c r="E123" s="198"/>
      <c r="F123" s="199">
        <f t="shared" si="145"/>
        <v>1070</v>
      </c>
      <c r="G123" s="197"/>
      <c r="H123" s="198"/>
      <c r="I123" s="199">
        <f t="shared" si="146"/>
        <v>0</v>
      </c>
      <c r="J123" s="200">
        <v>1312</v>
      </c>
      <c r="K123" s="198"/>
      <c r="L123" s="199">
        <f t="shared" si="147"/>
        <v>1312</v>
      </c>
      <c r="M123" s="197"/>
      <c r="N123" s="198"/>
      <c r="O123" s="199">
        <f t="shared" si="148"/>
        <v>0</v>
      </c>
      <c r="P123" s="452"/>
    </row>
    <row r="124" spans="1:16" hidden="1" x14ac:dyDescent="0.25">
      <c r="A124" s="52">
        <v>2313</v>
      </c>
      <c r="B124" s="90" t="s">
        <v>142</v>
      </c>
      <c r="C124" s="536">
        <f t="shared" si="99"/>
        <v>0</v>
      </c>
      <c r="D124" s="197"/>
      <c r="E124" s="198"/>
      <c r="F124" s="199">
        <f t="shared" si="145"/>
        <v>0</v>
      </c>
      <c r="G124" s="197"/>
      <c r="H124" s="198"/>
      <c r="I124" s="199">
        <f t="shared" si="146"/>
        <v>0</v>
      </c>
      <c r="J124" s="200"/>
      <c r="K124" s="198"/>
      <c r="L124" s="199">
        <f t="shared" si="147"/>
        <v>0</v>
      </c>
      <c r="M124" s="197"/>
      <c r="N124" s="198"/>
      <c r="O124" s="199">
        <f t="shared" si="148"/>
        <v>0</v>
      </c>
      <c r="P124" s="452"/>
    </row>
    <row r="125" spans="1:16" ht="23.25" customHeight="1" x14ac:dyDescent="0.25">
      <c r="A125" s="52">
        <v>2314</v>
      </c>
      <c r="B125" s="90" t="s">
        <v>143</v>
      </c>
      <c r="C125" s="536">
        <f t="shared" si="99"/>
        <v>43108</v>
      </c>
      <c r="D125" s="197">
        <v>36495</v>
      </c>
      <c r="E125" s="198">
        <v>80</v>
      </c>
      <c r="F125" s="199">
        <f t="shared" si="145"/>
        <v>36575</v>
      </c>
      <c r="G125" s="197"/>
      <c r="H125" s="198"/>
      <c r="I125" s="199">
        <f t="shared" si="146"/>
        <v>0</v>
      </c>
      <c r="J125" s="200">
        <v>6533</v>
      </c>
      <c r="K125" s="198"/>
      <c r="L125" s="199">
        <f t="shared" si="147"/>
        <v>6533</v>
      </c>
      <c r="M125" s="197"/>
      <c r="N125" s="198"/>
      <c r="O125" s="199">
        <f t="shared" si="148"/>
        <v>0</v>
      </c>
      <c r="P125" s="452" t="s">
        <v>332</v>
      </c>
    </row>
    <row r="126" spans="1:16" hidden="1" x14ac:dyDescent="0.25">
      <c r="A126" s="202">
        <v>2320</v>
      </c>
      <c r="B126" s="90" t="s">
        <v>144</v>
      </c>
      <c r="C126" s="536">
        <f t="shared" si="99"/>
        <v>0</v>
      </c>
      <c r="D126" s="203">
        <f t="shared" ref="D126:E126" si="149">SUM(D127:D129)</f>
        <v>0</v>
      </c>
      <c r="E126" s="204">
        <f t="shared" si="149"/>
        <v>0</v>
      </c>
      <c r="F126" s="199">
        <f>SUM(F127:F129)</f>
        <v>0</v>
      </c>
      <c r="G126" s="203">
        <f t="shared" ref="G126:H126" si="150">SUM(G127:G129)</f>
        <v>0</v>
      </c>
      <c r="H126" s="204">
        <f t="shared" si="150"/>
        <v>0</v>
      </c>
      <c r="I126" s="199">
        <f>SUM(I127:I129)</f>
        <v>0</v>
      </c>
      <c r="J126" s="205">
        <f t="shared" ref="J126:K126" si="151">SUM(J127:J129)</f>
        <v>0</v>
      </c>
      <c r="K126" s="204">
        <f t="shared" si="151"/>
        <v>0</v>
      </c>
      <c r="L126" s="199">
        <f>SUM(L127:L129)</f>
        <v>0</v>
      </c>
      <c r="M126" s="203">
        <f t="shared" ref="M126:O126" si="152">SUM(M127:M129)</f>
        <v>0</v>
      </c>
      <c r="N126" s="204">
        <f t="shared" si="152"/>
        <v>0</v>
      </c>
      <c r="O126" s="199">
        <f t="shared" si="152"/>
        <v>0</v>
      </c>
      <c r="P126" s="191"/>
    </row>
    <row r="127" spans="1:16" hidden="1" x14ac:dyDescent="0.25">
      <c r="A127" s="52">
        <v>2321</v>
      </c>
      <c r="B127" s="90" t="s">
        <v>145</v>
      </c>
      <c r="C127" s="536">
        <f t="shared" si="99"/>
        <v>0</v>
      </c>
      <c r="D127" s="197"/>
      <c r="E127" s="198"/>
      <c r="F127" s="199">
        <f t="shared" ref="F127:F130" si="153">D127+E127</f>
        <v>0</v>
      </c>
      <c r="G127" s="197"/>
      <c r="H127" s="198"/>
      <c r="I127" s="199">
        <f t="shared" ref="I127:I130" si="154">G127+H127</f>
        <v>0</v>
      </c>
      <c r="J127" s="200"/>
      <c r="K127" s="198"/>
      <c r="L127" s="199">
        <f t="shared" ref="L127:L130" si="155">J127+K127</f>
        <v>0</v>
      </c>
      <c r="M127" s="197"/>
      <c r="N127" s="198"/>
      <c r="O127" s="199">
        <f t="shared" ref="O127:O130" si="156">M127+N127</f>
        <v>0</v>
      </c>
      <c r="P127" s="201"/>
    </row>
    <row r="128" spans="1:16" hidden="1" x14ac:dyDescent="0.25">
      <c r="A128" s="52">
        <v>2322</v>
      </c>
      <c r="B128" s="90" t="s">
        <v>146</v>
      </c>
      <c r="C128" s="536">
        <f t="shared" si="99"/>
        <v>0</v>
      </c>
      <c r="D128" s="197"/>
      <c r="E128" s="198"/>
      <c r="F128" s="199">
        <f t="shared" si="153"/>
        <v>0</v>
      </c>
      <c r="G128" s="197"/>
      <c r="H128" s="198"/>
      <c r="I128" s="199">
        <f t="shared" si="154"/>
        <v>0</v>
      </c>
      <c r="J128" s="200"/>
      <c r="K128" s="198"/>
      <c r="L128" s="199">
        <f t="shared" si="155"/>
        <v>0</v>
      </c>
      <c r="M128" s="197"/>
      <c r="N128" s="198"/>
      <c r="O128" s="199">
        <f t="shared" si="156"/>
        <v>0</v>
      </c>
      <c r="P128" s="201"/>
    </row>
    <row r="129" spans="1:16" ht="10.5" hidden="1" customHeight="1" x14ac:dyDescent="0.25">
      <c r="A129" s="52">
        <v>2329</v>
      </c>
      <c r="B129" s="90" t="s">
        <v>147</v>
      </c>
      <c r="C129" s="536">
        <f t="shared" si="99"/>
        <v>0</v>
      </c>
      <c r="D129" s="197"/>
      <c r="E129" s="198"/>
      <c r="F129" s="199">
        <f t="shared" si="153"/>
        <v>0</v>
      </c>
      <c r="G129" s="197"/>
      <c r="H129" s="198"/>
      <c r="I129" s="199">
        <f t="shared" si="154"/>
        <v>0</v>
      </c>
      <c r="J129" s="200"/>
      <c r="K129" s="198"/>
      <c r="L129" s="199">
        <f t="shared" si="155"/>
        <v>0</v>
      </c>
      <c r="M129" s="197"/>
      <c r="N129" s="198"/>
      <c r="O129" s="199">
        <f t="shared" si="156"/>
        <v>0</v>
      </c>
      <c r="P129" s="201"/>
    </row>
    <row r="130" spans="1:16" hidden="1" x14ac:dyDescent="0.25">
      <c r="A130" s="202">
        <v>2330</v>
      </c>
      <c r="B130" s="90" t="s">
        <v>148</v>
      </c>
      <c r="C130" s="536">
        <f t="shared" si="99"/>
        <v>0</v>
      </c>
      <c r="D130" s="197"/>
      <c r="E130" s="198"/>
      <c r="F130" s="199">
        <f t="shared" si="153"/>
        <v>0</v>
      </c>
      <c r="G130" s="197"/>
      <c r="H130" s="198"/>
      <c r="I130" s="199">
        <f t="shared" si="154"/>
        <v>0</v>
      </c>
      <c r="J130" s="200"/>
      <c r="K130" s="198"/>
      <c r="L130" s="199">
        <f t="shared" si="155"/>
        <v>0</v>
      </c>
      <c r="M130" s="197"/>
      <c r="N130" s="198"/>
      <c r="O130" s="199">
        <f t="shared" si="156"/>
        <v>0</v>
      </c>
      <c r="P130" s="201"/>
    </row>
    <row r="131" spans="1:16" ht="36" hidden="1" x14ac:dyDescent="0.25">
      <c r="A131" s="202">
        <v>2340</v>
      </c>
      <c r="B131" s="90" t="s">
        <v>149</v>
      </c>
      <c r="C131" s="536">
        <f t="shared" si="99"/>
        <v>0</v>
      </c>
      <c r="D131" s="203">
        <f t="shared" ref="D131:E131" si="157">SUM(D132:D133)</f>
        <v>0</v>
      </c>
      <c r="E131" s="204">
        <f t="shared" si="157"/>
        <v>0</v>
      </c>
      <c r="F131" s="199">
        <f>SUM(F132:F133)</f>
        <v>0</v>
      </c>
      <c r="G131" s="203">
        <f t="shared" ref="G131:H131" si="158">SUM(G132:G133)</f>
        <v>0</v>
      </c>
      <c r="H131" s="204">
        <f t="shared" si="158"/>
        <v>0</v>
      </c>
      <c r="I131" s="199">
        <f>SUM(I132:I133)</f>
        <v>0</v>
      </c>
      <c r="J131" s="205">
        <f t="shared" ref="J131:K131" si="159">SUM(J132:J133)</f>
        <v>0</v>
      </c>
      <c r="K131" s="204">
        <f t="shared" si="159"/>
        <v>0</v>
      </c>
      <c r="L131" s="199">
        <f>SUM(L132:L133)</f>
        <v>0</v>
      </c>
      <c r="M131" s="203">
        <f t="shared" ref="M131:O131" si="160">SUM(M132:M133)</f>
        <v>0</v>
      </c>
      <c r="N131" s="204">
        <f t="shared" si="160"/>
        <v>0</v>
      </c>
      <c r="O131" s="199">
        <f t="shared" si="160"/>
        <v>0</v>
      </c>
      <c r="P131" s="201"/>
    </row>
    <row r="132" spans="1:16" hidden="1" x14ac:dyDescent="0.25">
      <c r="A132" s="52">
        <v>2341</v>
      </c>
      <c r="B132" s="90" t="s">
        <v>150</v>
      </c>
      <c r="C132" s="536">
        <f t="shared" si="99"/>
        <v>0</v>
      </c>
      <c r="D132" s="197"/>
      <c r="E132" s="198"/>
      <c r="F132" s="199">
        <f t="shared" ref="F132:F133" si="161">D132+E132</f>
        <v>0</v>
      </c>
      <c r="G132" s="197"/>
      <c r="H132" s="198"/>
      <c r="I132" s="199">
        <f t="shared" ref="I132:I133" si="162">G132+H132</f>
        <v>0</v>
      </c>
      <c r="J132" s="200"/>
      <c r="K132" s="198"/>
      <c r="L132" s="199">
        <f t="shared" ref="L132:L133" si="163">J132+K132</f>
        <v>0</v>
      </c>
      <c r="M132" s="197"/>
      <c r="N132" s="198"/>
      <c r="O132" s="199">
        <f t="shared" ref="O132:O133" si="164">M132+N132</f>
        <v>0</v>
      </c>
      <c r="P132" s="201"/>
    </row>
    <row r="133" spans="1:16" ht="24" hidden="1" x14ac:dyDescent="0.25">
      <c r="A133" s="52">
        <v>2344</v>
      </c>
      <c r="B133" s="90" t="s">
        <v>151</v>
      </c>
      <c r="C133" s="536">
        <f t="shared" si="99"/>
        <v>0</v>
      </c>
      <c r="D133" s="197"/>
      <c r="E133" s="198"/>
      <c r="F133" s="199">
        <f t="shared" si="161"/>
        <v>0</v>
      </c>
      <c r="G133" s="197"/>
      <c r="H133" s="198"/>
      <c r="I133" s="199">
        <f t="shared" si="162"/>
        <v>0</v>
      </c>
      <c r="J133" s="200"/>
      <c r="K133" s="198"/>
      <c r="L133" s="199">
        <f t="shared" si="163"/>
        <v>0</v>
      </c>
      <c r="M133" s="197"/>
      <c r="N133" s="198"/>
      <c r="O133" s="199">
        <f t="shared" si="164"/>
        <v>0</v>
      </c>
      <c r="P133" s="201"/>
    </row>
    <row r="134" spans="1:16" ht="24" hidden="1" x14ac:dyDescent="0.25">
      <c r="A134" s="188">
        <v>2350</v>
      </c>
      <c r="B134" s="143" t="s">
        <v>152</v>
      </c>
      <c r="C134" s="542">
        <f t="shared" si="99"/>
        <v>0</v>
      </c>
      <c r="D134" s="148">
        <f t="shared" ref="D134:E134" si="165">SUM(D135:D137)</f>
        <v>0</v>
      </c>
      <c r="E134" s="149">
        <f t="shared" si="165"/>
        <v>0</v>
      </c>
      <c r="F134" s="189">
        <f>SUM(F135:F137)</f>
        <v>0</v>
      </c>
      <c r="G134" s="148">
        <f t="shared" ref="G134:H134" si="166">SUM(G135:G137)</f>
        <v>0</v>
      </c>
      <c r="H134" s="149">
        <f t="shared" si="166"/>
        <v>0</v>
      </c>
      <c r="I134" s="189">
        <f>SUM(I135:I137)</f>
        <v>0</v>
      </c>
      <c r="J134" s="190">
        <f t="shared" ref="J134:K134" si="167">SUM(J135:J137)</f>
        <v>0</v>
      </c>
      <c r="K134" s="149">
        <f t="shared" si="167"/>
        <v>0</v>
      </c>
      <c r="L134" s="189">
        <f>SUM(L135:L137)</f>
        <v>0</v>
      </c>
      <c r="M134" s="148">
        <f t="shared" ref="M134:O134" si="168">SUM(M135:M137)</f>
        <v>0</v>
      </c>
      <c r="N134" s="149">
        <f t="shared" si="168"/>
        <v>0</v>
      </c>
      <c r="O134" s="189">
        <f t="shared" si="168"/>
        <v>0</v>
      </c>
      <c r="P134" s="191"/>
    </row>
    <row r="135" spans="1:16" hidden="1" x14ac:dyDescent="0.25">
      <c r="A135" s="45">
        <v>2351</v>
      </c>
      <c r="B135" s="82" t="s">
        <v>153</v>
      </c>
      <c r="C135" s="535">
        <f t="shared" si="99"/>
        <v>0</v>
      </c>
      <c r="D135" s="192"/>
      <c r="E135" s="193"/>
      <c r="F135" s="194">
        <f t="shared" ref="F135:F137" si="169">D135+E135</f>
        <v>0</v>
      </c>
      <c r="G135" s="192"/>
      <c r="H135" s="193"/>
      <c r="I135" s="194">
        <f t="shared" ref="I135:I137" si="170">G135+H135</f>
        <v>0</v>
      </c>
      <c r="J135" s="195"/>
      <c r="K135" s="193"/>
      <c r="L135" s="194">
        <f t="shared" ref="L135:L137" si="171">J135+K135</f>
        <v>0</v>
      </c>
      <c r="M135" s="192"/>
      <c r="N135" s="193"/>
      <c r="O135" s="194">
        <f t="shared" ref="O135:O137" si="172">M135+N135</f>
        <v>0</v>
      </c>
      <c r="P135" s="196"/>
    </row>
    <row r="136" spans="1:16" ht="24" hidden="1" x14ac:dyDescent="0.25">
      <c r="A136" s="52">
        <v>2352</v>
      </c>
      <c r="B136" s="90" t="s">
        <v>154</v>
      </c>
      <c r="C136" s="536">
        <f t="shared" si="99"/>
        <v>0</v>
      </c>
      <c r="D136" s="197"/>
      <c r="E136" s="198"/>
      <c r="F136" s="199">
        <f t="shared" si="169"/>
        <v>0</v>
      </c>
      <c r="G136" s="197"/>
      <c r="H136" s="198"/>
      <c r="I136" s="199">
        <f t="shared" si="170"/>
        <v>0</v>
      </c>
      <c r="J136" s="200"/>
      <c r="K136" s="198"/>
      <c r="L136" s="199">
        <f t="shared" si="171"/>
        <v>0</v>
      </c>
      <c r="M136" s="197"/>
      <c r="N136" s="198"/>
      <c r="O136" s="199">
        <f t="shared" si="172"/>
        <v>0</v>
      </c>
      <c r="P136" s="201"/>
    </row>
    <row r="137" spans="1:16" ht="24" hidden="1" x14ac:dyDescent="0.25">
      <c r="A137" s="52">
        <v>2353</v>
      </c>
      <c r="B137" s="90" t="s">
        <v>155</v>
      </c>
      <c r="C137" s="536">
        <f t="shared" si="99"/>
        <v>0</v>
      </c>
      <c r="D137" s="197"/>
      <c r="E137" s="198"/>
      <c r="F137" s="199">
        <f t="shared" si="169"/>
        <v>0</v>
      </c>
      <c r="G137" s="197"/>
      <c r="H137" s="198"/>
      <c r="I137" s="199">
        <f t="shared" si="170"/>
        <v>0</v>
      </c>
      <c r="J137" s="200"/>
      <c r="K137" s="198"/>
      <c r="L137" s="199">
        <f t="shared" si="171"/>
        <v>0</v>
      </c>
      <c r="M137" s="197"/>
      <c r="N137" s="198"/>
      <c r="O137" s="199">
        <f t="shared" si="172"/>
        <v>0</v>
      </c>
      <c r="P137" s="201"/>
    </row>
    <row r="138" spans="1:16" ht="36" x14ac:dyDescent="0.25">
      <c r="A138" s="202">
        <v>2360</v>
      </c>
      <c r="B138" s="90" t="s">
        <v>156</v>
      </c>
      <c r="C138" s="536">
        <f t="shared" si="99"/>
        <v>21598</v>
      </c>
      <c r="D138" s="203">
        <f t="shared" ref="D138:E138" si="173">SUM(D139:D145)</f>
        <v>21598</v>
      </c>
      <c r="E138" s="204">
        <f t="shared" si="173"/>
        <v>0</v>
      </c>
      <c r="F138" s="199">
        <f>SUM(F139:F145)</f>
        <v>21598</v>
      </c>
      <c r="G138" s="203">
        <f t="shared" ref="G138:H138" si="174">SUM(G139:G145)</f>
        <v>0</v>
      </c>
      <c r="H138" s="204">
        <f t="shared" si="174"/>
        <v>0</v>
      </c>
      <c r="I138" s="199">
        <f>SUM(I139:I145)</f>
        <v>0</v>
      </c>
      <c r="J138" s="205">
        <f t="shared" ref="J138:K138" si="175">SUM(J139:J145)</f>
        <v>0</v>
      </c>
      <c r="K138" s="204">
        <f t="shared" si="175"/>
        <v>0</v>
      </c>
      <c r="L138" s="199">
        <f>SUM(L139:L145)</f>
        <v>0</v>
      </c>
      <c r="M138" s="203">
        <f t="shared" ref="M138:O138" si="176">SUM(M139:M145)</f>
        <v>0</v>
      </c>
      <c r="N138" s="204">
        <f t="shared" si="176"/>
        <v>0</v>
      </c>
      <c r="O138" s="199">
        <f t="shared" si="176"/>
        <v>0</v>
      </c>
      <c r="P138" s="452"/>
    </row>
    <row r="139" spans="1:16" x14ac:dyDescent="0.25">
      <c r="A139" s="51">
        <v>2361</v>
      </c>
      <c r="B139" s="90" t="s">
        <v>157</v>
      </c>
      <c r="C139" s="536">
        <f t="shared" si="99"/>
        <v>20093</v>
      </c>
      <c r="D139" s="197">
        <v>20093</v>
      </c>
      <c r="E139" s="198"/>
      <c r="F139" s="199">
        <f t="shared" ref="F139:F146" si="177">D139+E139</f>
        <v>20093</v>
      </c>
      <c r="G139" s="197"/>
      <c r="H139" s="198"/>
      <c r="I139" s="199">
        <f t="shared" ref="I139:I146" si="178">G139+H139</f>
        <v>0</v>
      </c>
      <c r="J139" s="200"/>
      <c r="K139" s="198"/>
      <c r="L139" s="199">
        <f t="shared" ref="L139:L146" si="179">J139+K139</f>
        <v>0</v>
      </c>
      <c r="M139" s="197"/>
      <c r="N139" s="198"/>
      <c r="O139" s="199">
        <f t="shared" ref="O139:O146" si="180">M139+N139</f>
        <v>0</v>
      </c>
      <c r="P139" s="452"/>
    </row>
    <row r="140" spans="1:16" ht="24" hidden="1" x14ac:dyDescent="0.25">
      <c r="A140" s="51">
        <v>2362</v>
      </c>
      <c r="B140" s="90" t="s">
        <v>158</v>
      </c>
      <c r="C140" s="536">
        <f t="shared" si="99"/>
        <v>0</v>
      </c>
      <c r="D140" s="197"/>
      <c r="E140" s="198"/>
      <c r="F140" s="199">
        <f t="shared" si="177"/>
        <v>0</v>
      </c>
      <c r="G140" s="197"/>
      <c r="H140" s="198"/>
      <c r="I140" s="199">
        <f t="shared" si="178"/>
        <v>0</v>
      </c>
      <c r="J140" s="200"/>
      <c r="K140" s="198"/>
      <c r="L140" s="199">
        <f t="shared" si="179"/>
        <v>0</v>
      </c>
      <c r="M140" s="197"/>
      <c r="N140" s="198"/>
      <c r="O140" s="199">
        <f t="shared" si="180"/>
        <v>0</v>
      </c>
      <c r="P140" s="452"/>
    </row>
    <row r="141" spans="1:16" x14ac:dyDescent="0.25">
      <c r="A141" s="51">
        <v>2363</v>
      </c>
      <c r="B141" s="90" t="s">
        <v>159</v>
      </c>
      <c r="C141" s="536">
        <f t="shared" si="99"/>
        <v>1505</v>
      </c>
      <c r="D141" s="197">
        <v>1505</v>
      </c>
      <c r="E141" s="198"/>
      <c r="F141" s="199">
        <f t="shared" si="177"/>
        <v>1505</v>
      </c>
      <c r="G141" s="197"/>
      <c r="H141" s="198"/>
      <c r="I141" s="199">
        <f t="shared" si="178"/>
        <v>0</v>
      </c>
      <c r="J141" s="200"/>
      <c r="K141" s="198"/>
      <c r="L141" s="199">
        <f t="shared" si="179"/>
        <v>0</v>
      </c>
      <c r="M141" s="197"/>
      <c r="N141" s="198"/>
      <c r="O141" s="199">
        <f t="shared" si="180"/>
        <v>0</v>
      </c>
      <c r="P141" s="452"/>
    </row>
    <row r="142" spans="1:16" hidden="1" x14ac:dyDescent="0.25">
      <c r="A142" s="51">
        <v>2364</v>
      </c>
      <c r="B142" s="90" t="s">
        <v>160</v>
      </c>
      <c r="C142" s="536">
        <f t="shared" si="99"/>
        <v>0</v>
      </c>
      <c r="D142" s="197"/>
      <c r="E142" s="198"/>
      <c r="F142" s="199">
        <f t="shared" si="177"/>
        <v>0</v>
      </c>
      <c r="G142" s="197"/>
      <c r="H142" s="198"/>
      <c r="I142" s="199">
        <f t="shared" si="178"/>
        <v>0</v>
      </c>
      <c r="J142" s="200"/>
      <c r="K142" s="198"/>
      <c r="L142" s="199">
        <f t="shared" si="179"/>
        <v>0</v>
      </c>
      <c r="M142" s="197"/>
      <c r="N142" s="198"/>
      <c r="O142" s="199">
        <f t="shared" si="180"/>
        <v>0</v>
      </c>
      <c r="P142" s="452"/>
    </row>
    <row r="143" spans="1:16" ht="12.75" hidden="1" customHeight="1" x14ac:dyDescent="0.25">
      <c r="A143" s="51">
        <v>2365</v>
      </c>
      <c r="B143" s="90" t="s">
        <v>161</v>
      </c>
      <c r="C143" s="536">
        <f t="shared" si="99"/>
        <v>0</v>
      </c>
      <c r="D143" s="197"/>
      <c r="E143" s="198"/>
      <c r="F143" s="199">
        <f t="shared" si="177"/>
        <v>0</v>
      </c>
      <c r="G143" s="197"/>
      <c r="H143" s="198"/>
      <c r="I143" s="199">
        <f t="shared" si="178"/>
        <v>0</v>
      </c>
      <c r="J143" s="200"/>
      <c r="K143" s="198"/>
      <c r="L143" s="199">
        <f t="shared" si="179"/>
        <v>0</v>
      </c>
      <c r="M143" s="197"/>
      <c r="N143" s="198"/>
      <c r="O143" s="199">
        <f t="shared" si="180"/>
        <v>0</v>
      </c>
      <c r="P143" s="452"/>
    </row>
    <row r="144" spans="1:16" ht="36" hidden="1" x14ac:dyDescent="0.25">
      <c r="A144" s="51">
        <v>2366</v>
      </c>
      <c r="B144" s="90" t="s">
        <v>162</v>
      </c>
      <c r="C144" s="536">
        <f t="shared" si="99"/>
        <v>0</v>
      </c>
      <c r="D144" s="197"/>
      <c r="E144" s="198"/>
      <c r="F144" s="199">
        <f t="shared" si="177"/>
        <v>0</v>
      </c>
      <c r="G144" s="197"/>
      <c r="H144" s="198"/>
      <c r="I144" s="199">
        <f t="shared" si="178"/>
        <v>0</v>
      </c>
      <c r="J144" s="200"/>
      <c r="K144" s="198"/>
      <c r="L144" s="199">
        <f t="shared" si="179"/>
        <v>0</v>
      </c>
      <c r="M144" s="197"/>
      <c r="N144" s="198"/>
      <c r="O144" s="199">
        <f t="shared" si="180"/>
        <v>0</v>
      </c>
      <c r="P144" s="201"/>
    </row>
    <row r="145" spans="1:16" ht="60" hidden="1" x14ac:dyDescent="0.25">
      <c r="A145" s="51">
        <v>2369</v>
      </c>
      <c r="B145" s="90" t="s">
        <v>163</v>
      </c>
      <c r="C145" s="536">
        <f t="shared" si="99"/>
        <v>0</v>
      </c>
      <c r="D145" s="197"/>
      <c r="E145" s="198"/>
      <c r="F145" s="199">
        <f t="shared" si="177"/>
        <v>0</v>
      </c>
      <c r="G145" s="197"/>
      <c r="H145" s="198"/>
      <c r="I145" s="199">
        <f t="shared" si="178"/>
        <v>0</v>
      </c>
      <c r="J145" s="200"/>
      <c r="K145" s="198"/>
      <c r="L145" s="199">
        <f t="shared" si="179"/>
        <v>0</v>
      </c>
      <c r="M145" s="197"/>
      <c r="N145" s="198"/>
      <c r="O145" s="199">
        <f t="shared" si="180"/>
        <v>0</v>
      </c>
      <c r="P145" s="201"/>
    </row>
    <row r="146" spans="1:16" hidden="1" x14ac:dyDescent="0.25">
      <c r="A146" s="188">
        <v>2370</v>
      </c>
      <c r="B146" s="143" t="s">
        <v>164</v>
      </c>
      <c r="C146" s="542">
        <f t="shared" si="99"/>
        <v>0</v>
      </c>
      <c r="D146" s="206"/>
      <c r="E146" s="207"/>
      <c r="F146" s="189">
        <f t="shared" si="177"/>
        <v>0</v>
      </c>
      <c r="G146" s="206"/>
      <c r="H146" s="207"/>
      <c r="I146" s="189">
        <f t="shared" si="178"/>
        <v>0</v>
      </c>
      <c r="J146" s="208"/>
      <c r="K146" s="207"/>
      <c r="L146" s="189">
        <f t="shared" si="179"/>
        <v>0</v>
      </c>
      <c r="M146" s="206"/>
      <c r="N146" s="207"/>
      <c r="O146" s="189">
        <f t="shared" si="180"/>
        <v>0</v>
      </c>
      <c r="P146" s="191"/>
    </row>
    <row r="147" spans="1:16" hidden="1" x14ac:dyDescent="0.25">
      <c r="A147" s="188">
        <v>2380</v>
      </c>
      <c r="B147" s="143" t="s">
        <v>165</v>
      </c>
      <c r="C147" s="542">
        <f t="shared" si="99"/>
        <v>0</v>
      </c>
      <c r="D147" s="148">
        <f t="shared" ref="D147:E147" si="181">SUM(D148:D149)</f>
        <v>0</v>
      </c>
      <c r="E147" s="149">
        <f t="shared" si="181"/>
        <v>0</v>
      </c>
      <c r="F147" s="189">
        <f>SUM(F148:F149)</f>
        <v>0</v>
      </c>
      <c r="G147" s="148">
        <f t="shared" ref="G147:H147" si="182">SUM(G148:G149)</f>
        <v>0</v>
      </c>
      <c r="H147" s="149">
        <f t="shared" si="182"/>
        <v>0</v>
      </c>
      <c r="I147" s="189">
        <f>SUM(I148:I149)</f>
        <v>0</v>
      </c>
      <c r="J147" s="190">
        <f t="shared" ref="J147:K147" si="183">SUM(J148:J149)</f>
        <v>0</v>
      </c>
      <c r="K147" s="149">
        <f t="shared" si="183"/>
        <v>0</v>
      </c>
      <c r="L147" s="189">
        <f>SUM(L148:L149)</f>
        <v>0</v>
      </c>
      <c r="M147" s="148">
        <f t="shared" ref="M147:O147" si="184">SUM(M148:M149)</f>
        <v>0</v>
      </c>
      <c r="N147" s="149">
        <f t="shared" si="184"/>
        <v>0</v>
      </c>
      <c r="O147" s="189">
        <f t="shared" si="184"/>
        <v>0</v>
      </c>
      <c r="P147" s="191"/>
    </row>
    <row r="148" spans="1:16" hidden="1" x14ac:dyDescent="0.25">
      <c r="A148" s="44">
        <v>2381</v>
      </c>
      <c r="B148" s="82" t="s">
        <v>166</v>
      </c>
      <c r="C148" s="535">
        <f t="shared" si="99"/>
        <v>0</v>
      </c>
      <c r="D148" s="192"/>
      <c r="E148" s="193"/>
      <c r="F148" s="194">
        <f t="shared" ref="F148:F151" si="185">D148+E148</f>
        <v>0</v>
      </c>
      <c r="G148" s="192"/>
      <c r="H148" s="193"/>
      <c r="I148" s="194">
        <f t="shared" ref="I148:I151" si="186">G148+H148</f>
        <v>0</v>
      </c>
      <c r="J148" s="195"/>
      <c r="K148" s="193"/>
      <c r="L148" s="194">
        <f t="shared" ref="L148:L151" si="187">J148+K148</f>
        <v>0</v>
      </c>
      <c r="M148" s="192"/>
      <c r="N148" s="193"/>
      <c r="O148" s="194">
        <f t="shared" ref="O148:O151" si="188">M148+N148</f>
        <v>0</v>
      </c>
      <c r="P148" s="196"/>
    </row>
    <row r="149" spans="1:16" ht="24" hidden="1" x14ac:dyDescent="0.25">
      <c r="A149" s="51">
        <v>2389</v>
      </c>
      <c r="B149" s="90" t="s">
        <v>167</v>
      </c>
      <c r="C149" s="536">
        <f t="shared" ref="C149:C212" si="189">F149+I149+L149+O149</f>
        <v>0</v>
      </c>
      <c r="D149" s="197"/>
      <c r="E149" s="198"/>
      <c r="F149" s="199">
        <f t="shared" si="185"/>
        <v>0</v>
      </c>
      <c r="G149" s="197"/>
      <c r="H149" s="198"/>
      <c r="I149" s="199">
        <f t="shared" si="186"/>
        <v>0</v>
      </c>
      <c r="J149" s="200"/>
      <c r="K149" s="198"/>
      <c r="L149" s="199">
        <f t="shared" si="187"/>
        <v>0</v>
      </c>
      <c r="M149" s="197"/>
      <c r="N149" s="198"/>
      <c r="O149" s="199">
        <f t="shared" si="188"/>
        <v>0</v>
      </c>
      <c r="P149" s="201"/>
    </row>
    <row r="150" spans="1:16" x14ac:dyDescent="0.25">
      <c r="A150" s="188">
        <v>2390</v>
      </c>
      <c r="B150" s="143" t="s">
        <v>168</v>
      </c>
      <c r="C150" s="542">
        <f t="shared" si="189"/>
        <v>321</v>
      </c>
      <c r="D150" s="206">
        <v>321</v>
      </c>
      <c r="E150" s="207"/>
      <c r="F150" s="189">
        <f t="shared" si="185"/>
        <v>321</v>
      </c>
      <c r="G150" s="206"/>
      <c r="H150" s="207"/>
      <c r="I150" s="189">
        <f t="shared" si="186"/>
        <v>0</v>
      </c>
      <c r="J150" s="208"/>
      <c r="K150" s="207"/>
      <c r="L150" s="189">
        <f t="shared" si="187"/>
        <v>0</v>
      </c>
      <c r="M150" s="206"/>
      <c r="N150" s="207"/>
      <c r="O150" s="189">
        <f t="shared" si="188"/>
        <v>0</v>
      </c>
      <c r="P150" s="570"/>
    </row>
    <row r="151" spans="1:16" hidden="1" x14ac:dyDescent="0.25">
      <c r="A151" s="70">
        <v>2400</v>
      </c>
      <c r="B151" s="182" t="s">
        <v>169</v>
      </c>
      <c r="C151" s="534">
        <f t="shared" si="189"/>
        <v>0</v>
      </c>
      <c r="D151" s="224"/>
      <c r="E151" s="225"/>
      <c r="F151" s="185">
        <f t="shared" si="185"/>
        <v>0</v>
      </c>
      <c r="G151" s="224"/>
      <c r="H151" s="225"/>
      <c r="I151" s="185">
        <f t="shared" si="186"/>
        <v>0</v>
      </c>
      <c r="J151" s="226"/>
      <c r="K151" s="225"/>
      <c r="L151" s="185">
        <f t="shared" si="187"/>
        <v>0</v>
      </c>
      <c r="M151" s="224"/>
      <c r="N151" s="225"/>
      <c r="O151" s="185">
        <f t="shared" si="188"/>
        <v>0</v>
      </c>
      <c r="P151" s="209"/>
    </row>
    <row r="152" spans="1:16" ht="24" hidden="1" x14ac:dyDescent="0.25">
      <c r="A152" s="70">
        <v>2500</v>
      </c>
      <c r="B152" s="182" t="s">
        <v>170</v>
      </c>
      <c r="C152" s="534">
        <f t="shared" si="189"/>
        <v>0</v>
      </c>
      <c r="D152" s="183">
        <f t="shared" ref="D152:E152" si="190">SUM(D153,D159)</f>
        <v>0</v>
      </c>
      <c r="E152" s="184">
        <f t="shared" si="190"/>
        <v>0</v>
      </c>
      <c r="F152" s="185">
        <f>SUM(F153,F159)</f>
        <v>0</v>
      </c>
      <c r="G152" s="183">
        <f t="shared" ref="G152:O152" si="191">SUM(G153,G159)</f>
        <v>0</v>
      </c>
      <c r="H152" s="184">
        <f t="shared" si="191"/>
        <v>0</v>
      </c>
      <c r="I152" s="185">
        <f t="shared" si="191"/>
        <v>0</v>
      </c>
      <c r="J152" s="186">
        <f t="shared" si="191"/>
        <v>0</v>
      </c>
      <c r="K152" s="184">
        <f t="shared" si="191"/>
        <v>0</v>
      </c>
      <c r="L152" s="185">
        <f t="shared" si="191"/>
        <v>0</v>
      </c>
      <c r="M152" s="183">
        <f t="shared" si="191"/>
        <v>0</v>
      </c>
      <c r="N152" s="184">
        <f t="shared" si="191"/>
        <v>0</v>
      </c>
      <c r="O152" s="185">
        <f t="shared" si="191"/>
        <v>0</v>
      </c>
      <c r="P152" s="187"/>
    </row>
    <row r="153" spans="1:16" ht="24" hidden="1" x14ac:dyDescent="0.25">
      <c r="A153" s="210">
        <v>2510</v>
      </c>
      <c r="B153" s="82" t="s">
        <v>171</v>
      </c>
      <c r="C153" s="535">
        <f t="shared" si="189"/>
        <v>0</v>
      </c>
      <c r="D153" s="212">
        <f t="shared" ref="D153:E153" si="192">SUM(D154:D158)</f>
        <v>0</v>
      </c>
      <c r="E153" s="213">
        <f t="shared" si="192"/>
        <v>0</v>
      </c>
      <c r="F153" s="194">
        <f>SUM(F154:F158)</f>
        <v>0</v>
      </c>
      <c r="G153" s="212">
        <f t="shared" ref="G153:O153" si="193">SUM(G154:G158)</f>
        <v>0</v>
      </c>
      <c r="H153" s="213">
        <f t="shared" si="193"/>
        <v>0</v>
      </c>
      <c r="I153" s="194">
        <f t="shared" si="193"/>
        <v>0</v>
      </c>
      <c r="J153" s="214">
        <f t="shared" si="193"/>
        <v>0</v>
      </c>
      <c r="K153" s="213">
        <f t="shared" si="193"/>
        <v>0</v>
      </c>
      <c r="L153" s="194">
        <f t="shared" si="193"/>
        <v>0</v>
      </c>
      <c r="M153" s="212">
        <f t="shared" si="193"/>
        <v>0</v>
      </c>
      <c r="N153" s="213">
        <f t="shared" si="193"/>
        <v>0</v>
      </c>
      <c r="O153" s="194">
        <f t="shared" si="193"/>
        <v>0</v>
      </c>
      <c r="P153" s="227"/>
    </row>
    <row r="154" spans="1:16" ht="24" hidden="1" x14ac:dyDescent="0.25">
      <c r="A154" s="52">
        <v>2512</v>
      </c>
      <c r="B154" s="90" t="s">
        <v>172</v>
      </c>
      <c r="C154" s="536">
        <f t="shared" si="189"/>
        <v>0</v>
      </c>
      <c r="D154" s="197"/>
      <c r="E154" s="198"/>
      <c r="F154" s="199">
        <f t="shared" ref="F154:F159" si="194">D154+E154</f>
        <v>0</v>
      </c>
      <c r="G154" s="197"/>
      <c r="H154" s="198"/>
      <c r="I154" s="199">
        <f t="shared" ref="I154:I159" si="195">G154+H154</f>
        <v>0</v>
      </c>
      <c r="J154" s="200"/>
      <c r="K154" s="198"/>
      <c r="L154" s="199">
        <f t="shared" ref="L154:L159" si="196">J154+K154</f>
        <v>0</v>
      </c>
      <c r="M154" s="197"/>
      <c r="N154" s="198"/>
      <c r="O154" s="199">
        <f t="shared" ref="O154:O159" si="197">M154+N154</f>
        <v>0</v>
      </c>
      <c r="P154" s="201"/>
    </row>
    <row r="155" spans="1:16" ht="24" hidden="1" x14ac:dyDescent="0.25">
      <c r="A155" s="52">
        <v>2513</v>
      </c>
      <c r="B155" s="90" t="s">
        <v>173</v>
      </c>
      <c r="C155" s="536">
        <f t="shared" si="189"/>
        <v>0</v>
      </c>
      <c r="D155" s="197"/>
      <c r="E155" s="198"/>
      <c r="F155" s="199">
        <f t="shared" si="194"/>
        <v>0</v>
      </c>
      <c r="G155" s="197"/>
      <c r="H155" s="198"/>
      <c r="I155" s="199">
        <f t="shared" si="195"/>
        <v>0</v>
      </c>
      <c r="J155" s="200"/>
      <c r="K155" s="198"/>
      <c r="L155" s="199">
        <f t="shared" si="196"/>
        <v>0</v>
      </c>
      <c r="M155" s="197"/>
      <c r="N155" s="198"/>
      <c r="O155" s="199">
        <f t="shared" si="197"/>
        <v>0</v>
      </c>
      <c r="P155" s="201"/>
    </row>
    <row r="156" spans="1:16" ht="36" hidden="1" x14ac:dyDescent="0.25">
      <c r="A156" s="52">
        <v>2514</v>
      </c>
      <c r="B156" s="90" t="s">
        <v>174</v>
      </c>
      <c r="C156" s="536">
        <f t="shared" si="189"/>
        <v>0</v>
      </c>
      <c r="D156" s="197"/>
      <c r="E156" s="198"/>
      <c r="F156" s="199">
        <f t="shared" si="194"/>
        <v>0</v>
      </c>
      <c r="G156" s="197"/>
      <c r="H156" s="198"/>
      <c r="I156" s="199">
        <f t="shared" si="195"/>
        <v>0</v>
      </c>
      <c r="J156" s="200"/>
      <c r="K156" s="198"/>
      <c r="L156" s="199">
        <f t="shared" si="196"/>
        <v>0</v>
      </c>
      <c r="M156" s="197"/>
      <c r="N156" s="198"/>
      <c r="O156" s="199">
        <f t="shared" si="197"/>
        <v>0</v>
      </c>
      <c r="P156" s="201"/>
    </row>
    <row r="157" spans="1:16" ht="24" hidden="1" x14ac:dyDescent="0.25">
      <c r="A157" s="52">
        <v>2515</v>
      </c>
      <c r="B157" s="90" t="s">
        <v>175</v>
      </c>
      <c r="C157" s="536">
        <f t="shared" si="189"/>
        <v>0</v>
      </c>
      <c r="D157" s="197"/>
      <c r="E157" s="198"/>
      <c r="F157" s="199">
        <f t="shared" si="194"/>
        <v>0</v>
      </c>
      <c r="G157" s="197"/>
      <c r="H157" s="198"/>
      <c r="I157" s="199">
        <f t="shared" si="195"/>
        <v>0</v>
      </c>
      <c r="J157" s="200"/>
      <c r="K157" s="198"/>
      <c r="L157" s="199">
        <f t="shared" si="196"/>
        <v>0</v>
      </c>
      <c r="M157" s="197"/>
      <c r="N157" s="198"/>
      <c r="O157" s="199">
        <f t="shared" si="197"/>
        <v>0</v>
      </c>
      <c r="P157" s="201"/>
    </row>
    <row r="158" spans="1:16" ht="24" hidden="1" x14ac:dyDescent="0.25">
      <c r="A158" s="52">
        <v>2519</v>
      </c>
      <c r="B158" s="90" t="s">
        <v>176</v>
      </c>
      <c r="C158" s="536">
        <f t="shared" si="189"/>
        <v>0</v>
      </c>
      <c r="D158" s="197"/>
      <c r="E158" s="198"/>
      <c r="F158" s="199">
        <f t="shared" si="194"/>
        <v>0</v>
      </c>
      <c r="G158" s="197"/>
      <c r="H158" s="198"/>
      <c r="I158" s="199">
        <f t="shared" si="195"/>
        <v>0</v>
      </c>
      <c r="J158" s="200"/>
      <c r="K158" s="198"/>
      <c r="L158" s="199">
        <f t="shared" si="196"/>
        <v>0</v>
      </c>
      <c r="M158" s="197"/>
      <c r="N158" s="198"/>
      <c r="O158" s="199">
        <f t="shared" si="197"/>
        <v>0</v>
      </c>
      <c r="P158" s="201"/>
    </row>
    <row r="159" spans="1:16" ht="24" hidden="1" x14ac:dyDescent="0.25">
      <c r="A159" s="202">
        <v>2520</v>
      </c>
      <c r="B159" s="90" t="s">
        <v>177</v>
      </c>
      <c r="C159" s="536">
        <f t="shared" si="189"/>
        <v>0</v>
      </c>
      <c r="D159" s="197"/>
      <c r="E159" s="198"/>
      <c r="F159" s="199">
        <f t="shared" si="194"/>
        <v>0</v>
      </c>
      <c r="G159" s="197"/>
      <c r="H159" s="198"/>
      <c r="I159" s="199">
        <f t="shared" si="195"/>
        <v>0</v>
      </c>
      <c r="J159" s="200"/>
      <c r="K159" s="198"/>
      <c r="L159" s="199">
        <f t="shared" si="196"/>
        <v>0</v>
      </c>
      <c r="M159" s="197"/>
      <c r="N159" s="198"/>
      <c r="O159" s="199">
        <f t="shared" si="197"/>
        <v>0</v>
      </c>
      <c r="P159" s="201"/>
    </row>
    <row r="160" spans="1:16" hidden="1" x14ac:dyDescent="0.25">
      <c r="A160" s="176">
        <v>3000</v>
      </c>
      <c r="B160" s="176" t="s">
        <v>178</v>
      </c>
      <c r="C160" s="547">
        <f t="shared" si="189"/>
        <v>0</v>
      </c>
      <c r="D160" s="177">
        <f t="shared" ref="D160:E160" si="198">SUM(D161,D171)</f>
        <v>0</v>
      </c>
      <c r="E160" s="178">
        <f t="shared" si="198"/>
        <v>0</v>
      </c>
      <c r="F160" s="179">
        <f>SUM(F161,F171)</f>
        <v>0</v>
      </c>
      <c r="G160" s="177">
        <f t="shared" ref="G160:H160" si="199">SUM(G161,G171)</f>
        <v>0</v>
      </c>
      <c r="H160" s="178">
        <f t="shared" si="199"/>
        <v>0</v>
      </c>
      <c r="I160" s="179">
        <f>SUM(I161,I171)</f>
        <v>0</v>
      </c>
      <c r="J160" s="180">
        <f t="shared" ref="J160:K160" si="200">SUM(J161,J171)</f>
        <v>0</v>
      </c>
      <c r="K160" s="178">
        <f t="shared" si="200"/>
        <v>0</v>
      </c>
      <c r="L160" s="179">
        <f>SUM(L161,L171)</f>
        <v>0</v>
      </c>
      <c r="M160" s="177">
        <f t="shared" ref="M160:O160" si="201">SUM(M161,M171)</f>
        <v>0</v>
      </c>
      <c r="N160" s="178">
        <f t="shared" si="201"/>
        <v>0</v>
      </c>
      <c r="O160" s="179">
        <f t="shared" si="201"/>
        <v>0</v>
      </c>
      <c r="P160" s="181"/>
    </row>
    <row r="161" spans="1:16" ht="24" hidden="1" x14ac:dyDescent="0.25">
      <c r="A161" s="70">
        <v>3200</v>
      </c>
      <c r="B161" s="228" t="s">
        <v>179</v>
      </c>
      <c r="C161" s="534">
        <f t="shared" si="189"/>
        <v>0</v>
      </c>
      <c r="D161" s="183">
        <f t="shared" ref="D161:E161" si="202">SUM(D162,D166)</f>
        <v>0</v>
      </c>
      <c r="E161" s="184">
        <f t="shared" si="202"/>
        <v>0</v>
      </c>
      <c r="F161" s="185">
        <f>SUM(F162,F166)</f>
        <v>0</v>
      </c>
      <c r="G161" s="183">
        <f t="shared" ref="G161:O161" si="203">SUM(G162,G166)</f>
        <v>0</v>
      </c>
      <c r="H161" s="184">
        <f t="shared" si="203"/>
        <v>0</v>
      </c>
      <c r="I161" s="185">
        <f t="shared" si="203"/>
        <v>0</v>
      </c>
      <c r="J161" s="186">
        <f t="shared" si="203"/>
        <v>0</v>
      </c>
      <c r="K161" s="184">
        <f t="shared" si="203"/>
        <v>0</v>
      </c>
      <c r="L161" s="185">
        <f t="shared" si="203"/>
        <v>0</v>
      </c>
      <c r="M161" s="183">
        <f t="shared" si="203"/>
        <v>0</v>
      </c>
      <c r="N161" s="184">
        <f t="shared" si="203"/>
        <v>0</v>
      </c>
      <c r="O161" s="185">
        <f t="shared" si="203"/>
        <v>0</v>
      </c>
      <c r="P161" s="187"/>
    </row>
    <row r="162" spans="1:16" ht="36" hidden="1" x14ac:dyDescent="0.25">
      <c r="A162" s="210">
        <v>3260</v>
      </c>
      <c r="B162" s="82" t="s">
        <v>180</v>
      </c>
      <c r="C162" s="535">
        <f t="shared" si="189"/>
        <v>0</v>
      </c>
      <c r="D162" s="212">
        <f t="shared" ref="D162:E162" si="204">SUM(D163:D165)</f>
        <v>0</v>
      </c>
      <c r="E162" s="213">
        <f t="shared" si="204"/>
        <v>0</v>
      </c>
      <c r="F162" s="194">
        <f>SUM(F163:F165)</f>
        <v>0</v>
      </c>
      <c r="G162" s="212">
        <f t="shared" ref="G162:H162" si="205">SUM(G163:G165)</f>
        <v>0</v>
      </c>
      <c r="H162" s="213">
        <f t="shared" si="205"/>
        <v>0</v>
      </c>
      <c r="I162" s="194">
        <f>SUM(I163:I165)</f>
        <v>0</v>
      </c>
      <c r="J162" s="214">
        <f t="shared" ref="J162:K162" si="206">SUM(J163:J165)</f>
        <v>0</v>
      </c>
      <c r="K162" s="213">
        <f t="shared" si="206"/>
        <v>0</v>
      </c>
      <c r="L162" s="194">
        <f>SUM(L163:L165)</f>
        <v>0</v>
      </c>
      <c r="M162" s="212">
        <f t="shared" ref="M162:O162" si="207">SUM(M163:M165)</f>
        <v>0</v>
      </c>
      <c r="N162" s="213">
        <f t="shared" si="207"/>
        <v>0</v>
      </c>
      <c r="O162" s="194">
        <f t="shared" si="207"/>
        <v>0</v>
      </c>
      <c r="P162" s="196"/>
    </row>
    <row r="163" spans="1:16" ht="24" hidden="1" x14ac:dyDescent="0.25">
      <c r="A163" s="52">
        <v>3261</v>
      </c>
      <c r="B163" s="90" t="s">
        <v>181</v>
      </c>
      <c r="C163" s="536">
        <f t="shared" si="189"/>
        <v>0</v>
      </c>
      <c r="D163" s="197"/>
      <c r="E163" s="198"/>
      <c r="F163" s="199">
        <f t="shared" ref="F163:F165" si="208">D163+E163</f>
        <v>0</v>
      </c>
      <c r="G163" s="197"/>
      <c r="H163" s="198"/>
      <c r="I163" s="199">
        <f t="shared" ref="I163:I165" si="209">G163+H163</f>
        <v>0</v>
      </c>
      <c r="J163" s="200"/>
      <c r="K163" s="198"/>
      <c r="L163" s="199">
        <f t="shared" ref="L163:L165" si="210">J163+K163</f>
        <v>0</v>
      </c>
      <c r="M163" s="197"/>
      <c r="N163" s="198"/>
      <c r="O163" s="199">
        <f t="shared" ref="O163:O165" si="211">M163+N163</f>
        <v>0</v>
      </c>
      <c r="P163" s="201"/>
    </row>
    <row r="164" spans="1:16" ht="36" hidden="1" x14ac:dyDescent="0.25">
      <c r="A164" s="52">
        <v>3262</v>
      </c>
      <c r="B164" s="90" t="s">
        <v>182</v>
      </c>
      <c r="C164" s="536">
        <f t="shared" si="189"/>
        <v>0</v>
      </c>
      <c r="D164" s="197"/>
      <c r="E164" s="198"/>
      <c r="F164" s="199">
        <f t="shared" si="208"/>
        <v>0</v>
      </c>
      <c r="G164" s="197"/>
      <c r="H164" s="198"/>
      <c r="I164" s="199">
        <f t="shared" si="209"/>
        <v>0</v>
      </c>
      <c r="J164" s="200"/>
      <c r="K164" s="198"/>
      <c r="L164" s="199">
        <f t="shared" si="210"/>
        <v>0</v>
      </c>
      <c r="M164" s="197"/>
      <c r="N164" s="198"/>
      <c r="O164" s="199">
        <f t="shared" si="211"/>
        <v>0</v>
      </c>
      <c r="P164" s="201"/>
    </row>
    <row r="165" spans="1:16" ht="24" hidden="1" x14ac:dyDescent="0.25">
      <c r="A165" s="52">
        <v>3263</v>
      </c>
      <c r="B165" s="90" t="s">
        <v>183</v>
      </c>
      <c r="C165" s="536">
        <f t="shared" si="189"/>
        <v>0</v>
      </c>
      <c r="D165" s="197"/>
      <c r="E165" s="198"/>
      <c r="F165" s="199">
        <f t="shared" si="208"/>
        <v>0</v>
      </c>
      <c r="G165" s="197"/>
      <c r="H165" s="198"/>
      <c r="I165" s="199">
        <f t="shared" si="209"/>
        <v>0</v>
      </c>
      <c r="J165" s="200"/>
      <c r="K165" s="198"/>
      <c r="L165" s="199">
        <f t="shared" si="210"/>
        <v>0</v>
      </c>
      <c r="M165" s="197"/>
      <c r="N165" s="198"/>
      <c r="O165" s="199">
        <f t="shared" si="211"/>
        <v>0</v>
      </c>
      <c r="P165" s="201"/>
    </row>
    <row r="166" spans="1:16" ht="84" hidden="1" x14ac:dyDescent="0.25">
      <c r="A166" s="210">
        <v>3290</v>
      </c>
      <c r="B166" s="82" t="s">
        <v>184</v>
      </c>
      <c r="C166" s="548">
        <f t="shared" si="189"/>
        <v>0</v>
      </c>
      <c r="D166" s="212">
        <f t="shared" ref="D166:E166" si="212">SUM(D167:D170)</f>
        <v>0</v>
      </c>
      <c r="E166" s="213">
        <f t="shared" si="212"/>
        <v>0</v>
      </c>
      <c r="F166" s="194">
        <f>SUM(F167:F170)</f>
        <v>0</v>
      </c>
      <c r="G166" s="212">
        <f t="shared" ref="G166:O166" si="213">SUM(G167:G170)</f>
        <v>0</v>
      </c>
      <c r="H166" s="213">
        <f t="shared" si="213"/>
        <v>0</v>
      </c>
      <c r="I166" s="194">
        <f t="shared" si="213"/>
        <v>0</v>
      </c>
      <c r="J166" s="214">
        <f t="shared" si="213"/>
        <v>0</v>
      </c>
      <c r="K166" s="213">
        <f t="shared" si="213"/>
        <v>0</v>
      </c>
      <c r="L166" s="194">
        <f t="shared" si="213"/>
        <v>0</v>
      </c>
      <c r="M166" s="212">
        <f t="shared" si="213"/>
        <v>0</v>
      </c>
      <c r="N166" s="213">
        <f t="shared" si="213"/>
        <v>0</v>
      </c>
      <c r="O166" s="194">
        <f t="shared" si="213"/>
        <v>0</v>
      </c>
      <c r="P166" s="229"/>
    </row>
    <row r="167" spans="1:16" ht="72" hidden="1" x14ac:dyDescent="0.25">
      <c r="A167" s="52">
        <v>3291</v>
      </c>
      <c r="B167" s="90" t="s">
        <v>185</v>
      </c>
      <c r="C167" s="536">
        <f t="shared" si="189"/>
        <v>0</v>
      </c>
      <c r="D167" s="197"/>
      <c r="E167" s="198"/>
      <c r="F167" s="199">
        <f t="shared" ref="F167:F170" si="214">D167+E167</f>
        <v>0</v>
      </c>
      <c r="G167" s="197"/>
      <c r="H167" s="198"/>
      <c r="I167" s="199">
        <f t="shared" ref="I167:I170" si="215">G167+H167</f>
        <v>0</v>
      </c>
      <c r="J167" s="200"/>
      <c r="K167" s="198"/>
      <c r="L167" s="199">
        <f t="shared" ref="L167:L170" si="216">J167+K167</f>
        <v>0</v>
      </c>
      <c r="M167" s="197"/>
      <c r="N167" s="198"/>
      <c r="O167" s="199">
        <f t="shared" ref="O167:O170" si="217">M167+N167</f>
        <v>0</v>
      </c>
      <c r="P167" s="201"/>
    </row>
    <row r="168" spans="1:16" ht="72" hidden="1" x14ac:dyDescent="0.25">
      <c r="A168" s="52">
        <v>3292</v>
      </c>
      <c r="B168" s="90" t="s">
        <v>186</v>
      </c>
      <c r="C168" s="536">
        <f t="shared" si="189"/>
        <v>0</v>
      </c>
      <c r="D168" s="197"/>
      <c r="E168" s="198"/>
      <c r="F168" s="199">
        <f t="shared" si="214"/>
        <v>0</v>
      </c>
      <c r="G168" s="197"/>
      <c r="H168" s="198"/>
      <c r="I168" s="199">
        <f t="shared" si="215"/>
        <v>0</v>
      </c>
      <c r="J168" s="200"/>
      <c r="K168" s="198"/>
      <c r="L168" s="199">
        <f t="shared" si="216"/>
        <v>0</v>
      </c>
      <c r="M168" s="197"/>
      <c r="N168" s="198"/>
      <c r="O168" s="199">
        <f t="shared" si="217"/>
        <v>0</v>
      </c>
      <c r="P168" s="201"/>
    </row>
    <row r="169" spans="1:16" ht="72" hidden="1" x14ac:dyDescent="0.25">
      <c r="A169" s="52">
        <v>3293</v>
      </c>
      <c r="B169" s="90" t="s">
        <v>187</v>
      </c>
      <c r="C169" s="536">
        <f t="shared" si="189"/>
        <v>0</v>
      </c>
      <c r="D169" s="197"/>
      <c r="E169" s="198"/>
      <c r="F169" s="199">
        <f t="shared" si="214"/>
        <v>0</v>
      </c>
      <c r="G169" s="197"/>
      <c r="H169" s="198"/>
      <c r="I169" s="199">
        <f t="shared" si="215"/>
        <v>0</v>
      </c>
      <c r="J169" s="200"/>
      <c r="K169" s="198"/>
      <c r="L169" s="199">
        <f t="shared" si="216"/>
        <v>0</v>
      </c>
      <c r="M169" s="197"/>
      <c r="N169" s="198"/>
      <c r="O169" s="199">
        <f t="shared" si="217"/>
        <v>0</v>
      </c>
      <c r="P169" s="201"/>
    </row>
    <row r="170" spans="1:16" ht="60" hidden="1" x14ac:dyDescent="0.25">
      <c r="A170" s="230">
        <v>3294</v>
      </c>
      <c r="B170" s="90" t="s">
        <v>188</v>
      </c>
      <c r="C170" s="548">
        <f t="shared" si="189"/>
        <v>0</v>
      </c>
      <c r="D170" s="231"/>
      <c r="E170" s="232"/>
      <c r="F170" s="233">
        <f t="shared" si="214"/>
        <v>0</v>
      </c>
      <c r="G170" s="231"/>
      <c r="H170" s="232"/>
      <c r="I170" s="233">
        <f t="shared" si="215"/>
        <v>0</v>
      </c>
      <c r="J170" s="234"/>
      <c r="K170" s="232"/>
      <c r="L170" s="233">
        <f t="shared" si="216"/>
        <v>0</v>
      </c>
      <c r="M170" s="231"/>
      <c r="N170" s="232"/>
      <c r="O170" s="233">
        <f t="shared" si="217"/>
        <v>0</v>
      </c>
      <c r="P170" s="229"/>
    </row>
    <row r="171" spans="1:16" ht="48" hidden="1" x14ac:dyDescent="0.25">
      <c r="A171" s="235">
        <v>3300</v>
      </c>
      <c r="B171" s="228" t="s">
        <v>189</v>
      </c>
      <c r="C171" s="549">
        <f t="shared" si="189"/>
        <v>0</v>
      </c>
      <c r="D171" s="236">
        <f t="shared" ref="D171:E171" si="218">SUM(D172:D173)</f>
        <v>0</v>
      </c>
      <c r="E171" s="237">
        <f t="shared" si="218"/>
        <v>0</v>
      </c>
      <c r="F171" s="238">
        <f>SUM(F172:F173)</f>
        <v>0</v>
      </c>
      <c r="G171" s="236">
        <f t="shared" ref="G171:O171" si="219">SUM(G172:G173)</f>
        <v>0</v>
      </c>
      <c r="H171" s="237">
        <f t="shared" si="219"/>
        <v>0</v>
      </c>
      <c r="I171" s="238">
        <f t="shared" si="219"/>
        <v>0</v>
      </c>
      <c r="J171" s="239">
        <f t="shared" si="219"/>
        <v>0</v>
      </c>
      <c r="K171" s="237">
        <f t="shared" si="219"/>
        <v>0</v>
      </c>
      <c r="L171" s="238">
        <f t="shared" si="219"/>
        <v>0</v>
      </c>
      <c r="M171" s="236">
        <f t="shared" si="219"/>
        <v>0</v>
      </c>
      <c r="N171" s="237">
        <f t="shared" si="219"/>
        <v>0</v>
      </c>
      <c r="O171" s="238">
        <f t="shared" si="219"/>
        <v>0</v>
      </c>
      <c r="P171" s="187"/>
    </row>
    <row r="172" spans="1:16" ht="48" hidden="1" x14ac:dyDescent="0.25">
      <c r="A172" s="142">
        <v>3310</v>
      </c>
      <c r="B172" s="143" t="s">
        <v>190</v>
      </c>
      <c r="C172" s="542">
        <f t="shared" si="189"/>
        <v>0</v>
      </c>
      <c r="D172" s="206"/>
      <c r="E172" s="207"/>
      <c r="F172" s="189">
        <f t="shared" ref="F172:F173" si="220">D172+E172</f>
        <v>0</v>
      </c>
      <c r="G172" s="206"/>
      <c r="H172" s="207"/>
      <c r="I172" s="189">
        <f t="shared" ref="I172:I173" si="221">G172+H172</f>
        <v>0</v>
      </c>
      <c r="J172" s="208"/>
      <c r="K172" s="207"/>
      <c r="L172" s="189">
        <f t="shared" ref="L172:L173" si="222">J172+K172</f>
        <v>0</v>
      </c>
      <c r="M172" s="206"/>
      <c r="N172" s="207"/>
      <c r="O172" s="189">
        <f t="shared" ref="O172:O173" si="223">M172+N172</f>
        <v>0</v>
      </c>
      <c r="P172" s="191"/>
    </row>
    <row r="173" spans="1:16" ht="48.75" hidden="1" customHeight="1" x14ac:dyDescent="0.25">
      <c r="A173" s="45">
        <v>3320</v>
      </c>
      <c r="B173" s="82" t="s">
        <v>191</v>
      </c>
      <c r="C173" s="535">
        <f t="shared" si="189"/>
        <v>0</v>
      </c>
      <c r="D173" s="192"/>
      <c r="E173" s="193"/>
      <c r="F173" s="194">
        <f t="shared" si="220"/>
        <v>0</v>
      </c>
      <c r="G173" s="192"/>
      <c r="H173" s="193"/>
      <c r="I173" s="194">
        <f t="shared" si="221"/>
        <v>0</v>
      </c>
      <c r="J173" s="195"/>
      <c r="K173" s="193"/>
      <c r="L173" s="194">
        <f t="shared" si="222"/>
        <v>0</v>
      </c>
      <c r="M173" s="192"/>
      <c r="N173" s="193"/>
      <c r="O173" s="194">
        <f t="shared" si="223"/>
        <v>0</v>
      </c>
      <c r="P173" s="196"/>
    </row>
    <row r="174" spans="1:16" hidden="1" x14ac:dyDescent="0.25">
      <c r="A174" s="240">
        <v>4000</v>
      </c>
      <c r="B174" s="176" t="s">
        <v>192</v>
      </c>
      <c r="C174" s="547">
        <f t="shared" si="189"/>
        <v>0</v>
      </c>
      <c r="D174" s="177">
        <f t="shared" ref="D174:E174" si="224">SUM(D175,D178)</f>
        <v>0</v>
      </c>
      <c r="E174" s="178">
        <f t="shared" si="224"/>
        <v>0</v>
      </c>
      <c r="F174" s="179">
        <f>SUM(F175,F178)</f>
        <v>0</v>
      </c>
      <c r="G174" s="177">
        <f t="shared" ref="G174:H174" si="225">SUM(G175,G178)</f>
        <v>0</v>
      </c>
      <c r="H174" s="178">
        <f t="shared" si="225"/>
        <v>0</v>
      </c>
      <c r="I174" s="179">
        <f>SUM(I175,I178)</f>
        <v>0</v>
      </c>
      <c r="J174" s="180">
        <f t="shared" ref="J174:K174" si="226">SUM(J175,J178)</f>
        <v>0</v>
      </c>
      <c r="K174" s="178">
        <f t="shared" si="226"/>
        <v>0</v>
      </c>
      <c r="L174" s="179">
        <f>SUM(L175,L178)</f>
        <v>0</v>
      </c>
      <c r="M174" s="177">
        <f t="shared" ref="M174:O174" si="227">SUM(M175,M178)</f>
        <v>0</v>
      </c>
      <c r="N174" s="178">
        <f t="shared" si="227"/>
        <v>0</v>
      </c>
      <c r="O174" s="179">
        <f t="shared" si="227"/>
        <v>0</v>
      </c>
      <c r="P174" s="181"/>
    </row>
    <row r="175" spans="1:16" ht="24" hidden="1" x14ac:dyDescent="0.25">
      <c r="A175" s="241">
        <v>4200</v>
      </c>
      <c r="B175" s="182" t="s">
        <v>193</v>
      </c>
      <c r="C175" s="534">
        <f t="shared" si="189"/>
        <v>0</v>
      </c>
      <c r="D175" s="183">
        <f t="shared" ref="D175:E175" si="228">SUM(D176,D177)</f>
        <v>0</v>
      </c>
      <c r="E175" s="184">
        <f t="shared" si="228"/>
        <v>0</v>
      </c>
      <c r="F175" s="185">
        <f>SUM(F176,F177)</f>
        <v>0</v>
      </c>
      <c r="G175" s="183">
        <f t="shared" ref="G175:H175" si="229">SUM(G176,G177)</f>
        <v>0</v>
      </c>
      <c r="H175" s="184">
        <f t="shared" si="229"/>
        <v>0</v>
      </c>
      <c r="I175" s="185">
        <f>SUM(I176,I177)</f>
        <v>0</v>
      </c>
      <c r="J175" s="186">
        <f t="shared" ref="J175:K175" si="230">SUM(J176,J177)</f>
        <v>0</v>
      </c>
      <c r="K175" s="184">
        <f t="shared" si="230"/>
        <v>0</v>
      </c>
      <c r="L175" s="185">
        <f>SUM(L176,L177)</f>
        <v>0</v>
      </c>
      <c r="M175" s="183">
        <f t="shared" ref="M175:O175" si="231">SUM(M176,M177)</f>
        <v>0</v>
      </c>
      <c r="N175" s="184">
        <f t="shared" si="231"/>
        <v>0</v>
      </c>
      <c r="O175" s="185">
        <f t="shared" si="231"/>
        <v>0</v>
      </c>
      <c r="P175" s="209"/>
    </row>
    <row r="176" spans="1:16" ht="36" hidden="1" x14ac:dyDescent="0.25">
      <c r="A176" s="210">
        <v>4240</v>
      </c>
      <c r="B176" s="82" t="s">
        <v>194</v>
      </c>
      <c r="C176" s="535">
        <f t="shared" si="189"/>
        <v>0</v>
      </c>
      <c r="D176" s="192"/>
      <c r="E176" s="193"/>
      <c r="F176" s="194">
        <f t="shared" ref="F176:F177" si="232">D176+E176</f>
        <v>0</v>
      </c>
      <c r="G176" s="192"/>
      <c r="H176" s="193"/>
      <c r="I176" s="194">
        <f t="shared" ref="I176:I177" si="233">G176+H176</f>
        <v>0</v>
      </c>
      <c r="J176" s="195"/>
      <c r="K176" s="193"/>
      <c r="L176" s="194">
        <f t="shared" ref="L176:L177" si="234">J176+K176</f>
        <v>0</v>
      </c>
      <c r="M176" s="192"/>
      <c r="N176" s="193"/>
      <c r="O176" s="194">
        <f t="shared" ref="O176:O177" si="235">M176+N176</f>
        <v>0</v>
      </c>
      <c r="P176" s="196"/>
    </row>
    <row r="177" spans="1:16" ht="24" hidden="1" x14ac:dyDescent="0.25">
      <c r="A177" s="202">
        <v>4250</v>
      </c>
      <c r="B177" s="90" t="s">
        <v>195</v>
      </c>
      <c r="C177" s="536">
        <f t="shared" si="189"/>
        <v>0</v>
      </c>
      <c r="D177" s="197"/>
      <c r="E177" s="198"/>
      <c r="F177" s="199">
        <f t="shared" si="232"/>
        <v>0</v>
      </c>
      <c r="G177" s="197"/>
      <c r="H177" s="198"/>
      <c r="I177" s="199">
        <f t="shared" si="233"/>
        <v>0</v>
      </c>
      <c r="J177" s="200"/>
      <c r="K177" s="198"/>
      <c r="L177" s="199">
        <f t="shared" si="234"/>
        <v>0</v>
      </c>
      <c r="M177" s="197"/>
      <c r="N177" s="198"/>
      <c r="O177" s="199">
        <f t="shared" si="235"/>
        <v>0</v>
      </c>
      <c r="P177" s="201"/>
    </row>
    <row r="178" spans="1:16" hidden="1" x14ac:dyDescent="0.25">
      <c r="A178" s="70">
        <v>4300</v>
      </c>
      <c r="B178" s="182" t="s">
        <v>196</v>
      </c>
      <c r="C178" s="534">
        <f t="shared" si="189"/>
        <v>0</v>
      </c>
      <c r="D178" s="183">
        <f t="shared" ref="D178:E178" si="236">SUM(D179)</f>
        <v>0</v>
      </c>
      <c r="E178" s="184">
        <f t="shared" si="236"/>
        <v>0</v>
      </c>
      <c r="F178" s="185">
        <f>SUM(F179)</f>
        <v>0</v>
      </c>
      <c r="G178" s="183">
        <f t="shared" ref="G178:H178" si="237">SUM(G179)</f>
        <v>0</v>
      </c>
      <c r="H178" s="184">
        <f t="shared" si="237"/>
        <v>0</v>
      </c>
      <c r="I178" s="185">
        <f>SUM(I179)</f>
        <v>0</v>
      </c>
      <c r="J178" s="186">
        <f t="shared" ref="J178:K178" si="238">SUM(J179)</f>
        <v>0</v>
      </c>
      <c r="K178" s="184">
        <f t="shared" si="238"/>
        <v>0</v>
      </c>
      <c r="L178" s="185">
        <f>SUM(L179)</f>
        <v>0</v>
      </c>
      <c r="M178" s="183">
        <f t="shared" ref="M178:O178" si="239">SUM(M179)</f>
        <v>0</v>
      </c>
      <c r="N178" s="184">
        <f t="shared" si="239"/>
        <v>0</v>
      </c>
      <c r="O178" s="185">
        <f t="shared" si="239"/>
        <v>0</v>
      </c>
      <c r="P178" s="209"/>
    </row>
    <row r="179" spans="1:16" ht="24" hidden="1" x14ac:dyDescent="0.25">
      <c r="A179" s="210">
        <v>4310</v>
      </c>
      <c r="B179" s="82" t="s">
        <v>197</v>
      </c>
      <c r="C179" s="535">
        <f t="shared" si="189"/>
        <v>0</v>
      </c>
      <c r="D179" s="212">
        <f t="shared" ref="D179:E179" si="240">SUM(D180:D180)</f>
        <v>0</v>
      </c>
      <c r="E179" s="213">
        <f t="shared" si="240"/>
        <v>0</v>
      </c>
      <c r="F179" s="194">
        <f>SUM(F180:F180)</f>
        <v>0</v>
      </c>
      <c r="G179" s="212">
        <f t="shared" ref="G179:H179" si="241">SUM(G180:G180)</f>
        <v>0</v>
      </c>
      <c r="H179" s="213">
        <f t="shared" si="241"/>
        <v>0</v>
      </c>
      <c r="I179" s="194">
        <f>SUM(I180:I180)</f>
        <v>0</v>
      </c>
      <c r="J179" s="214">
        <f t="shared" ref="J179:K179" si="242">SUM(J180:J180)</f>
        <v>0</v>
      </c>
      <c r="K179" s="213">
        <f t="shared" si="242"/>
        <v>0</v>
      </c>
      <c r="L179" s="194">
        <f>SUM(L180:L180)</f>
        <v>0</v>
      </c>
      <c r="M179" s="212">
        <f t="shared" ref="M179:O179" si="243">SUM(M180:M180)</f>
        <v>0</v>
      </c>
      <c r="N179" s="213">
        <f t="shared" si="243"/>
        <v>0</v>
      </c>
      <c r="O179" s="194">
        <f t="shared" si="243"/>
        <v>0</v>
      </c>
      <c r="P179" s="196"/>
    </row>
    <row r="180" spans="1:16" ht="36" hidden="1" x14ac:dyDescent="0.25">
      <c r="A180" s="52">
        <v>4311</v>
      </c>
      <c r="B180" s="90" t="s">
        <v>198</v>
      </c>
      <c r="C180" s="536">
        <f t="shared" si="189"/>
        <v>0</v>
      </c>
      <c r="D180" s="197"/>
      <c r="E180" s="198"/>
      <c r="F180" s="199">
        <f>D180+E180</f>
        <v>0</v>
      </c>
      <c r="G180" s="197"/>
      <c r="H180" s="198"/>
      <c r="I180" s="199">
        <f>G180+H180</f>
        <v>0</v>
      </c>
      <c r="J180" s="200"/>
      <c r="K180" s="198"/>
      <c r="L180" s="199">
        <f>J180+K180</f>
        <v>0</v>
      </c>
      <c r="M180" s="197"/>
      <c r="N180" s="198"/>
      <c r="O180" s="199">
        <f t="shared" ref="O180" si="244">M180+N180</f>
        <v>0</v>
      </c>
      <c r="P180" s="201"/>
    </row>
    <row r="181" spans="1:16" s="29" customFormat="1" ht="24" hidden="1" x14ac:dyDescent="0.25">
      <c r="A181" s="242"/>
      <c r="B181" s="21" t="s">
        <v>199</v>
      </c>
      <c r="C181" s="546">
        <f t="shared" si="189"/>
        <v>0</v>
      </c>
      <c r="D181" s="171">
        <f t="shared" ref="D181:O181" si="245">SUM(D182,D211,D252,D265)</f>
        <v>0</v>
      </c>
      <c r="E181" s="172">
        <f t="shared" si="245"/>
        <v>0</v>
      </c>
      <c r="F181" s="173">
        <f t="shared" si="245"/>
        <v>0</v>
      </c>
      <c r="G181" s="171">
        <f t="shared" si="245"/>
        <v>0</v>
      </c>
      <c r="H181" s="172">
        <f t="shared" si="245"/>
        <v>0</v>
      </c>
      <c r="I181" s="173">
        <f t="shared" si="245"/>
        <v>0</v>
      </c>
      <c r="J181" s="174">
        <f t="shared" si="245"/>
        <v>0</v>
      </c>
      <c r="K181" s="172">
        <f t="shared" si="245"/>
        <v>0</v>
      </c>
      <c r="L181" s="173">
        <f t="shared" si="245"/>
        <v>0</v>
      </c>
      <c r="M181" s="171">
        <f t="shared" si="245"/>
        <v>0</v>
      </c>
      <c r="N181" s="172">
        <f t="shared" si="245"/>
        <v>0</v>
      </c>
      <c r="O181" s="173">
        <f t="shared" si="245"/>
        <v>0</v>
      </c>
      <c r="P181" s="243"/>
    </row>
    <row r="182" spans="1:16" hidden="1" x14ac:dyDescent="0.25">
      <c r="A182" s="176">
        <v>5000</v>
      </c>
      <c r="B182" s="176" t="s">
        <v>200</v>
      </c>
      <c r="C182" s="547">
        <f t="shared" si="189"/>
        <v>0</v>
      </c>
      <c r="D182" s="177">
        <f t="shared" ref="D182:E182" si="246">D183+D187</f>
        <v>0</v>
      </c>
      <c r="E182" s="178">
        <f t="shared" si="246"/>
        <v>0</v>
      </c>
      <c r="F182" s="179">
        <f>F183+F187</f>
        <v>0</v>
      </c>
      <c r="G182" s="177">
        <f t="shared" ref="G182:H182" si="247">G183+G187</f>
        <v>0</v>
      </c>
      <c r="H182" s="178">
        <f t="shared" si="247"/>
        <v>0</v>
      </c>
      <c r="I182" s="179">
        <f>I183+I187</f>
        <v>0</v>
      </c>
      <c r="J182" s="180">
        <f t="shared" ref="J182:K182" si="248">J183+J187</f>
        <v>0</v>
      </c>
      <c r="K182" s="178">
        <f t="shared" si="248"/>
        <v>0</v>
      </c>
      <c r="L182" s="179">
        <f>L183+L187</f>
        <v>0</v>
      </c>
      <c r="M182" s="177">
        <f t="shared" ref="M182:O182" si="249">M183+M187</f>
        <v>0</v>
      </c>
      <c r="N182" s="178">
        <f t="shared" si="249"/>
        <v>0</v>
      </c>
      <c r="O182" s="179">
        <f t="shared" si="249"/>
        <v>0</v>
      </c>
      <c r="P182" s="181"/>
    </row>
    <row r="183" spans="1:16" hidden="1" x14ac:dyDescent="0.25">
      <c r="A183" s="70">
        <v>5100</v>
      </c>
      <c r="B183" s="182" t="s">
        <v>201</v>
      </c>
      <c r="C183" s="534">
        <f t="shared" si="189"/>
        <v>0</v>
      </c>
      <c r="D183" s="183">
        <f t="shared" ref="D183:E183" si="250">SUM(D184:D186)</f>
        <v>0</v>
      </c>
      <c r="E183" s="184">
        <f t="shared" si="250"/>
        <v>0</v>
      </c>
      <c r="F183" s="185">
        <f>SUM(F184:F186)</f>
        <v>0</v>
      </c>
      <c r="G183" s="183">
        <f t="shared" ref="G183:H183" si="251">SUM(G184:G186)</f>
        <v>0</v>
      </c>
      <c r="H183" s="184">
        <f t="shared" si="251"/>
        <v>0</v>
      </c>
      <c r="I183" s="185">
        <f>SUM(I184:I186)</f>
        <v>0</v>
      </c>
      <c r="J183" s="186">
        <f t="shared" ref="J183:K183" si="252">SUM(J184:J186)</f>
        <v>0</v>
      </c>
      <c r="K183" s="184">
        <f t="shared" si="252"/>
        <v>0</v>
      </c>
      <c r="L183" s="185">
        <f>SUM(L184:L186)</f>
        <v>0</v>
      </c>
      <c r="M183" s="183">
        <f t="shared" ref="M183:O183" si="253">SUM(M184:M186)</f>
        <v>0</v>
      </c>
      <c r="N183" s="184">
        <f t="shared" si="253"/>
        <v>0</v>
      </c>
      <c r="O183" s="185">
        <f t="shared" si="253"/>
        <v>0</v>
      </c>
      <c r="P183" s="209"/>
    </row>
    <row r="184" spans="1:16" hidden="1" x14ac:dyDescent="0.25">
      <c r="A184" s="210">
        <v>5110</v>
      </c>
      <c r="B184" s="82" t="s">
        <v>202</v>
      </c>
      <c r="C184" s="535">
        <f t="shared" si="189"/>
        <v>0</v>
      </c>
      <c r="D184" s="192"/>
      <c r="E184" s="193"/>
      <c r="F184" s="194">
        <f t="shared" ref="F184:F186" si="254">D184+E184</f>
        <v>0</v>
      </c>
      <c r="G184" s="192"/>
      <c r="H184" s="193"/>
      <c r="I184" s="194">
        <f t="shared" ref="I184:I186" si="255">G184+H184</f>
        <v>0</v>
      </c>
      <c r="J184" s="195"/>
      <c r="K184" s="193"/>
      <c r="L184" s="194">
        <f t="shared" ref="L184:L186" si="256">J184+K184</f>
        <v>0</v>
      </c>
      <c r="M184" s="192"/>
      <c r="N184" s="193"/>
      <c r="O184" s="194">
        <f t="shared" ref="O184:O186" si="257">M184+N184</f>
        <v>0</v>
      </c>
      <c r="P184" s="196"/>
    </row>
    <row r="185" spans="1:16" ht="24" hidden="1" x14ac:dyDescent="0.25">
      <c r="A185" s="202">
        <v>5120</v>
      </c>
      <c r="B185" s="90" t="s">
        <v>203</v>
      </c>
      <c r="C185" s="536">
        <f t="shared" si="189"/>
        <v>0</v>
      </c>
      <c r="D185" s="197"/>
      <c r="E185" s="198"/>
      <c r="F185" s="199">
        <f t="shared" si="254"/>
        <v>0</v>
      </c>
      <c r="G185" s="197"/>
      <c r="H185" s="198"/>
      <c r="I185" s="199">
        <f t="shared" si="255"/>
        <v>0</v>
      </c>
      <c r="J185" s="200"/>
      <c r="K185" s="198"/>
      <c r="L185" s="199">
        <f t="shared" si="256"/>
        <v>0</v>
      </c>
      <c r="M185" s="197"/>
      <c r="N185" s="198"/>
      <c r="O185" s="199">
        <f t="shared" si="257"/>
        <v>0</v>
      </c>
      <c r="P185" s="201"/>
    </row>
    <row r="186" spans="1:16" hidden="1" x14ac:dyDescent="0.25">
      <c r="A186" s="202">
        <v>5140</v>
      </c>
      <c r="B186" s="90" t="s">
        <v>204</v>
      </c>
      <c r="C186" s="536">
        <f t="shared" si="189"/>
        <v>0</v>
      </c>
      <c r="D186" s="197"/>
      <c r="E186" s="198"/>
      <c r="F186" s="199">
        <f t="shared" si="254"/>
        <v>0</v>
      </c>
      <c r="G186" s="197"/>
      <c r="H186" s="198"/>
      <c r="I186" s="199">
        <f t="shared" si="255"/>
        <v>0</v>
      </c>
      <c r="J186" s="200"/>
      <c r="K186" s="198"/>
      <c r="L186" s="199">
        <f t="shared" si="256"/>
        <v>0</v>
      </c>
      <c r="M186" s="197"/>
      <c r="N186" s="198"/>
      <c r="O186" s="199">
        <f t="shared" si="257"/>
        <v>0</v>
      </c>
      <c r="P186" s="201"/>
    </row>
    <row r="187" spans="1:16" ht="24" hidden="1" x14ac:dyDescent="0.25">
      <c r="A187" s="70">
        <v>5200</v>
      </c>
      <c r="B187" s="182" t="s">
        <v>205</v>
      </c>
      <c r="C187" s="534">
        <f t="shared" si="189"/>
        <v>0</v>
      </c>
      <c r="D187" s="183">
        <f t="shared" ref="D187:E187" si="258">D188+D198+D199+D206+D207+D208+D210</f>
        <v>0</v>
      </c>
      <c r="E187" s="184">
        <f t="shared" si="258"/>
        <v>0</v>
      </c>
      <c r="F187" s="185">
        <f>F188+F198+F199+F206+F207+F208+F210</f>
        <v>0</v>
      </c>
      <c r="G187" s="183">
        <f t="shared" ref="G187:H187" si="259">G188+G198+G199+G206+G207+G208+G210</f>
        <v>0</v>
      </c>
      <c r="H187" s="184">
        <f t="shared" si="259"/>
        <v>0</v>
      </c>
      <c r="I187" s="185">
        <f>I188+I198+I199+I206+I207+I208+I210</f>
        <v>0</v>
      </c>
      <c r="J187" s="186">
        <f t="shared" ref="J187:K187" si="260">J188+J198+J199+J206+J207+J208+J210</f>
        <v>0</v>
      </c>
      <c r="K187" s="184">
        <f t="shared" si="260"/>
        <v>0</v>
      </c>
      <c r="L187" s="185">
        <f>L188+L198+L199+L206+L207+L208+L210</f>
        <v>0</v>
      </c>
      <c r="M187" s="183">
        <f t="shared" ref="M187:O187" si="261">M188+M198+M199+M206+M207+M208+M210</f>
        <v>0</v>
      </c>
      <c r="N187" s="184">
        <f t="shared" si="261"/>
        <v>0</v>
      </c>
      <c r="O187" s="185">
        <f t="shared" si="261"/>
        <v>0</v>
      </c>
      <c r="P187" s="209"/>
    </row>
    <row r="188" spans="1:16" hidden="1" x14ac:dyDescent="0.25">
      <c r="A188" s="188">
        <v>5210</v>
      </c>
      <c r="B188" s="143" t="s">
        <v>206</v>
      </c>
      <c r="C188" s="542">
        <f t="shared" si="189"/>
        <v>0</v>
      </c>
      <c r="D188" s="148">
        <f t="shared" ref="D188:E188" si="262">SUM(D189:D197)</f>
        <v>0</v>
      </c>
      <c r="E188" s="149">
        <f t="shared" si="262"/>
        <v>0</v>
      </c>
      <c r="F188" s="189">
        <f>SUM(F189:F197)</f>
        <v>0</v>
      </c>
      <c r="G188" s="148">
        <f t="shared" ref="G188:H188" si="263">SUM(G189:G197)</f>
        <v>0</v>
      </c>
      <c r="H188" s="149">
        <f t="shared" si="263"/>
        <v>0</v>
      </c>
      <c r="I188" s="189">
        <f>SUM(I189:I197)</f>
        <v>0</v>
      </c>
      <c r="J188" s="190">
        <f t="shared" ref="J188:K188" si="264">SUM(J189:J197)</f>
        <v>0</v>
      </c>
      <c r="K188" s="149">
        <f t="shared" si="264"/>
        <v>0</v>
      </c>
      <c r="L188" s="189">
        <f>SUM(L189:L197)</f>
        <v>0</v>
      </c>
      <c r="M188" s="148">
        <f t="shared" ref="M188:O188" si="265">SUM(M189:M197)</f>
        <v>0</v>
      </c>
      <c r="N188" s="149">
        <f t="shared" si="265"/>
        <v>0</v>
      </c>
      <c r="O188" s="189">
        <f t="shared" si="265"/>
        <v>0</v>
      </c>
      <c r="P188" s="191"/>
    </row>
    <row r="189" spans="1:16" hidden="1" x14ac:dyDescent="0.25">
      <c r="A189" s="45">
        <v>5211</v>
      </c>
      <c r="B189" s="82" t="s">
        <v>207</v>
      </c>
      <c r="C189" s="535">
        <f t="shared" si="189"/>
        <v>0</v>
      </c>
      <c r="D189" s="192"/>
      <c r="E189" s="193"/>
      <c r="F189" s="194">
        <f t="shared" ref="F189:F198" si="266">D189+E189</f>
        <v>0</v>
      </c>
      <c r="G189" s="192"/>
      <c r="H189" s="193"/>
      <c r="I189" s="194">
        <f t="shared" ref="I189:I198" si="267">G189+H189</f>
        <v>0</v>
      </c>
      <c r="J189" s="195"/>
      <c r="K189" s="193"/>
      <c r="L189" s="194">
        <f t="shared" ref="L189:L198" si="268">J189+K189</f>
        <v>0</v>
      </c>
      <c r="M189" s="192"/>
      <c r="N189" s="193"/>
      <c r="O189" s="194">
        <f t="shared" ref="O189:O198" si="269">M189+N189</f>
        <v>0</v>
      </c>
      <c r="P189" s="196"/>
    </row>
    <row r="190" spans="1:16" hidden="1" x14ac:dyDescent="0.25">
      <c r="A190" s="52">
        <v>5212</v>
      </c>
      <c r="B190" s="90" t="s">
        <v>208</v>
      </c>
      <c r="C190" s="536">
        <f t="shared" si="189"/>
        <v>0</v>
      </c>
      <c r="D190" s="197"/>
      <c r="E190" s="198"/>
      <c r="F190" s="199">
        <f t="shared" si="266"/>
        <v>0</v>
      </c>
      <c r="G190" s="197"/>
      <c r="H190" s="198"/>
      <c r="I190" s="199">
        <f t="shared" si="267"/>
        <v>0</v>
      </c>
      <c r="J190" s="200"/>
      <c r="K190" s="198"/>
      <c r="L190" s="199">
        <f t="shared" si="268"/>
        <v>0</v>
      </c>
      <c r="M190" s="197"/>
      <c r="N190" s="198"/>
      <c r="O190" s="199">
        <f t="shared" si="269"/>
        <v>0</v>
      </c>
      <c r="P190" s="201"/>
    </row>
    <row r="191" spans="1:16" hidden="1" x14ac:dyDescent="0.25">
      <c r="A191" s="52">
        <v>5213</v>
      </c>
      <c r="B191" s="90" t="s">
        <v>209</v>
      </c>
      <c r="C191" s="536">
        <f t="shared" si="189"/>
        <v>0</v>
      </c>
      <c r="D191" s="197"/>
      <c r="E191" s="198"/>
      <c r="F191" s="199">
        <f t="shared" si="266"/>
        <v>0</v>
      </c>
      <c r="G191" s="197"/>
      <c r="H191" s="198"/>
      <c r="I191" s="199">
        <f t="shared" si="267"/>
        <v>0</v>
      </c>
      <c r="J191" s="200"/>
      <c r="K191" s="198"/>
      <c r="L191" s="199">
        <f t="shared" si="268"/>
        <v>0</v>
      </c>
      <c r="M191" s="197"/>
      <c r="N191" s="198"/>
      <c r="O191" s="199">
        <f t="shared" si="269"/>
        <v>0</v>
      </c>
      <c r="P191" s="201"/>
    </row>
    <row r="192" spans="1:16" hidden="1" x14ac:dyDescent="0.25">
      <c r="A192" s="52">
        <v>5214</v>
      </c>
      <c r="B192" s="90" t="s">
        <v>210</v>
      </c>
      <c r="C192" s="536">
        <f t="shared" si="189"/>
        <v>0</v>
      </c>
      <c r="D192" s="197"/>
      <c r="E192" s="198"/>
      <c r="F192" s="199">
        <f t="shared" si="266"/>
        <v>0</v>
      </c>
      <c r="G192" s="197"/>
      <c r="H192" s="198"/>
      <c r="I192" s="199">
        <f t="shared" si="267"/>
        <v>0</v>
      </c>
      <c r="J192" s="200"/>
      <c r="K192" s="198"/>
      <c r="L192" s="199">
        <f t="shared" si="268"/>
        <v>0</v>
      </c>
      <c r="M192" s="197"/>
      <c r="N192" s="198"/>
      <c r="O192" s="199">
        <f t="shared" si="269"/>
        <v>0</v>
      </c>
      <c r="P192" s="201"/>
    </row>
    <row r="193" spans="1:16" hidden="1" x14ac:dyDescent="0.25">
      <c r="A193" s="52">
        <v>5215</v>
      </c>
      <c r="B193" s="90" t="s">
        <v>211</v>
      </c>
      <c r="C193" s="536">
        <f t="shared" si="189"/>
        <v>0</v>
      </c>
      <c r="D193" s="197"/>
      <c r="E193" s="198"/>
      <c r="F193" s="199">
        <f t="shared" si="266"/>
        <v>0</v>
      </c>
      <c r="G193" s="197"/>
      <c r="H193" s="198"/>
      <c r="I193" s="199">
        <f t="shared" si="267"/>
        <v>0</v>
      </c>
      <c r="J193" s="200"/>
      <c r="K193" s="198"/>
      <c r="L193" s="199">
        <f t="shared" si="268"/>
        <v>0</v>
      </c>
      <c r="M193" s="197"/>
      <c r="N193" s="198"/>
      <c r="O193" s="199">
        <f t="shared" si="269"/>
        <v>0</v>
      </c>
      <c r="P193" s="201"/>
    </row>
    <row r="194" spans="1:16" ht="14.25" hidden="1" customHeight="1" x14ac:dyDescent="0.25">
      <c r="A194" s="52">
        <v>5216</v>
      </c>
      <c r="B194" s="90" t="s">
        <v>212</v>
      </c>
      <c r="C194" s="536">
        <f t="shared" si="189"/>
        <v>0</v>
      </c>
      <c r="D194" s="197"/>
      <c r="E194" s="198"/>
      <c r="F194" s="199">
        <f t="shared" si="266"/>
        <v>0</v>
      </c>
      <c r="G194" s="197"/>
      <c r="H194" s="198"/>
      <c r="I194" s="199">
        <f t="shared" si="267"/>
        <v>0</v>
      </c>
      <c r="J194" s="200"/>
      <c r="K194" s="198"/>
      <c r="L194" s="199">
        <f t="shared" si="268"/>
        <v>0</v>
      </c>
      <c r="M194" s="197"/>
      <c r="N194" s="198"/>
      <c r="O194" s="199">
        <f t="shared" si="269"/>
        <v>0</v>
      </c>
      <c r="P194" s="201"/>
    </row>
    <row r="195" spans="1:16" hidden="1" x14ac:dyDescent="0.25">
      <c r="A195" s="52">
        <v>5217</v>
      </c>
      <c r="B195" s="90" t="s">
        <v>213</v>
      </c>
      <c r="C195" s="536">
        <f t="shared" si="189"/>
        <v>0</v>
      </c>
      <c r="D195" s="197"/>
      <c r="E195" s="198"/>
      <c r="F195" s="199">
        <f t="shared" si="266"/>
        <v>0</v>
      </c>
      <c r="G195" s="197"/>
      <c r="H195" s="198"/>
      <c r="I195" s="199">
        <f t="shared" si="267"/>
        <v>0</v>
      </c>
      <c r="J195" s="200"/>
      <c r="K195" s="198"/>
      <c r="L195" s="199">
        <f t="shared" si="268"/>
        <v>0</v>
      </c>
      <c r="M195" s="197"/>
      <c r="N195" s="198"/>
      <c r="O195" s="199">
        <f t="shared" si="269"/>
        <v>0</v>
      </c>
      <c r="P195" s="201"/>
    </row>
    <row r="196" spans="1:16" hidden="1" x14ac:dyDescent="0.25">
      <c r="A196" s="52">
        <v>5218</v>
      </c>
      <c r="B196" s="90" t="s">
        <v>214</v>
      </c>
      <c r="C196" s="536">
        <f t="shared" si="189"/>
        <v>0</v>
      </c>
      <c r="D196" s="197"/>
      <c r="E196" s="198"/>
      <c r="F196" s="199">
        <f t="shared" si="266"/>
        <v>0</v>
      </c>
      <c r="G196" s="197"/>
      <c r="H196" s="198"/>
      <c r="I196" s="199">
        <f t="shared" si="267"/>
        <v>0</v>
      </c>
      <c r="J196" s="200"/>
      <c r="K196" s="198"/>
      <c r="L196" s="199">
        <f t="shared" si="268"/>
        <v>0</v>
      </c>
      <c r="M196" s="197"/>
      <c r="N196" s="198"/>
      <c r="O196" s="199">
        <f t="shared" si="269"/>
        <v>0</v>
      </c>
      <c r="P196" s="201"/>
    </row>
    <row r="197" spans="1:16" hidden="1" x14ac:dyDescent="0.25">
      <c r="A197" s="52">
        <v>5219</v>
      </c>
      <c r="B197" s="90" t="s">
        <v>215</v>
      </c>
      <c r="C197" s="536">
        <f t="shared" si="189"/>
        <v>0</v>
      </c>
      <c r="D197" s="197"/>
      <c r="E197" s="198"/>
      <c r="F197" s="199">
        <f t="shared" si="266"/>
        <v>0</v>
      </c>
      <c r="G197" s="197"/>
      <c r="H197" s="198"/>
      <c r="I197" s="199">
        <f t="shared" si="267"/>
        <v>0</v>
      </c>
      <c r="J197" s="200"/>
      <c r="K197" s="198"/>
      <c r="L197" s="199">
        <f t="shared" si="268"/>
        <v>0</v>
      </c>
      <c r="M197" s="197"/>
      <c r="N197" s="198"/>
      <c r="O197" s="199">
        <f t="shared" si="269"/>
        <v>0</v>
      </c>
      <c r="P197" s="201"/>
    </row>
    <row r="198" spans="1:16" ht="13.5" hidden="1" customHeight="1" x14ac:dyDescent="0.25">
      <c r="A198" s="202">
        <v>5220</v>
      </c>
      <c r="B198" s="90" t="s">
        <v>216</v>
      </c>
      <c r="C198" s="536">
        <f t="shared" si="189"/>
        <v>0</v>
      </c>
      <c r="D198" s="197"/>
      <c r="E198" s="198"/>
      <c r="F198" s="199">
        <f t="shared" si="266"/>
        <v>0</v>
      </c>
      <c r="G198" s="197"/>
      <c r="H198" s="198"/>
      <c r="I198" s="199">
        <f t="shared" si="267"/>
        <v>0</v>
      </c>
      <c r="J198" s="200"/>
      <c r="K198" s="198"/>
      <c r="L198" s="199">
        <f t="shared" si="268"/>
        <v>0</v>
      </c>
      <c r="M198" s="197"/>
      <c r="N198" s="198"/>
      <c r="O198" s="199">
        <f t="shared" si="269"/>
        <v>0</v>
      </c>
      <c r="P198" s="201"/>
    </row>
    <row r="199" spans="1:16" hidden="1" x14ac:dyDescent="0.25">
      <c r="A199" s="202">
        <v>5230</v>
      </c>
      <c r="B199" s="90" t="s">
        <v>217</v>
      </c>
      <c r="C199" s="536">
        <f t="shared" si="189"/>
        <v>0</v>
      </c>
      <c r="D199" s="203">
        <f t="shared" ref="D199:E199" si="270">SUM(D200:D205)</f>
        <v>0</v>
      </c>
      <c r="E199" s="204">
        <f t="shared" si="270"/>
        <v>0</v>
      </c>
      <c r="F199" s="199">
        <f>SUM(F200:F205)</f>
        <v>0</v>
      </c>
      <c r="G199" s="203">
        <f t="shared" ref="G199:H199" si="271">SUM(G200:G205)</f>
        <v>0</v>
      </c>
      <c r="H199" s="204">
        <f t="shared" si="271"/>
        <v>0</v>
      </c>
      <c r="I199" s="199">
        <f>SUM(I200:I205)</f>
        <v>0</v>
      </c>
      <c r="J199" s="205">
        <f t="shared" ref="J199:K199" si="272">SUM(J200:J205)</f>
        <v>0</v>
      </c>
      <c r="K199" s="204">
        <f t="shared" si="272"/>
        <v>0</v>
      </c>
      <c r="L199" s="199">
        <f>SUM(L200:L205)</f>
        <v>0</v>
      </c>
      <c r="M199" s="203">
        <f t="shared" ref="M199:O199" si="273">SUM(M200:M205)</f>
        <v>0</v>
      </c>
      <c r="N199" s="204">
        <f t="shared" si="273"/>
        <v>0</v>
      </c>
      <c r="O199" s="199">
        <f t="shared" si="273"/>
        <v>0</v>
      </c>
      <c r="P199" s="201"/>
    </row>
    <row r="200" spans="1:16" hidden="1" x14ac:dyDescent="0.25">
      <c r="A200" s="52">
        <v>5231</v>
      </c>
      <c r="B200" s="90" t="s">
        <v>218</v>
      </c>
      <c r="C200" s="536">
        <f t="shared" si="189"/>
        <v>0</v>
      </c>
      <c r="D200" s="197"/>
      <c r="E200" s="198"/>
      <c r="F200" s="199">
        <f t="shared" ref="F200:F207" si="274">D200+E200</f>
        <v>0</v>
      </c>
      <c r="G200" s="197"/>
      <c r="H200" s="198"/>
      <c r="I200" s="199">
        <f t="shared" ref="I200:I207" si="275">G200+H200</f>
        <v>0</v>
      </c>
      <c r="J200" s="200"/>
      <c r="K200" s="198"/>
      <c r="L200" s="199">
        <f t="shared" ref="L200:L207" si="276">J200+K200</f>
        <v>0</v>
      </c>
      <c r="M200" s="197"/>
      <c r="N200" s="198"/>
      <c r="O200" s="199">
        <f t="shared" ref="O200:O207" si="277">M200+N200</f>
        <v>0</v>
      </c>
      <c r="P200" s="201"/>
    </row>
    <row r="201" spans="1:16" hidden="1" x14ac:dyDescent="0.25">
      <c r="A201" s="52">
        <v>5233</v>
      </c>
      <c r="B201" s="90" t="s">
        <v>219</v>
      </c>
      <c r="C201" s="536">
        <f t="shared" si="189"/>
        <v>0</v>
      </c>
      <c r="D201" s="197"/>
      <c r="E201" s="198"/>
      <c r="F201" s="199">
        <f t="shared" si="274"/>
        <v>0</v>
      </c>
      <c r="G201" s="197"/>
      <c r="H201" s="198"/>
      <c r="I201" s="199">
        <f t="shared" si="275"/>
        <v>0</v>
      </c>
      <c r="J201" s="200"/>
      <c r="K201" s="198"/>
      <c r="L201" s="199">
        <f t="shared" si="276"/>
        <v>0</v>
      </c>
      <c r="M201" s="197"/>
      <c r="N201" s="198"/>
      <c r="O201" s="199">
        <f t="shared" si="277"/>
        <v>0</v>
      </c>
      <c r="P201" s="201"/>
    </row>
    <row r="202" spans="1:16" ht="24" hidden="1" x14ac:dyDescent="0.25">
      <c r="A202" s="52">
        <v>5234</v>
      </c>
      <c r="B202" s="90" t="s">
        <v>220</v>
      </c>
      <c r="C202" s="536">
        <f t="shared" si="189"/>
        <v>0</v>
      </c>
      <c r="D202" s="197"/>
      <c r="E202" s="198"/>
      <c r="F202" s="199">
        <f t="shared" si="274"/>
        <v>0</v>
      </c>
      <c r="G202" s="197"/>
      <c r="H202" s="198"/>
      <c r="I202" s="199">
        <f t="shared" si="275"/>
        <v>0</v>
      </c>
      <c r="J202" s="200"/>
      <c r="K202" s="198"/>
      <c r="L202" s="199">
        <f t="shared" si="276"/>
        <v>0</v>
      </c>
      <c r="M202" s="197"/>
      <c r="N202" s="198"/>
      <c r="O202" s="199">
        <f t="shared" si="277"/>
        <v>0</v>
      </c>
      <c r="P202" s="201"/>
    </row>
    <row r="203" spans="1:16" ht="14.25" hidden="1" customHeight="1" x14ac:dyDescent="0.25">
      <c r="A203" s="52">
        <v>5236</v>
      </c>
      <c r="B203" s="90" t="s">
        <v>221</v>
      </c>
      <c r="C203" s="536">
        <f t="shared" si="189"/>
        <v>0</v>
      </c>
      <c r="D203" s="197"/>
      <c r="E203" s="198"/>
      <c r="F203" s="199">
        <f t="shared" si="274"/>
        <v>0</v>
      </c>
      <c r="G203" s="197"/>
      <c r="H203" s="198"/>
      <c r="I203" s="199">
        <f t="shared" si="275"/>
        <v>0</v>
      </c>
      <c r="J203" s="200"/>
      <c r="K203" s="198"/>
      <c r="L203" s="199">
        <f t="shared" si="276"/>
        <v>0</v>
      </c>
      <c r="M203" s="197"/>
      <c r="N203" s="198"/>
      <c r="O203" s="199">
        <f t="shared" si="277"/>
        <v>0</v>
      </c>
      <c r="P203" s="201"/>
    </row>
    <row r="204" spans="1:16" ht="24" hidden="1" x14ac:dyDescent="0.25">
      <c r="A204" s="52">
        <v>5238</v>
      </c>
      <c r="B204" s="90" t="s">
        <v>222</v>
      </c>
      <c r="C204" s="536">
        <f t="shared" si="189"/>
        <v>0</v>
      </c>
      <c r="D204" s="197"/>
      <c r="E204" s="198"/>
      <c r="F204" s="199">
        <f t="shared" si="274"/>
        <v>0</v>
      </c>
      <c r="G204" s="197"/>
      <c r="H204" s="198"/>
      <c r="I204" s="199">
        <f t="shared" si="275"/>
        <v>0</v>
      </c>
      <c r="J204" s="200"/>
      <c r="K204" s="198"/>
      <c r="L204" s="199">
        <f t="shared" si="276"/>
        <v>0</v>
      </c>
      <c r="M204" s="197"/>
      <c r="N204" s="198"/>
      <c r="O204" s="199">
        <f t="shared" si="277"/>
        <v>0</v>
      </c>
      <c r="P204" s="201"/>
    </row>
    <row r="205" spans="1:16" ht="24" hidden="1" x14ac:dyDescent="0.25">
      <c r="A205" s="52">
        <v>5239</v>
      </c>
      <c r="B205" s="90" t="s">
        <v>223</v>
      </c>
      <c r="C205" s="536">
        <f t="shared" si="189"/>
        <v>0</v>
      </c>
      <c r="D205" s="197"/>
      <c r="E205" s="198"/>
      <c r="F205" s="199">
        <f t="shared" si="274"/>
        <v>0</v>
      </c>
      <c r="G205" s="197"/>
      <c r="H205" s="198"/>
      <c r="I205" s="199">
        <f t="shared" si="275"/>
        <v>0</v>
      </c>
      <c r="J205" s="200"/>
      <c r="K205" s="198"/>
      <c r="L205" s="199">
        <f t="shared" si="276"/>
        <v>0</v>
      </c>
      <c r="M205" s="197"/>
      <c r="N205" s="198"/>
      <c r="O205" s="199">
        <f t="shared" si="277"/>
        <v>0</v>
      </c>
      <c r="P205" s="201"/>
    </row>
    <row r="206" spans="1:16" ht="24" hidden="1" x14ac:dyDescent="0.25">
      <c r="A206" s="202">
        <v>5240</v>
      </c>
      <c r="B206" s="90" t="s">
        <v>224</v>
      </c>
      <c r="C206" s="536">
        <f t="shared" si="189"/>
        <v>0</v>
      </c>
      <c r="D206" s="197"/>
      <c r="E206" s="198"/>
      <c r="F206" s="199">
        <f t="shared" si="274"/>
        <v>0</v>
      </c>
      <c r="G206" s="197"/>
      <c r="H206" s="198"/>
      <c r="I206" s="199">
        <f t="shared" si="275"/>
        <v>0</v>
      </c>
      <c r="J206" s="200"/>
      <c r="K206" s="198"/>
      <c r="L206" s="199">
        <f t="shared" si="276"/>
        <v>0</v>
      </c>
      <c r="M206" s="197"/>
      <c r="N206" s="198"/>
      <c r="O206" s="199">
        <f t="shared" si="277"/>
        <v>0</v>
      </c>
      <c r="P206" s="201"/>
    </row>
    <row r="207" spans="1:16" hidden="1" x14ac:dyDescent="0.25">
      <c r="A207" s="202">
        <v>5250</v>
      </c>
      <c r="B207" s="90" t="s">
        <v>225</v>
      </c>
      <c r="C207" s="536">
        <f t="shared" si="189"/>
        <v>0</v>
      </c>
      <c r="D207" s="197"/>
      <c r="E207" s="198"/>
      <c r="F207" s="199">
        <f t="shared" si="274"/>
        <v>0</v>
      </c>
      <c r="G207" s="197"/>
      <c r="H207" s="198"/>
      <c r="I207" s="199">
        <f t="shared" si="275"/>
        <v>0</v>
      </c>
      <c r="J207" s="200"/>
      <c r="K207" s="198"/>
      <c r="L207" s="199">
        <f t="shared" si="276"/>
        <v>0</v>
      </c>
      <c r="M207" s="197"/>
      <c r="N207" s="198"/>
      <c r="O207" s="199">
        <f t="shared" si="277"/>
        <v>0</v>
      </c>
      <c r="P207" s="201"/>
    </row>
    <row r="208" spans="1:16" hidden="1" x14ac:dyDescent="0.25">
      <c r="A208" s="202">
        <v>5260</v>
      </c>
      <c r="B208" s="90" t="s">
        <v>226</v>
      </c>
      <c r="C208" s="536">
        <f t="shared" si="189"/>
        <v>0</v>
      </c>
      <c r="D208" s="203">
        <f t="shared" ref="D208:E208" si="278">SUM(D209)</f>
        <v>0</v>
      </c>
      <c r="E208" s="204">
        <f t="shared" si="278"/>
        <v>0</v>
      </c>
      <c r="F208" s="199">
        <f>SUM(F209)</f>
        <v>0</v>
      </c>
      <c r="G208" s="203">
        <f t="shared" ref="G208:H208" si="279">SUM(G209)</f>
        <v>0</v>
      </c>
      <c r="H208" s="204">
        <f t="shared" si="279"/>
        <v>0</v>
      </c>
      <c r="I208" s="199">
        <f>SUM(I209)</f>
        <v>0</v>
      </c>
      <c r="J208" s="205">
        <f t="shared" ref="J208:K208" si="280">SUM(J209)</f>
        <v>0</v>
      </c>
      <c r="K208" s="204">
        <f t="shared" si="280"/>
        <v>0</v>
      </c>
      <c r="L208" s="199">
        <f>SUM(L209)</f>
        <v>0</v>
      </c>
      <c r="M208" s="203">
        <f t="shared" ref="M208:O208" si="281">SUM(M209)</f>
        <v>0</v>
      </c>
      <c r="N208" s="204">
        <f t="shared" si="281"/>
        <v>0</v>
      </c>
      <c r="O208" s="199">
        <f t="shared" si="281"/>
        <v>0</v>
      </c>
      <c r="P208" s="201"/>
    </row>
    <row r="209" spans="1:16" ht="24" hidden="1" x14ac:dyDescent="0.25">
      <c r="A209" s="52">
        <v>5269</v>
      </c>
      <c r="B209" s="90" t="s">
        <v>227</v>
      </c>
      <c r="C209" s="536">
        <f t="shared" si="189"/>
        <v>0</v>
      </c>
      <c r="D209" s="197"/>
      <c r="E209" s="198"/>
      <c r="F209" s="199">
        <f t="shared" ref="F209:F210" si="282">D209+E209</f>
        <v>0</v>
      </c>
      <c r="G209" s="197"/>
      <c r="H209" s="198"/>
      <c r="I209" s="199">
        <f t="shared" ref="I209:I210" si="283">G209+H209</f>
        <v>0</v>
      </c>
      <c r="J209" s="200"/>
      <c r="K209" s="198"/>
      <c r="L209" s="199">
        <f t="shared" ref="L209:L210" si="284">J209+K209</f>
        <v>0</v>
      </c>
      <c r="M209" s="197"/>
      <c r="N209" s="198"/>
      <c r="O209" s="199">
        <f t="shared" ref="O209:O210" si="285">M209+N209</f>
        <v>0</v>
      </c>
      <c r="P209" s="201"/>
    </row>
    <row r="210" spans="1:16" ht="24" hidden="1" x14ac:dyDescent="0.25">
      <c r="A210" s="188">
        <v>5270</v>
      </c>
      <c r="B210" s="143" t="s">
        <v>228</v>
      </c>
      <c r="C210" s="542">
        <f t="shared" si="189"/>
        <v>0</v>
      </c>
      <c r="D210" s="206"/>
      <c r="E210" s="207"/>
      <c r="F210" s="189">
        <f t="shared" si="282"/>
        <v>0</v>
      </c>
      <c r="G210" s="206"/>
      <c r="H210" s="207"/>
      <c r="I210" s="189">
        <f t="shared" si="283"/>
        <v>0</v>
      </c>
      <c r="J210" s="208"/>
      <c r="K210" s="207"/>
      <c r="L210" s="189">
        <f t="shared" si="284"/>
        <v>0</v>
      </c>
      <c r="M210" s="206"/>
      <c r="N210" s="207"/>
      <c r="O210" s="189">
        <f t="shared" si="285"/>
        <v>0</v>
      </c>
      <c r="P210" s="191"/>
    </row>
    <row r="211" spans="1:16" ht="24" hidden="1" x14ac:dyDescent="0.25">
      <c r="A211" s="176">
        <v>6000</v>
      </c>
      <c r="B211" s="176" t="s">
        <v>229</v>
      </c>
      <c r="C211" s="547">
        <f t="shared" si="189"/>
        <v>0</v>
      </c>
      <c r="D211" s="177">
        <f t="shared" ref="D211:O211" si="286">D212+D232+D240+D250</f>
        <v>0</v>
      </c>
      <c r="E211" s="178">
        <f t="shared" si="286"/>
        <v>0</v>
      </c>
      <c r="F211" s="179">
        <f t="shared" si="286"/>
        <v>0</v>
      </c>
      <c r="G211" s="177">
        <f t="shared" si="286"/>
        <v>0</v>
      </c>
      <c r="H211" s="178">
        <f t="shared" si="286"/>
        <v>0</v>
      </c>
      <c r="I211" s="179">
        <f t="shared" si="286"/>
        <v>0</v>
      </c>
      <c r="J211" s="180">
        <f t="shared" si="286"/>
        <v>0</v>
      </c>
      <c r="K211" s="178">
        <f t="shared" si="286"/>
        <v>0</v>
      </c>
      <c r="L211" s="179">
        <f t="shared" si="286"/>
        <v>0</v>
      </c>
      <c r="M211" s="177">
        <f t="shared" si="286"/>
        <v>0</v>
      </c>
      <c r="N211" s="178">
        <f t="shared" si="286"/>
        <v>0</v>
      </c>
      <c r="O211" s="179">
        <f t="shared" si="286"/>
        <v>0</v>
      </c>
      <c r="P211" s="181"/>
    </row>
    <row r="212" spans="1:16" ht="14.25" hidden="1" customHeight="1" x14ac:dyDescent="0.25">
      <c r="A212" s="235">
        <v>6200</v>
      </c>
      <c r="B212" s="228" t="s">
        <v>230</v>
      </c>
      <c r="C212" s="549">
        <f t="shared" si="189"/>
        <v>0</v>
      </c>
      <c r="D212" s="236">
        <f t="shared" ref="D212:E212" si="287">SUM(D213,D214,D216,D219,D225,D226,D227)</f>
        <v>0</v>
      </c>
      <c r="E212" s="237">
        <f t="shared" si="287"/>
        <v>0</v>
      </c>
      <c r="F212" s="238">
        <f>SUM(F213,F214,F216,F219,F225,F226,F227)</f>
        <v>0</v>
      </c>
      <c r="G212" s="236">
        <f t="shared" ref="G212:H212" si="288">SUM(G213,G214,G216,G219,G225,G226,G227)</f>
        <v>0</v>
      </c>
      <c r="H212" s="237">
        <f t="shared" si="288"/>
        <v>0</v>
      </c>
      <c r="I212" s="238">
        <f>SUM(I213,I214,I216,I219,I225,I226,I227)</f>
        <v>0</v>
      </c>
      <c r="J212" s="239">
        <f t="shared" ref="J212:K212" si="289">SUM(J213,J214,J216,J219,J225,J226,J227)</f>
        <v>0</v>
      </c>
      <c r="K212" s="237">
        <f t="shared" si="289"/>
        <v>0</v>
      </c>
      <c r="L212" s="238">
        <f>SUM(L213,L214,L216,L219,L225,L226,L227)</f>
        <v>0</v>
      </c>
      <c r="M212" s="236">
        <f t="shared" ref="M212:O212" si="290">SUM(M213,M214,M216,M219,M225,M226,M227)</f>
        <v>0</v>
      </c>
      <c r="N212" s="237">
        <f t="shared" si="290"/>
        <v>0</v>
      </c>
      <c r="O212" s="238">
        <f t="shared" si="290"/>
        <v>0</v>
      </c>
      <c r="P212" s="187"/>
    </row>
    <row r="213" spans="1:16" ht="24" hidden="1" x14ac:dyDescent="0.25">
      <c r="A213" s="210">
        <v>6220</v>
      </c>
      <c r="B213" s="82" t="s">
        <v>231</v>
      </c>
      <c r="C213" s="535">
        <f t="shared" ref="C213:C276" si="291">F213+I213+L213+O213</f>
        <v>0</v>
      </c>
      <c r="D213" s="192"/>
      <c r="E213" s="193"/>
      <c r="F213" s="194">
        <f>D213+E213</f>
        <v>0</v>
      </c>
      <c r="G213" s="192"/>
      <c r="H213" s="193"/>
      <c r="I213" s="194">
        <f>G213+H213</f>
        <v>0</v>
      </c>
      <c r="J213" s="195"/>
      <c r="K213" s="193"/>
      <c r="L213" s="194">
        <f>J213+K213</f>
        <v>0</v>
      </c>
      <c r="M213" s="192"/>
      <c r="N213" s="193"/>
      <c r="O213" s="194">
        <f t="shared" ref="O213" si="292">M213+N213</f>
        <v>0</v>
      </c>
      <c r="P213" s="196"/>
    </row>
    <row r="214" spans="1:16" hidden="1" x14ac:dyDescent="0.25">
      <c r="A214" s="202">
        <v>6230</v>
      </c>
      <c r="B214" s="90" t="s">
        <v>232</v>
      </c>
      <c r="C214" s="536">
        <f t="shared" si="291"/>
        <v>0</v>
      </c>
      <c r="D214" s="203">
        <f t="shared" ref="D214:O214" si="293">SUM(D215)</f>
        <v>0</v>
      </c>
      <c r="E214" s="204">
        <f t="shared" si="293"/>
        <v>0</v>
      </c>
      <c r="F214" s="199">
        <f t="shared" si="293"/>
        <v>0</v>
      </c>
      <c r="G214" s="203">
        <f t="shared" si="293"/>
        <v>0</v>
      </c>
      <c r="H214" s="204">
        <f t="shared" si="293"/>
        <v>0</v>
      </c>
      <c r="I214" s="199">
        <f t="shared" si="293"/>
        <v>0</v>
      </c>
      <c r="J214" s="205">
        <f t="shared" si="293"/>
        <v>0</v>
      </c>
      <c r="K214" s="204">
        <f t="shared" si="293"/>
        <v>0</v>
      </c>
      <c r="L214" s="199">
        <f t="shared" si="293"/>
        <v>0</v>
      </c>
      <c r="M214" s="203">
        <f t="shared" si="293"/>
        <v>0</v>
      </c>
      <c r="N214" s="204">
        <f t="shared" si="293"/>
        <v>0</v>
      </c>
      <c r="O214" s="199">
        <f t="shared" si="293"/>
        <v>0</v>
      </c>
      <c r="P214" s="201"/>
    </row>
    <row r="215" spans="1:16" ht="24" hidden="1" x14ac:dyDescent="0.25">
      <c r="A215" s="52">
        <v>6239</v>
      </c>
      <c r="B215" s="82" t="s">
        <v>233</v>
      </c>
      <c r="C215" s="536">
        <f t="shared" si="291"/>
        <v>0</v>
      </c>
      <c r="D215" s="192"/>
      <c r="E215" s="193"/>
      <c r="F215" s="194">
        <f>D215+E215</f>
        <v>0</v>
      </c>
      <c r="G215" s="192"/>
      <c r="H215" s="193"/>
      <c r="I215" s="194">
        <f>G215+H215</f>
        <v>0</v>
      </c>
      <c r="J215" s="195"/>
      <c r="K215" s="193"/>
      <c r="L215" s="194">
        <f>J215+K215</f>
        <v>0</v>
      </c>
      <c r="M215" s="192"/>
      <c r="N215" s="193"/>
      <c r="O215" s="194">
        <f t="shared" ref="O215" si="294">M215+N215</f>
        <v>0</v>
      </c>
      <c r="P215" s="196"/>
    </row>
    <row r="216" spans="1:16" ht="24" hidden="1" x14ac:dyDescent="0.25">
      <c r="A216" s="202">
        <v>6240</v>
      </c>
      <c r="B216" s="90" t="s">
        <v>234</v>
      </c>
      <c r="C216" s="536">
        <f t="shared" si="291"/>
        <v>0</v>
      </c>
      <c r="D216" s="203">
        <f t="shared" ref="D216:E216" si="295">SUM(D217:D218)</f>
        <v>0</v>
      </c>
      <c r="E216" s="204">
        <f t="shared" si="295"/>
        <v>0</v>
      </c>
      <c r="F216" s="199">
        <f>SUM(F217:F218)</f>
        <v>0</v>
      </c>
      <c r="G216" s="203">
        <f t="shared" ref="G216:H216" si="296">SUM(G217:G218)</f>
        <v>0</v>
      </c>
      <c r="H216" s="204">
        <f t="shared" si="296"/>
        <v>0</v>
      </c>
      <c r="I216" s="199">
        <f>SUM(I217:I218)</f>
        <v>0</v>
      </c>
      <c r="J216" s="205">
        <f t="shared" ref="J216:K216" si="297">SUM(J217:J218)</f>
        <v>0</v>
      </c>
      <c r="K216" s="204">
        <f t="shared" si="297"/>
        <v>0</v>
      </c>
      <c r="L216" s="199">
        <f>SUM(L217:L218)</f>
        <v>0</v>
      </c>
      <c r="M216" s="203">
        <f t="shared" ref="M216:O216" si="298">SUM(M217:M218)</f>
        <v>0</v>
      </c>
      <c r="N216" s="204">
        <f t="shared" si="298"/>
        <v>0</v>
      </c>
      <c r="O216" s="199">
        <f t="shared" si="298"/>
        <v>0</v>
      </c>
      <c r="P216" s="201"/>
    </row>
    <row r="217" spans="1:16" hidden="1" x14ac:dyDescent="0.25">
      <c r="A217" s="52">
        <v>6241</v>
      </c>
      <c r="B217" s="90" t="s">
        <v>235</v>
      </c>
      <c r="C217" s="536">
        <f t="shared" si="291"/>
        <v>0</v>
      </c>
      <c r="D217" s="197"/>
      <c r="E217" s="198"/>
      <c r="F217" s="199">
        <f t="shared" ref="F217:F218" si="299">D217+E217</f>
        <v>0</v>
      </c>
      <c r="G217" s="197"/>
      <c r="H217" s="198"/>
      <c r="I217" s="199">
        <f t="shared" ref="I217:I218" si="300">G217+H217</f>
        <v>0</v>
      </c>
      <c r="J217" s="200"/>
      <c r="K217" s="198"/>
      <c r="L217" s="199">
        <f t="shared" ref="L217:L218" si="301">J217+K217</f>
        <v>0</v>
      </c>
      <c r="M217" s="197"/>
      <c r="N217" s="198"/>
      <c r="O217" s="199">
        <f t="shared" ref="O217:O218" si="302">M217+N217</f>
        <v>0</v>
      </c>
      <c r="P217" s="201"/>
    </row>
    <row r="218" spans="1:16" hidden="1" x14ac:dyDescent="0.25">
      <c r="A218" s="52">
        <v>6242</v>
      </c>
      <c r="B218" s="90" t="s">
        <v>236</v>
      </c>
      <c r="C218" s="536">
        <f t="shared" si="291"/>
        <v>0</v>
      </c>
      <c r="D218" s="197"/>
      <c r="E218" s="198"/>
      <c r="F218" s="199">
        <f t="shared" si="299"/>
        <v>0</v>
      </c>
      <c r="G218" s="197"/>
      <c r="H218" s="198"/>
      <c r="I218" s="199">
        <f t="shared" si="300"/>
        <v>0</v>
      </c>
      <c r="J218" s="200"/>
      <c r="K218" s="198"/>
      <c r="L218" s="199">
        <f t="shared" si="301"/>
        <v>0</v>
      </c>
      <c r="M218" s="197"/>
      <c r="N218" s="198"/>
      <c r="O218" s="199">
        <f t="shared" si="302"/>
        <v>0</v>
      </c>
      <c r="P218" s="201"/>
    </row>
    <row r="219" spans="1:16" ht="25.5" hidden="1" customHeight="1" x14ac:dyDescent="0.25">
      <c r="A219" s="202">
        <v>6250</v>
      </c>
      <c r="B219" s="90" t="s">
        <v>237</v>
      </c>
      <c r="C219" s="536">
        <f t="shared" si="291"/>
        <v>0</v>
      </c>
      <c r="D219" s="203">
        <f t="shared" ref="D219:E219" si="303">SUM(D220:D224)</f>
        <v>0</v>
      </c>
      <c r="E219" s="204">
        <f t="shared" si="303"/>
        <v>0</v>
      </c>
      <c r="F219" s="199">
        <f>SUM(F220:F224)</f>
        <v>0</v>
      </c>
      <c r="G219" s="203">
        <f t="shared" ref="G219:H219" si="304">SUM(G220:G224)</f>
        <v>0</v>
      </c>
      <c r="H219" s="204">
        <f t="shared" si="304"/>
        <v>0</v>
      </c>
      <c r="I219" s="199">
        <f>SUM(I220:I224)</f>
        <v>0</v>
      </c>
      <c r="J219" s="205">
        <f t="shared" ref="J219:K219" si="305">SUM(J220:J224)</f>
        <v>0</v>
      </c>
      <c r="K219" s="204">
        <f t="shared" si="305"/>
        <v>0</v>
      </c>
      <c r="L219" s="199">
        <f>SUM(L220:L224)</f>
        <v>0</v>
      </c>
      <c r="M219" s="203">
        <f t="shared" ref="M219:O219" si="306">SUM(M220:M224)</f>
        <v>0</v>
      </c>
      <c r="N219" s="204">
        <f t="shared" si="306"/>
        <v>0</v>
      </c>
      <c r="O219" s="199">
        <f t="shared" si="306"/>
        <v>0</v>
      </c>
      <c r="P219" s="201"/>
    </row>
    <row r="220" spans="1:16" ht="14.25" hidden="1" customHeight="1" x14ac:dyDescent="0.25">
      <c r="A220" s="52">
        <v>6252</v>
      </c>
      <c r="B220" s="90" t="s">
        <v>238</v>
      </c>
      <c r="C220" s="536">
        <f t="shared" si="291"/>
        <v>0</v>
      </c>
      <c r="D220" s="197"/>
      <c r="E220" s="198"/>
      <c r="F220" s="199">
        <f t="shared" ref="F220:F226" si="307">D220+E220</f>
        <v>0</v>
      </c>
      <c r="G220" s="197"/>
      <c r="H220" s="198"/>
      <c r="I220" s="199">
        <f t="shared" ref="I220:I226" si="308">G220+H220</f>
        <v>0</v>
      </c>
      <c r="J220" s="200"/>
      <c r="K220" s="198"/>
      <c r="L220" s="199">
        <f t="shared" ref="L220:L226" si="309">J220+K220</f>
        <v>0</v>
      </c>
      <c r="M220" s="197"/>
      <c r="N220" s="198"/>
      <c r="O220" s="199">
        <f t="shared" ref="O220:O226" si="310">M220+N220</f>
        <v>0</v>
      </c>
      <c r="P220" s="201"/>
    </row>
    <row r="221" spans="1:16" ht="14.25" hidden="1" customHeight="1" x14ac:dyDescent="0.25">
      <c r="A221" s="52">
        <v>6253</v>
      </c>
      <c r="B221" s="90" t="s">
        <v>239</v>
      </c>
      <c r="C221" s="536">
        <f t="shared" si="291"/>
        <v>0</v>
      </c>
      <c r="D221" s="197"/>
      <c r="E221" s="198"/>
      <c r="F221" s="199">
        <f t="shared" si="307"/>
        <v>0</v>
      </c>
      <c r="G221" s="197"/>
      <c r="H221" s="198"/>
      <c r="I221" s="199">
        <f t="shared" si="308"/>
        <v>0</v>
      </c>
      <c r="J221" s="200"/>
      <c r="K221" s="198"/>
      <c r="L221" s="199">
        <f t="shared" si="309"/>
        <v>0</v>
      </c>
      <c r="M221" s="197"/>
      <c r="N221" s="198"/>
      <c r="O221" s="199">
        <f t="shared" si="310"/>
        <v>0</v>
      </c>
      <c r="P221" s="201"/>
    </row>
    <row r="222" spans="1:16" ht="24" hidden="1" x14ac:dyDescent="0.25">
      <c r="A222" s="52">
        <v>6254</v>
      </c>
      <c r="B222" s="90" t="s">
        <v>240</v>
      </c>
      <c r="C222" s="536">
        <f t="shared" si="291"/>
        <v>0</v>
      </c>
      <c r="D222" s="197"/>
      <c r="E222" s="198"/>
      <c r="F222" s="199">
        <f t="shared" si="307"/>
        <v>0</v>
      </c>
      <c r="G222" s="197"/>
      <c r="H222" s="198"/>
      <c r="I222" s="199">
        <f t="shared" si="308"/>
        <v>0</v>
      </c>
      <c r="J222" s="200"/>
      <c r="K222" s="198"/>
      <c r="L222" s="199">
        <f t="shared" si="309"/>
        <v>0</v>
      </c>
      <c r="M222" s="197"/>
      <c r="N222" s="198"/>
      <c r="O222" s="199">
        <f t="shared" si="310"/>
        <v>0</v>
      </c>
      <c r="P222" s="201"/>
    </row>
    <row r="223" spans="1:16" ht="24" hidden="1" x14ac:dyDescent="0.25">
      <c r="A223" s="52">
        <v>6255</v>
      </c>
      <c r="B223" s="90" t="s">
        <v>241</v>
      </c>
      <c r="C223" s="536">
        <f t="shared" si="291"/>
        <v>0</v>
      </c>
      <c r="D223" s="197"/>
      <c r="E223" s="198"/>
      <c r="F223" s="199">
        <f t="shared" si="307"/>
        <v>0</v>
      </c>
      <c r="G223" s="197"/>
      <c r="H223" s="198"/>
      <c r="I223" s="199">
        <f t="shared" si="308"/>
        <v>0</v>
      </c>
      <c r="J223" s="200"/>
      <c r="K223" s="198"/>
      <c r="L223" s="199">
        <f t="shared" si="309"/>
        <v>0</v>
      </c>
      <c r="M223" s="197"/>
      <c r="N223" s="198"/>
      <c r="O223" s="199">
        <f t="shared" si="310"/>
        <v>0</v>
      </c>
      <c r="P223" s="201"/>
    </row>
    <row r="224" spans="1:16" hidden="1" x14ac:dyDescent="0.25">
      <c r="A224" s="52">
        <v>6259</v>
      </c>
      <c r="B224" s="90" t="s">
        <v>242</v>
      </c>
      <c r="C224" s="536">
        <f t="shared" si="291"/>
        <v>0</v>
      </c>
      <c r="D224" s="197"/>
      <c r="E224" s="198"/>
      <c r="F224" s="199">
        <f t="shared" si="307"/>
        <v>0</v>
      </c>
      <c r="G224" s="197"/>
      <c r="H224" s="198"/>
      <c r="I224" s="199">
        <f t="shared" si="308"/>
        <v>0</v>
      </c>
      <c r="J224" s="200"/>
      <c r="K224" s="198"/>
      <c r="L224" s="199">
        <f t="shared" si="309"/>
        <v>0</v>
      </c>
      <c r="M224" s="197"/>
      <c r="N224" s="198"/>
      <c r="O224" s="199">
        <f t="shared" si="310"/>
        <v>0</v>
      </c>
      <c r="P224" s="201"/>
    </row>
    <row r="225" spans="1:16" ht="24" hidden="1" x14ac:dyDescent="0.25">
      <c r="A225" s="202">
        <v>6260</v>
      </c>
      <c r="B225" s="90" t="s">
        <v>243</v>
      </c>
      <c r="C225" s="536">
        <f t="shared" si="291"/>
        <v>0</v>
      </c>
      <c r="D225" s="197"/>
      <c r="E225" s="198"/>
      <c r="F225" s="199">
        <f t="shared" si="307"/>
        <v>0</v>
      </c>
      <c r="G225" s="197"/>
      <c r="H225" s="198"/>
      <c r="I225" s="199">
        <f t="shared" si="308"/>
        <v>0</v>
      </c>
      <c r="J225" s="200"/>
      <c r="K225" s="198"/>
      <c r="L225" s="199">
        <f t="shared" si="309"/>
        <v>0</v>
      </c>
      <c r="M225" s="197"/>
      <c r="N225" s="198"/>
      <c r="O225" s="199">
        <f t="shared" si="310"/>
        <v>0</v>
      </c>
      <c r="P225" s="201"/>
    </row>
    <row r="226" spans="1:16" hidden="1" x14ac:dyDescent="0.25">
      <c r="A226" s="202">
        <v>6270</v>
      </c>
      <c r="B226" s="90" t="s">
        <v>244</v>
      </c>
      <c r="C226" s="536">
        <f t="shared" si="291"/>
        <v>0</v>
      </c>
      <c r="D226" s="197"/>
      <c r="E226" s="198"/>
      <c r="F226" s="199">
        <f t="shared" si="307"/>
        <v>0</v>
      </c>
      <c r="G226" s="197"/>
      <c r="H226" s="198"/>
      <c r="I226" s="199">
        <f t="shared" si="308"/>
        <v>0</v>
      </c>
      <c r="J226" s="200"/>
      <c r="K226" s="198"/>
      <c r="L226" s="199">
        <f t="shared" si="309"/>
        <v>0</v>
      </c>
      <c r="M226" s="197"/>
      <c r="N226" s="198"/>
      <c r="O226" s="199">
        <f t="shared" si="310"/>
        <v>0</v>
      </c>
      <c r="P226" s="201"/>
    </row>
    <row r="227" spans="1:16" ht="24" hidden="1" x14ac:dyDescent="0.25">
      <c r="A227" s="210">
        <v>6290</v>
      </c>
      <c r="B227" s="82" t="s">
        <v>245</v>
      </c>
      <c r="C227" s="548">
        <f t="shared" si="291"/>
        <v>0</v>
      </c>
      <c r="D227" s="212">
        <f t="shared" ref="D227:E227" si="311">SUM(D228:D231)</f>
        <v>0</v>
      </c>
      <c r="E227" s="213">
        <f t="shared" si="311"/>
        <v>0</v>
      </c>
      <c r="F227" s="194">
        <f>SUM(F228:F231)</f>
        <v>0</v>
      </c>
      <c r="G227" s="212">
        <f t="shared" ref="G227:O227" si="312">SUM(G228:G231)</f>
        <v>0</v>
      </c>
      <c r="H227" s="213">
        <f t="shared" si="312"/>
        <v>0</v>
      </c>
      <c r="I227" s="194">
        <f t="shared" si="312"/>
        <v>0</v>
      </c>
      <c r="J227" s="214">
        <f t="shared" si="312"/>
        <v>0</v>
      </c>
      <c r="K227" s="213">
        <f t="shared" si="312"/>
        <v>0</v>
      </c>
      <c r="L227" s="194">
        <f t="shared" si="312"/>
        <v>0</v>
      </c>
      <c r="M227" s="212">
        <f t="shared" si="312"/>
        <v>0</v>
      </c>
      <c r="N227" s="213">
        <f t="shared" si="312"/>
        <v>0</v>
      </c>
      <c r="O227" s="194">
        <f t="shared" si="312"/>
        <v>0</v>
      </c>
      <c r="P227" s="229"/>
    </row>
    <row r="228" spans="1:16" hidden="1" x14ac:dyDescent="0.25">
      <c r="A228" s="52">
        <v>6291</v>
      </c>
      <c r="B228" s="90" t="s">
        <v>246</v>
      </c>
      <c r="C228" s="536">
        <f t="shared" si="291"/>
        <v>0</v>
      </c>
      <c r="D228" s="197"/>
      <c r="E228" s="198"/>
      <c r="F228" s="199">
        <f t="shared" ref="F228:F231" si="313">D228+E228</f>
        <v>0</v>
      </c>
      <c r="G228" s="197"/>
      <c r="H228" s="198"/>
      <c r="I228" s="199">
        <f t="shared" ref="I228:I231" si="314">G228+H228</f>
        <v>0</v>
      </c>
      <c r="J228" s="200"/>
      <c r="K228" s="198"/>
      <c r="L228" s="199">
        <f t="shared" ref="L228:L231" si="315">J228+K228</f>
        <v>0</v>
      </c>
      <c r="M228" s="197"/>
      <c r="N228" s="198"/>
      <c r="O228" s="199">
        <f t="shared" ref="O228:O231" si="316">M228+N228</f>
        <v>0</v>
      </c>
      <c r="P228" s="201"/>
    </row>
    <row r="229" spans="1:16" hidden="1" x14ac:dyDescent="0.25">
      <c r="A229" s="52">
        <v>6292</v>
      </c>
      <c r="B229" s="90" t="s">
        <v>247</v>
      </c>
      <c r="C229" s="536">
        <f t="shared" si="291"/>
        <v>0</v>
      </c>
      <c r="D229" s="197"/>
      <c r="E229" s="198"/>
      <c r="F229" s="199">
        <f t="shared" si="313"/>
        <v>0</v>
      </c>
      <c r="G229" s="197"/>
      <c r="H229" s="198"/>
      <c r="I229" s="199">
        <f t="shared" si="314"/>
        <v>0</v>
      </c>
      <c r="J229" s="200"/>
      <c r="K229" s="198"/>
      <c r="L229" s="199">
        <f t="shared" si="315"/>
        <v>0</v>
      </c>
      <c r="M229" s="197"/>
      <c r="N229" s="198"/>
      <c r="O229" s="199">
        <f t="shared" si="316"/>
        <v>0</v>
      </c>
      <c r="P229" s="201"/>
    </row>
    <row r="230" spans="1:16" ht="72" hidden="1" x14ac:dyDescent="0.25">
      <c r="A230" s="52">
        <v>6296</v>
      </c>
      <c r="B230" s="90" t="s">
        <v>248</v>
      </c>
      <c r="C230" s="536">
        <f t="shared" si="291"/>
        <v>0</v>
      </c>
      <c r="D230" s="197"/>
      <c r="E230" s="198"/>
      <c r="F230" s="199">
        <f t="shared" si="313"/>
        <v>0</v>
      </c>
      <c r="G230" s="197"/>
      <c r="H230" s="198"/>
      <c r="I230" s="199">
        <f t="shared" si="314"/>
        <v>0</v>
      </c>
      <c r="J230" s="200"/>
      <c r="K230" s="198"/>
      <c r="L230" s="199">
        <f t="shared" si="315"/>
        <v>0</v>
      </c>
      <c r="M230" s="197"/>
      <c r="N230" s="198"/>
      <c r="O230" s="199">
        <f t="shared" si="316"/>
        <v>0</v>
      </c>
      <c r="P230" s="201"/>
    </row>
    <row r="231" spans="1:16" ht="39.75" hidden="1" customHeight="1" x14ac:dyDescent="0.25">
      <c r="A231" s="52">
        <v>6299</v>
      </c>
      <c r="B231" s="90" t="s">
        <v>249</v>
      </c>
      <c r="C231" s="536">
        <f t="shared" si="291"/>
        <v>0</v>
      </c>
      <c r="D231" s="197"/>
      <c r="E231" s="198"/>
      <c r="F231" s="199">
        <f t="shared" si="313"/>
        <v>0</v>
      </c>
      <c r="G231" s="197"/>
      <c r="H231" s="198"/>
      <c r="I231" s="199">
        <f t="shared" si="314"/>
        <v>0</v>
      </c>
      <c r="J231" s="200"/>
      <c r="K231" s="198"/>
      <c r="L231" s="199">
        <f t="shared" si="315"/>
        <v>0</v>
      </c>
      <c r="M231" s="197"/>
      <c r="N231" s="198"/>
      <c r="O231" s="199">
        <f t="shared" si="316"/>
        <v>0</v>
      </c>
      <c r="P231" s="201"/>
    </row>
    <row r="232" spans="1:16" hidden="1" x14ac:dyDescent="0.25">
      <c r="A232" s="70">
        <v>6300</v>
      </c>
      <c r="B232" s="182" t="s">
        <v>250</v>
      </c>
      <c r="C232" s="534">
        <f t="shared" si="291"/>
        <v>0</v>
      </c>
      <c r="D232" s="183">
        <f t="shared" ref="D232:E232" si="317">SUM(D233,D238,D239)</f>
        <v>0</v>
      </c>
      <c r="E232" s="184">
        <f t="shared" si="317"/>
        <v>0</v>
      </c>
      <c r="F232" s="185">
        <f>SUM(F233,F238,F239)</f>
        <v>0</v>
      </c>
      <c r="G232" s="183">
        <f t="shared" ref="G232:O232" si="318">SUM(G233,G238,G239)</f>
        <v>0</v>
      </c>
      <c r="H232" s="184">
        <f t="shared" si="318"/>
        <v>0</v>
      </c>
      <c r="I232" s="185">
        <f t="shared" si="318"/>
        <v>0</v>
      </c>
      <c r="J232" s="186">
        <f t="shared" si="318"/>
        <v>0</v>
      </c>
      <c r="K232" s="184">
        <f t="shared" si="318"/>
        <v>0</v>
      </c>
      <c r="L232" s="185">
        <f t="shared" si="318"/>
        <v>0</v>
      </c>
      <c r="M232" s="183">
        <f t="shared" si="318"/>
        <v>0</v>
      </c>
      <c r="N232" s="184">
        <f t="shared" si="318"/>
        <v>0</v>
      </c>
      <c r="O232" s="185">
        <f t="shared" si="318"/>
        <v>0</v>
      </c>
      <c r="P232" s="215"/>
    </row>
    <row r="233" spans="1:16" ht="24" hidden="1" x14ac:dyDescent="0.25">
      <c r="A233" s="210">
        <v>6320</v>
      </c>
      <c r="B233" s="82" t="s">
        <v>251</v>
      </c>
      <c r="C233" s="548">
        <f t="shared" si="291"/>
        <v>0</v>
      </c>
      <c r="D233" s="212">
        <f t="shared" ref="D233:E233" si="319">SUM(D234:D237)</f>
        <v>0</v>
      </c>
      <c r="E233" s="213">
        <f t="shared" si="319"/>
        <v>0</v>
      </c>
      <c r="F233" s="194">
        <f>SUM(F234:F237)</f>
        <v>0</v>
      </c>
      <c r="G233" s="212">
        <f t="shared" ref="G233:O233" si="320">SUM(G234:G237)</f>
        <v>0</v>
      </c>
      <c r="H233" s="213">
        <f t="shared" si="320"/>
        <v>0</v>
      </c>
      <c r="I233" s="194">
        <f t="shared" si="320"/>
        <v>0</v>
      </c>
      <c r="J233" s="214">
        <f t="shared" si="320"/>
        <v>0</v>
      </c>
      <c r="K233" s="213">
        <f t="shared" si="320"/>
        <v>0</v>
      </c>
      <c r="L233" s="194">
        <f t="shared" si="320"/>
        <v>0</v>
      </c>
      <c r="M233" s="212">
        <f t="shared" si="320"/>
        <v>0</v>
      </c>
      <c r="N233" s="213">
        <f t="shared" si="320"/>
        <v>0</v>
      </c>
      <c r="O233" s="194">
        <f t="shared" si="320"/>
        <v>0</v>
      </c>
      <c r="P233" s="196"/>
    </row>
    <row r="234" spans="1:16" hidden="1" x14ac:dyDescent="0.25">
      <c r="A234" s="52">
        <v>6322</v>
      </c>
      <c r="B234" s="90" t="s">
        <v>252</v>
      </c>
      <c r="C234" s="536">
        <f t="shared" si="291"/>
        <v>0</v>
      </c>
      <c r="D234" s="197"/>
      <c r="E234" s="198"/>
      <c r="F234" s="199">
        <f t="shared" ref="F234:F239" si="321">D234+E234</f>
        <v>0</v>
      </c>
      <c r="G234" s="197"/>
      <c r="H234" s="198"/>
      <c r="I234" s="199">
        <f t="shared" ref="I234:I239" si="322">G234+H234</f>
        <v>0</v>
      </c>
      <c r="J234" s="200"/>
      <c r="K234" s="198"/>
      <c r="L234" s="199">
        <f t="shared" ref="L234:L239" si="323">J234+K234</f>
        <v>0</v>
      </c>
      <c r="M234" s="197"/>
      <c r="N234" s="198"/>
      <c r="O234" s="199">
        <f t="shared" ref="O234:O239" si="324">M234+N234</f>
        <v>0</v>
      </c>
      <c r="P234" s="201"/>
    </row>
    <row r="235" spans="1:16" ht="24" hidden="1" x14ac:dyDescent="0.25">
      <c r="A235" s="52">
        <v>6323</v>
      </c>
      <c r="B235" s="90" t="s">
        <v>253</v>
      </c>
      <c r="C235" s="536">
        <f t="shared" si="291"/>
        <v>0</v>
      </c>
      <c r="D235" s="197"/>
      <c r="E235" s="198"/>
      <c r="F235" s="199">
        <f t="shared" si="321"/>
        <v>0</v>
      </c>
      <c r="G235" s="197"/>
      <c r="H235" s="198"/>
      <c r="I235" s="199">
        <f t="shared" si="322"/>
        <v>0</v>
      </c>
      <c r="J235" s="200"/>
      <c r="K235" s="198"/>
      <c r="L235" s="199">
        <f t="shared" si="323"/>
        <v>0</v>
      </c>
      <c r="M235" s="197"/>
      <c r="N235" s="198"/>
      <c r="O235" s="199">
        <f t="shared" si="324"/>
        <v>0</v>
      </c>
      <c r="P235" s="201"/>
    </row>
    <row r="236" spans="1:16" ht="24" hidden="1" x14ac:dyDescent="0.25">
      <c r="A236" s="52">
        <v>6324</v>
      </c>
      <c r="B236" s="90" t="s">
        <v>254</v>
      </c>
      <c r="C236" s="536">
        <f t="shared" si="291"/>
        <v>0</v>
      </c>
      <c r="D236" s="197"/>
      <c r="E236" s="198"/>
      <c r="F236" s="199">
        <f t="shared" si="321"/>
        <v>0</v>
      </c>
      <c r="G236" s="197"/>
      <c r="H236" s="198"/>
      <c r="I236" s="199">
        <f t="shared" si="322"/>
        <v>0</v>
      </c>
      <c r="J236" s="200"/>
      <c r="K236" s="198"/>
      <c r="L236" s="199">
        <f t="shared" si="323"/>
        <v>0</v>
      </c>
      <c r="M236" s="197"/>
      <c r="N236" s="198"/>
      <c r="O236" s="199">
        <f t="shared" si="324"/>
        <v>0</v>
      </c>
      <c r="P236" s="201"/>
    </row>
    <row r="237" spans="1:16" hidden="1" x14ac:dyDescent="0.25">
      <c r="A237" s="45">
        <v>6329</v>
      </c>
      <c r="B237" s="82" t="s">
        <v>255</v>
      </c>
      <c r="C237" s="535">
        <f t="shared" si="291"/>
        <v>0</v>
      </c>
      <c r="D237" s="192"/>
      <c r="E237" s="193"/>
      <c r="F237" s="194">
        <f t="shared" si="321"/>
        <v>0</v>
      </c>
      <c r="G237" s="192"/>
      <c r="H237" s="193"/>
      <c r="I237" s="194">
        <f t="shared" si="322"/>
        <v>0</v>
      </c>
      <c r="J237" s="195"/>
      <c r="K237" s="193"/>
      <c r="L237" s="194">
        <f t="shared" si="323"/>
        <v>0</v>
      </c>
      <c r="M237" s="192"/>
      <c r="N237" s="193"/>
      <c r="O237" s="194">
        <f t="shared" si="324"/>
        <v>0</v>
      </c>
      <c r="P237" s="196"/>
    </row>
    <row r="238" spans="1:16" ht="24" hidden="1" x14ac:dyDescent="0.25">
      <c r="A238" s="244">
        <v>6330</v>
      </c>
      <c r="B238" s="245" t="s">
        <v>256</v>
      </c>
      <c r="C238" s="548">
        <f t="shared" si="291"/>
        <v>0</v>
      </c>
      <c r="D238" s="231"/>
      <c r="E238" s="232"/>
      <c r="F238" s="233">
        <f t="shared" si="321"/>
        <v>0</v>
      </c>
      <c r="G238" s="231"/>
      <c r="H238" s="232"/>
      <c r="I238" s="233">
        <f t="shared" si="322"/>
        <v>0</v>
      </c>
      <c r="J238" s="234"/>
      <c r="K238" s="232"/>
      <c r="L238" s="233">
        <f t="shared" si="323"/>
        <v>0</v>
      </c>
      <c r="M238" s="231"/>
      <c r="N238" s="232"/>
      <c r="O238" s="233">
        <f t="shared" si="324"/>
        <v>0</v>
      </c>
      <c r="P238" s="229"/>
    </row>
    <row r="239" spans="1:16" hidden="1" x14ac:dyDescent="0.25">
      <c r="A239" s="202">
        <v>6360</v>
      </c>
      <c r="B239" s="90" t="s">
        <v>257</v>
      </c>
      <c r="C239" s="536">
        <f t="shared" si="291"/>
        <v>0</v>
      </c>
      <c r="D239" s="197"/>
      <c r="E239" s="198"/>
      <c r="F239" s="199">
        <f t="shared" si="321"/>
        <v>0</v>
      </c>
      <c r="G239" s="197"/>
      <c r="H239" s="198"/>
      <c r="I239" s="199">
        <f t="shared" si="322"/>
        <v>0</v>
      </c>
      <c r="J239" s="200"/>
      <c r="K239" s="198"/>
      <c r="L239" s="199">
        <f t="shared" si="323"/>
        <v>0</v>
      </c>
      <c r="M239" s="197"/>
      <c r="N239" s="198"/>
      <c r="O239" s="199">
        <f t="shared" si="324"/>
        <v>0</v>
      </c>
      <c r="P239" s="201"/>
    </row>
    <row r="240" spans="1:16" ht="36" hidden="1" x14ac:dyDescent="0.25">
      <c r="A240" s="70">
        <v>6400</v>
      </c>
      <c r="B240" s="182" t="s">
        <v>258</v>
      </c>
      <c r="C240" s="534">
        <f t="shared" si="291"/>
        <v>0</v>
      </c>
      <c r="D240" s="183">
        <f t="shared" ref="D240:E240" si="325">SUM(D241,D245)</f>
        <v>0</v>
      </c>
      <c r="E240" s="184">
        <f t="shared" si="325"/>
        <v>0</v>
      </c>
      <c r="F240" s="185">
        <f>SUM(F241,F245)</f>
        <v>0</v>
      </c>
      <c r="G240" s="183">
        <f t="shared" ref="G240:O240" si="326">SUM(G241,G245)</f>
        <v>0</v>
      </c>
      <c r="H240" s="184">
        <f t="shared" si="326"/>
        <v>0</v>
      </c>
      <c r="I240" s="185">
        <f t="shared" si="326"/>
        <v>0</v>
      </c>
      <c r="J240" s="186">
        <f t="shared" si="326"/>
        <v>0</v>
      </c>
      <c r="K240" s="184">
        <f t="shared" si="326"/>
        <v>0</v>
      </c>
      <c r="L240" s="185">
        <f t="shared" si="326"/>
        <v>0</v>
      </c>
      <c r="M240" s="183">
        <f t="shared" si="326"/>
        <v>0</v>
      </c>
      <c r="N240" s="184">
        <f t="shared" si="326"/>
        <v>0</v>
      </c>
      <c r="O240" s="185">
        <f t="shared" si="326"/>
        <v>0</v>
      </c>
      <c r="P240" s="215"/>
    </row>
    <row r="241" spans="1:17" ht="24" hidden="1" x14ac:dyDescent="0.25">
      <c r="A241" s="210">
        <v>6410</v>
      </c>
      <c r="B241" s="82" t="s">
        <v>259</v>
      </c>
      <c r="C241" s="535">
        <f t="shared" si="291"/>
        <v>0</v>
      </c>
      <c r="D241" s="212">
        <f t="shared" ref="D241:E241" si="327">SUM(D242:D244)</f>
        <v>0</v>
      </c>
      <c r="E241" s="213">
        <f t="shared" si="327"/>
        <v>0</v>
      </c>
      <c r="F241" s="194">
        <f>SUM(F242:F244)</f>
        <v>0</v>
      </c>
      <c r="G241" s="212">
        <f t="shared" ref="G241:O241" si="328">SUM(G242:G244)</f>
        <v>0</v>
      </c>
      <c r="H241" s="213">
        <f t="shared" si="328"/>
        <v>0</v>
      </c>
      <c r="I241" s="194">
        <f t="shared" si="328"/>
        <v>0</v>
      </c>
      <c r="J241" s="214">
        <f t="shared" si="328"/>
        <v>0</v>
      </c>
      <c r="K241" s="213">
        <f t="shared" si="328"/>
        <v>0</v>
      </c>
      <c r="L241" s="194">
        <f t="shared" si="328"/>
        <v>0</v>
      </c>
      <c r="M241" s="212">
        <f t="shared" si="328"/>
        <v>0</v>
      </c>
      <c r="N241" s="213">
        <f t="shared" si="328"/>
        <v>0</v>
      </c>
      <c r="O241" s="194">
        <f t="shared" si="328"/>
        <v>0</v>
      </c>
      <c r="P241" s="227"/>
    </row>
    <row r="242" spans="1:17" hidden="1" x14ac:dyDescent="0.25">
      <c r="A242" s="52">
        <v>6411</v>
      </c>
      <c r="B242" s="218" t="s">
        <v>260</v>
      </c>
      <c r="C242" s="536">
        <f t="shared" si="291"/>
        <v>0</v>
      </c>
      <c r="D242" s="197"/>
      <c r="E242" s="198"/>
      <c r="F242" s="199">
        <f t="shared" ref="F242:F244" si="329">D242+E242</f>
        <v>0</v>
      </c>
      <c r="G242" s="197"/>
      <c r="H242" s="198"/>
      <c r="I242" s="199">
        <f t="shared" ref="I242:I244" si="330">G242+H242</f>
        <v>0</v>
      </c>
      <c r="J242" s="200"/>
      <c r="K242" s="198"/>
      <c r="L242" s="199">
        <f t="shared" ref="L242:L244" si="331">J242+K242</f>
        <v>0</v>
      </c>
      <c r="M242" s="197"/>
      <c r="N242" s="198"/>
      <c r="O242" s="199">
        <f t="shared" ref="O242:O244" si="332">M242+N242</f>
        <v>0</v>
      </c>
      <c r="P242" s="201"/>
    </row>
    <row r="243" spans="1:17" ht="36" hidden="1" x14ac:dyDescent="0.25">
      <c r="A243" s="52">
        <v>6412</v>
      </c>
      <c r="B243" s="90" t="s">
        <v>261</v>
      </c>
      <c r="C243" s="536">
        <f t="shared" si="291"/>
        <v>0</v>
      </c>
      <c r="D243" s="197"/>
      <c r="E243" s="198"/>
      <c r="F243" s="199">
        <f t="shared" si="329"/>
        <v>0</v>
      </c>
      <c r="G243" s="197"/>
      <c r="H243" s="198"/>
      <c r="I243" s="199">
        <f t="shared" si="330"/>
        <v>0</v>
      </c>
      <c r="J243" s="200"/>
      <c r="K243" s="198"/>
      <c r="L243" s="199">
        <f t="shared" si="331"/>
        <v>0</v>
      </c>
      <c r="M243" s="197"/>
      <c r="N243" s="198"/>
      <c r="O243" s="199">
        <f t="shared" si="332"/>
        <v>0</v>
      </c>
      <c r="P243" s="201"/>
    </row>
    <row r="244" spans="1:17" ht="36" hidden="1" x14ac:dyDescent="0.25">
      <c r="A244" s="52">
        <v>6419</v>
      </c>
      <c r="B244" s="90" t="s">
        <v>262</v>
      </c>
      <c r="C244" s="536">
        <f t="shared" si="291"/>
        <v>0</v>
      </c>
      <c r="D244" s="197"/>
      <c r="E244" s="198"/>
      <c r="F244" s="199">
        <f t="shared" si="329"/>
        <v>0</v>
      </c>
      <c r="G244" s="197"/>
      <c r="H244" s="198"/>
      <c r="I244" s="199">
        <f t="shared" si="330"/>
        <v>0</v>
      </c>
      <c r="J244" s="200"/>
      <c r="K244" s="198"/>
      <c r="L244" s="199">
        <f t="shared" si="331"/>
        <v>0</v>
      </c>
      <c r="M244" s="197"/>
      <c r="N244" s="198"/>
      <c r="O244" s="199">
        <f t="shared" si="332"/>
        <v>0</v>
      </c>
      <c r="P244" s="201"/>
    </row>
    <row r="245" spans="1:17" ht="48" hidden="1" x14ac:dyDescent="0.25">
      <c r="A245" s="202">
        <v>6420</v>
      </c>
      <c r="B245" s="90" t="s">
        <v>263</v>
      </c>
      <c r="C245" s="536">
        <f t="shared" si="291"/>
        <v>0</v>
      </c>
      <c r="D245" s="203">
        <f t="shared" ref="D245:E245" si="333">SUM(D246:D249)</f>
        <v>0</v>
      </c>
      <c r="E245" s="204">
        <f t="shared" si="333"/>
        <v>0</v>
      </c>
      <c r="F245" s="199">
        <f>SUM(F246:F249)</f>
        <v>0</v>
      </c>
      <c r="G245" s="203">
        <f t="shared" ref="G245:H245" si="334">SUM(G246:G249)</f>
        <v>0</v>
      </c>
      <c r="H245" s="204">
        <f t="shared" si="334"/>
        <v>0</v>
      </c>
      <c r="I245" s="199">
        <f>SUM(I246:I249)</f>
        <v>0</v>
      </c>
      <c r="J245" s="205">
        <f t="shared" ref="J245:K245" si="335">SUM(J246:J249)</f>
        <v>0</v>
      </c>
      <c r="K245" s="204">
        <f t="shared" si="335"/>
        <v>0</v>
      </c>
      <c r="L245" s="199">
        <f>SUM(L246:L249)</f>
        <v>0</v>
      </c>
      <c r="M245" s="203">
        <f t="shared" ref="M245:O245" si="336">SUM(M246:M249)</f>
        <v>0</v>
      </c>
      <c r="N245" s="204">
        <f t="shared" si="336"/>
        <v>0</v>
      </c>
      <c r="O245" s="199">
        <f t="shared" si="336"/>
        <v>0</v>
      </c>
      <c r="P245" s="201"/>
    </row>
    <row r="246" spans="1:17" ht="36" hidden="1" x14ac:dyDescent="0.25">
      <c r="A246" s="52">
        <v>6421</v>
      </c>
      <c r="B246" s="90" t="s">
        <v>264</v>
      </c>
      <c r="C246" s="536">
        <f t="shared" si="291"/>
        <v>0</v>
      </c>
      <c r="D246" s="197"/>
      <c r="E246" s="198"/>
      <c r="F246" s="199">
        <f t="shared" ref="F246:F249" si="337">D246+E246</f>
        <v>0</v>
      </c>
      <c r="G246" s="197"/>
      <c r="H246" s="198"/>
      <c r="I246" s="199">
        <f t="shared" ref="I246:I249" si="338">G246+H246</f>
        <v>0</v>
      </c>
      <c r="J246" s="200"/>
      <c r="K246" s="198"/>
      <c r="L246" s="199">
        <f t="shared" ref="L246:L249" si="339">J246+K246</f>
        <v>0</v>
      </c>
      <c r="M246" s="197"/>
      <c r="N246" s="198"/>
      <c r="O246" s="199">
        <f t="shared" ref="O246:O249" si="340">M246+N246</f>
        <v>0</v>
      </c>
      <c r="P246" s="201"/>
    </row>
    <row r="247" spans="1:17" hidden="1" x14ac:dyDescent="0.25">
      <c r="A247" s="52">
        <v>6422</v>
      </c>
      <c r="B247" s="90" t="s">
        <v>265</v>
      </c>
      <c r="C247" s="536">
        <f t="shared" si="291"/>
        <v>0</v>
      </c>
      <c r="D247" s="197"/>
      <c r="E247" s="198"/>
      <c r="F247" s="199">
        <f t="shared" si="337"/>
        <v>0</v>
      </c>
      <c r="G247" s="197"/>
      <c r="H247" s="198"/>
      <c r="I247" s="199">
        <f t="shared" si="338"/>
        <v>0</v>
      </c>
      <c r="J247" s="200"/>
      <c r="K247" s="198"/>
      <c r="L247" s="199">
        <f t="shared" si="339"/>
        <v>0</v>
      </c>
      <c r="M247" s="197"/>
      <c r="N247" s="198"/>
      <c r="O247" s="199">
        <f t="shared" si="340"/>
        <v>0</v>
      </c>
      <c r="P247" s="201"/>
    </row>
    <row r="248" spans="1:17" ht="13.5" hidden="1" customHeight="1" x14ac:dyDescent="0.25">
      <c r="A248" s="52">
        <v>6423</v>
      </c>
      <c r="B248" s="90" t="s">
        <v>266</v>
      </c>
      <c r="C248" s="536">
        <f t="shared" si="291"/>
        <v>0</v>
      </c>
      <c r="D248" s="197"/>
      <c r="E248" s="198"/>
      <c r="F248" s="199">
        <f t="shared" si="337"/>
        <v>0</v>
      </c>
      <c r="G248" s="197"/>
      <c r="H248" s="198"/>
      <c r="I248" s="199">
        <f t="shared" si="338"/>
        <v>0</v>
      </c>
      <c r="J248" s="200"/>
      <c r="K248" s="198"/>
      <c r="L248" s="199">
        <f t="shared" si="339"/>
        <v>0</v>
      </c>
      <c r="M248" s="197"/>
      <c r="N248" s="198"/>
      <c r="O248" s="199">
        <f t="shared" si="340"/>
        <v>0</v>
      </c>
      <c r="P248" s="201"/>
    </row>
    <row r="249" spans="1:17" ht="36" hidden="1" x14ac:dyDescent="0.25">
      <c r="A249" s="52">
        <v>6424</v>
      </c>
      <c r="B249" s="90" t="s">
        <v>267</v>
      </c>
      <c r="C249" s="536">
        <f t="shared" si="291"/>
        <v>0</v>
      </c>
      <c r="D249" s="197"/>
      <c r="E249" s="198"/>
      <c r="F249" s="199">
        <f t="shared" si="337"/>
        <v>0</v>
      </c>
      <c r="G249" s="197"/>
      <c r="H249" s="198"/>
      <c r="I249" s="199">
        <f t="shared" si="338"/>
        <v>0</v>
      </c>
      <c r="J249" s="200"/>
      <c r="K249" s="198"/>
      <c r="L249" s="199">
        <f t="shared" si="339"/>
        <v>0</v>
      </c>
      <c r="M249" s="197"/>
      <c r="N249" s="198"/>
      <c r="O249" s="199">
        <f t="shared" si="340"/>
        <v>0</v>
      </c>
      <c r="P249" s="201"/>
      <c r="Q249" s="246"/>
    </row>
    <row r="250" spans="1:17" ht="60" hidden="1" x14ac:dyDescent="0.25">
      <c r="A250" s="70">
        <v>6500</v>
      </c>
      <c r="B250" s="182" t="s">
        <v>268</v>
      </c>
      <c r="C250" s="538">
        <f t="shared" si="291"/>
        <v>0</v>
      </c>
      <c r="D250" s="220">
        <f t="shared" ref="D250:O250" si="341">SUM(D251)</f>
        <v>0</v>
      </c>
      <c r="E250" s="221">
        <f t="shared" si="341"/>
        <v>0</v>
      </c>
      <c r="F250" s="222">
        <f t="shared" si="341"/>
        <v>0</v>
      </c>
      <c r="G250" s="126">
        <f t="shared" si="341"/>
        <v>0</v>
      </c>
      <c r="H250" s="127">
        <f t="shared" si="341"/>
        <v>0</v>
      </c>
      <c r="I250" s="222">
        <f t="shared" si="341"/>
        <v>0</v>
      </c>
      <c r="J250" s="247">
        <f t="shared" si="341"/>
        <v>0</v>
      </c>
      <c r="K250" s="127">
        <f t="shared" si="341"/>
        <v>0</v>
      </c>
      <c r="L250" s="222">
        <f t="shared" si="341"/>
        <v>0</v>
      </c>
      <c r="M250" s="126">
        <f t="shared" si="341"/>
        <v>0</v>
      </c>
      <c r="N250" s="127">
        <f t="shared" si="341"/>
        <v>0</v>
      </c>
      <c r="O250" s="222">
        <f t="shared" si="341"/>
        <v>0</v>
      </c>
      <c r="P250" s="215"/>
      <c r="Q250" s="246"/>
    </row>
    <row r="251" spans="1:17" ht="48" hidden="1" x14ac:dyDescent="0.25">
      <c r="A251" s="52">
        <v>6510</v>
      </c>
      <c r="B251" s="90" t="s">
        <v>269</v>
      </c>
      <c r="C251" s="536">
        <f t="shared" si="291"/>
        <v>0</v>
      </c>
      <c r="D251" s="206"/>
      <c r="E251" s="207"/>
      <c r="F251" s="248">
        <f>D251+E251</f>
        <v>0</v>
      </c>
      <c r="G251" s="249"/>
      <c r="H251" s="250"/>
      <c r="I251" s="248">
        <f>G251+H251</f>
        <v>0</v>
      </c>
      <c r="J251" s="251"/>
      <c r="K251" s="250"/>
      <c r="L251" s="248">
        <f>J251+K251</f>
        <v>0</v>
      </c>
      <c r="M251" s="249"/>
      <c r="N251" s="250"/>
      <c r="O251" s="248">
        <f t="shared" ref="O251" si="342">M251+N251</f>
        <v>0</v>
      </c>
      <c r="P251" s="227"/>
      <c r="Q251" s="246"/>
    </row>
    <row r="252" spans="1:17" ht="48" hidden="1" x14ac:dyDescent="0.25">
      <c r="A252" s="252">
        <v>7000</v>
      </c>
      <c r="B252" s="252" t="s">
        <v>270</v>
      </c>
      <c r="C252" s="550">
        <f t="shared" si="291"/>
        <v>0</v>
      </c>
      <c r="D252" s="253">
        <f t="shared" ref="D252:E252" si="343">SUM(D253,D263)</f>
        <v>0</v>
      </c>
      <c r="E252" s="254">
        <f t="shared" si="343"/>
        <v>0</v>
      </c>
      <c r="F252" s="255">
        <f>SUM(F253,F263)</f>
        <v>0</v>
      </c>
      <c r="G252" s="253">
        <f t="shared" ref="G252:H252" si="344">SUM(G253,G263)</f>
        <v>0</v>
      </c>
      <c r="H252" s="254">
        <f t="shared" si="344"/>
        <v>0</v>
      </c>
      <c r="I252" s="255">
        <f>SUM(I253,I263)</f>
        <v>0</v>
      </c>
      <c r="J252" s="256">
        <f t="shared" ref="J252:K252" si="345">SUM(J253,J263)</f>
        <v>0</v>
      </c>
      <c r="K252" s="254">
        <f t="shared" si="345"/>
        <v>0</v>
      </c>
      <c r="L252" s="255">
        <f>SUM(L253,L263)</f>
        <v>0</v>
      </c>
      <c r="M252" s="253">
        <f t="shared" ref="M252:O252" si="346">SUM(M253,M263)</f>
        <v>0</v>
      </c>
      <c r="N252" s="254">
        <f t="shared" si="346"/>
        <v>0</v>
      </c>
      <c r="O252" s="255">
        <f t="shared" si="346"/>
        <v>0</v>
      </c>
      <c r="P252" s="257"/>
    </row>
    <row r="253" spans="1:17" ht="24" hidden="1" x14ac:dyDescent="0.25">
      <c r="A253" s="70">
        <v>7200</v>
      </c>
      <c r="B253" s="182" t="s">
        <v>271</v>
      </c>
      <c r="C253" s="534">
        <f t="shared" si="291"/>
        <v>0</v>
      </c>
      <c r="D253" s="183">
        <f t="shared" ref="D253:O253" si="347">SUM(D254,D255,D256,D257,D261,D262)</f>
        <v>0</v>
      </c>
      <c r="E253" s="184">
        <f t="shared" si="347"/>
        <v>0</v>
      </c>
      <c r="F253" s="185">
        <f t="shared" si="347"/>
        <v>0</v>
      </c>
      <c r="G253" s="183">
        <f t="shared" si="347"/>
        <v>0</v>
      </c>
      <c r="H253" s="184">
        <f t="shared" si="347"/>
        <v>0</v>
      </c>
      <c r="I253" s="185">
        <f t="shared" si="347"/>
        <v>0</v>
      </c>
      <c r="J253" s="186">
        <f t="shared" si="347"/>
        <v>0</v>
      </c>
      <c r="K253" s="184">
        <f t="shared" si="347"/>
        <v>0</v>
      </c>
      <c r="L253" s="185">
        <f t="shared" si="347"/>
        <v>0</v>
      </c>
      <c r="M253" s="183">
        <f t="shared" si="347"/>
        <v>0</v>
      </c>
      <c r="N253" s="184">
        <f t="shared" si="347"/>
        <v>0</v>
      </c>
      <c r="O253" s="185">
        <f t="shared" si="347"/>
        <v>0</v>
      </c>
      <c r="P253" s="187"/>
    </row>
    <row r="254" spans="1:17" ht="24" hidden="1" x14ac:dyDescent="0.25">
      <c r="A254" s="210">
        <v>7210</v>
      </c>
      <c r="B254" s="82" t="s">
        <v>272</v>
      </c>
      <c r="C254" s="535">
        <f t="shared" si="291"/>
        <v>0</v>
      </c>
      <c r="D254" s="192"/>
      <c r="E254" s="193"/>
      <c r="F254" s="194">
        <f t="shared" ref="F254:F256" si="348">D254+E254</f>
        <v>0</v>
      </c>
      <c r="G254" s="192"/>
      <c r="H254" s="193"/>
      <c r="I254" s="194">
        <f t="shared" ref="I254:I256" si="349">G254+H254</f>
        <v>0</v>
      </c>
      <c r="J254" s="195"/>
      <c r="K254" s="193"/>
      <c r="L254" s="194">
        <f t="shared" ref="L254:L256" si="350">J254+K254</f>
        <v>0</v>
      </c>
      <c r="M254" s="192"/>
      <c r="N254" s="193"/>
      <c r="O254" s="194">
        <f t="shared" ref="O254:O256" si="351">M254+N254</f>
        <v>0</v>
      </c>
      <c r="P254" s="196"/>
    </row>
    <row r="255" spans="1:17" s="246" customFormat="1" ht="36" hidden="1" x14ac:dyDescent="0.25">
      <c r="A255" s="202">
        <v>7220</v>
      </c>
      <c r="B255" s="90" t="s">
        <v>273</v>
      </c>
      <c r="C255" s="536">
        <f t="shared" si="291"/>
        <v>0</v>
      </c>
      <c r="D255" s="197"/>
      <c r="E255" s="198"/>
      <c r="F255" s="199">
        <f t="shared" si="348"/>
        <v>0</v>
      </c>
      <c r="G255" s="197"/>
      <c r="H255" s="198"/>
      <c r="I255" s="199">
        <f t="shared" si="349"/>
        <v>0</v>
      </c>
      <c r="J255" s="200"/>
      <c r="K255" s="198"/>
      <c r="L255" s="199">
        <f t="shared" si="350"/>
        <v>0</v>
      </c>
      <c r="M255" s="197"/>
      <c r="N255" s="198"/>
      <c r="O255" s="199">
        <f t="shared" si="351"/>
        <v>0</v>
      </c>
      <c r="P255" s="201"/>
    </row>
    <row r="256" spans="1:17" ht="24" hidden="1" x14ac:dyDescent="0.25">
      <c r="A256" s="202">
        <v>7230</v>
      </c>
      <c r="B256" s="90" t="s">
        <v>43</v>
      </c>
      <c r="C256" s="536">
        <f t="shared" si="291"/>
        <v>0</v>
      </c>
      <c r="D256" s="197"/>
      <c r="E256" s="198"/>
      <c r="F256" s="199">
        <f t="shared" si="348"/>
        <v>0</v>
      </c>
      <c r="G256" s="197"/>
      <c r="H256" s="198"/>
      <c r="I256" s="199">
        <f t="shared" si="349"/>
        <v>0</v>
      </c>
      <c r="J256" s="200"/>
      <c r="K256" s="198"/>
      <c r="L256" s="199">
        <f t="shared" si="350"/>
        <v>0</v>
      </c>
      <c r="M256" s="197"/>
      <c r="N256" s="198"/>
      <c r="O256" s="199">
        <f t="shared" si="351"/>
        <v>0</v>
      </c>
      <c r="P256" s="201"/>
    </row>
    <row r="257" spans="1:16" ht="24" hidden="1" x14ac:dyDescent="0.25">
      <c r="A257" s="202">
        <v>7240</v>
      </c>
      <c r="B257" s="90" t="s">
        <v>274</v>
      </c>
      <c r="C257" s="536">
        <f t="shared" si="291"/>
        <v>0</v>
      </c>
      <c r="D257" s="203">
        <f t="shared" ref="D257:K257" si="352">SUM(D258:D260)</f>
        <v>0</v>
      </c>
      <c r="E257" s="204">
        <f t="shared" si="352"/>
        <v>0</v>
      </c>
      <c r="F257" s="199">
        <f t="shared" si="352"/>
        <v>0</v>
      </c>
      <c r="G257" s="203">
        <f t="shared" si="352"/>
        <v>0</v>
      </c>
      <c r="H257" s="204">
        <f t="shared" si="352"/>
        <v>0</v>
      </c>
      <c r="I257" s="199">
        <f t="shared" si="352"/>
        <v>0</v>
      </c>
      <c r="J257" s="205">
        <f t="shared" si="352"/>
        <v>0</v>
      </c>
      <c r="K257" s="204">
        <f t="shared" si="352"/>
        <v>0</v>
      </c>
      <c r="L257" s="199">
        <f>SUM(L258:L260)</f>
        <v>0</v>
      </c>
      <c r="M257" s="203">
        <f t="shared" ref="M257:O257" si="353">SUM(M258:M260)</f>
        <v>0</v>
      </c>
      <c r="N257" s="204">
        <f t="shared" si="353"/>
        <v>0</v>
      </c>
      <c r="O257" s="199">
        <f t="shared" si="353"/>
        <v>0</v>
      </c>
      <c r="P257" s="201"/>
    </row>
    <row r="258" spans="1:16" ht="48" hidden="1" x14ac:dyDescent="0.25">
      <c r="A258" s="52">
        <v>7245</v>
      </c>
      <c r="B258" s="90" t="s">
        <v>275</v>
      </c>
      <c r="C258" s="536">
        <f t="shared" si="291"/>
        <v>0</v>
      </c>
      <c r="D258" s="197"/>
      <c r="E258" s="198"/>
      <c r="F258" s="199">
        <f t="shared" ref="F258:F262" si="354">D258+E258</f>
        <v>0</v>
      </c>
      <c r="G258" s="197"/>
      <c r="H258" s="198"/>
      <c r="I258" s="199">
        <f t="shared" ref="I258:I262" si="355">G258+H258</f>
        <v>0</v>
      </c>
      <c r="J258" s="200"/>
      <c r="K258" s="198"/>
      <c r="L258" s="199">
        <f t="shared" ref="L258:L262" si="356">J258+K258</f>
        <v>0</v>
      </c>
      <c r="M258" s="197"/>
      <c r="N258" s="198"/>
      <c r="O258" s="199">
        <f t="shared" ref="O258:O262" si="357">M258+N258</f>
        <v>0</v>
      </c>
      <c r="P258" s="201"/>
    </row>
    <row r="259" spans="1:16" ht="84.75" hidden="1" customHeight="1" x14ac:dyDescent="0.25">
      <c r="A259" s="52">
        <v>7246</v>
      </c>
      <c r="B259" s="90" t="s">
        <v>276</v>
      </c>
      <c r="C259" s="536">
        <f t="shared" si="291"/>
        <v>0</v>
      </c>
      <c r="D259" s="197"/>
      <c r="E259" s="198"/>
      <c r="F259" s="199">
        <f t="shared" si="354"/>
        <v>0</v>
      </c>
      <c r="G259" s="197"/>
      <c r="H259" s="198"/>
      <c r="I259" s="199">
        <f t="shared" si="355"/>
        <v>0</v>
      </c>
      <c r="J259" s="200"/>
      <c r="K259" s="198"/>
      <c r="L259" s="199">
        <f t="shared" si="356"/>
        <v>0</v>
      </c>
      <c r="M259" s="197"/>
      <c r="N259" s="198"/>
      <c r="O259" s="199">
        <f t="shared" si="357"/>
        <v>0</v>
      </c>
      <c r="P259" s="201"/>
    </row>
    <row r="260" spans="1:16" ht="36" hidden="1" x14ac:dyDescent="0.25">
      <c r="A260" s="52">
        <v>7247</v>
      </c>
      <c r="B260" s="90" t="s">
        <v>277</v>
      </c>
      <c r="C260" s="536">
        <f t="shared" si="291"/>
        <v>0</v>
      </c>
      <c r="D260" s="197"/>
      <c r="E260" s="198"/>
      <c r="F260" s="199">
        <f t="shared" si="354"/>
        <v>0</v>
      </c>
      <c r="G260" s="197"/>
      <c r="H260" s="198"/>
      <c r="I260" s="199">
        <f t="shared" si="355"/>
        <v>0</v>
      </c>
      <c r="J260" s="200"/>
      <c r="K260" s="198"/>
      <c r="L260" s="199">
        <f t="shared" si="356"/>
        <v>0</v>
      </c>
      <c r="M260" s="197"/>
      <c r="N260" s="198"/>
      <c r="O260" s="199">
        <f t="shared" si="357"/>
        <v>0</v>
      </c>
      <c r="P260" s="201"/>
    </row>
    <row r="261" spans="1:16" ht="24" hidden="1" x14ac:dyDescent="0.25">
      <c r="A261" s="202">
        <v>7260</v>
      </c>
      <c r="B261" s="90" t="s">
        <v>278</v>
      </c>
      <c r="C261" s="536">
        <f t="shared" si="291"/>
        <v>0</v>
      </c>
      <c r="D261" s="197"/>
      <c r="E261" s="198"/>
      <c r="F261" s="199">
        <f t="shared" si="354"/>
        <v>0</v>
      </c>
      <c r="G261" s="197"/>
      <c r="H261" s="198"/>
      <c r="I261" s="199">
        <f t="shared" si="355"/>
        <v>0</v>
      </c>
      <c r="J261" s="200"/>
      <c r="K261" s="198"/>
      <c r="L261" s="199">
        <f t="shared" si="356"/>
        <v>0</v>
      </c>
      <c r="M261" s="197"/>
      <c r="N261" s="198"/>
      <c r="O261" s="199">
        <f t="shared" si="357"/>
        <v>0</v>
      </c>
      <c r="P261" s="201"/>
    </row>
    <row r="262" spans="1:16" ht="60" hidden="1" x14ac:dyDescent="0.25">
      <c r="A262" s="202">
        <v>7270</v>
      </c>
      <c r="B262" s="90" t="s">
        <v>279</v>
      </c>
      <c r="C262" s="536">
        <f t="shared" si="291"/>
        <v>0</v>
      </c>
      <c r="D262" s="197"/>
      <c r="E262" s="198"/>
      <c r="F262" s="199">
        <f t="shared" si="354"/>
        <v>0</v>
      </c>
      <c r="G262" s="197"/>
      <c r="H262" s="198"/>
      <c r="I262" s="199">
        <f t="shared" si="355"/>
        <v>0</v>
      </c>
      <c r="J262" s="200"/>
      <c r="K262" s="198"/>
      <c r="L262" s="199">
        <f t="shared" si="356"/>
        <v>0</v>
      </c>
      <c r="M262" s="197"/>
      <c r="N262" s="198"/>
      <c r="O262" s="199">
        <f t="shared" si="357"/>
        <v>0</v>
      </c>
      <c r="P262" s="201"/>
    </row>
    <row r="263" spans="1:16" hidden="1" x14ac:dyDescent="0.25">
      <c r="A263" s="138">
        <v>7700</v>
      </c>
      <c r="B263" s="108" t="s">
        <v>280</v>
      </c>
      <c r="C263" s="538">
        <f t="shared" si="291"/>
        <v>0</v>
      </c>
      <c r="D263" s="220">
        <f t="shared" ref="D263:O263" si="358">D264</f>
        <v>0</v>
      </c>
      <c r="E263" s="221">
        <f t="shared" si="358"/>
        <v>0</v>
      </c>
      <c r="F263" s="222">
        <f t="shared" si="358"/>
        <v>0</v>
      </c>
      <c r="G263" s="220">
        <f t="shared" si="358"/>
        <v>0</v>
      </c>
      <c r="H263" s="221">
        <f t="shared" si="358"/>
        <v>0</v>
      </c>
      <c r="I263" s="222">
        <f t="shared" si="358"/>
        <v>0</v>
      </c>
      <c r="J263" s="223">
        <f t="shared" si="358"/>
        <v>0</v>
      </c>
      <c r="K263" s="221">
        <f t="shared" si="358"/>
        <v>0</v>
      </c>
      <c r="L263" s="222">
        <f t="shared" si="358"/>
        <v>0</v>
      </c>
      <c r="M263" s="220">
        <f t="shared" si="358"/>
        <v>0</v>
      </c>
      <c r="N263" s="221">
        <f t="shared" si="358"/>
        <v>0</v>
      </c>
      <c r="O263" s="222">
        <f t="shared" si="358"/>
        <v>0</v>
      </c>
      <c r="P263" s="215"/>
    </row>
    <row r="264" spans="1:16" hidden="1" x14ac:dyDescent="0.25">
      <c r="A264" s="188">
        <v>7720</v>
      </c>
      <c r="B264" s="82" t="s">
        <v>281</v>
      </c>
      <c r="C264" s="537">
        <f t="shared" si="291"/>
        <v>0</v>
      </c>
      <c r="D264" s="249"/>
      <c r="E264" s="250"/>
      <c r="F264" s="248">
        <f>D264+E264</f>
        <v>0</v>
      </c>
      <c r="G264" s="249"/>
      <c r="H264" s="250"/>
      <c r="I264" s="248">
        <f>G264+H264</f>
        <v>0</v>
      </c>
      <c r="J264" s="251"/>
      <c r="K264" s="250"/>
      <c r="L264" s="248">
        <f>J264+K264</f>
        <v>0</v>
      </c>
      <c r="M264" s="249"/>
      <c r="N264" s="250"/>
      <c r="O264" s="248">
        <f t="shared" ref="O264" si="359">M264+N264</f>
        <v>0</v>
      </c>
      <c r="P264" s="227"/>
    </row>
    <row r="265" spans="1:16" hidden="1" x14ac:dyDescent="0.25">
      <c r="A265" s="258">
        <v>9000</v>
      </c>
      <c r="B265" s="259" t="s">
        <v>282</v>
      </c>
      <c r="C265" s="551">
        <f t="shared" si="291"/>
        <v>0</v>
      </c>
      <c r="D265" s="260">
        <f t="shared" ref="D265:O266" si="360">D266</f>
        <v>0</v>
      </c>
      <c r="E265" s="261">
        <f t="shared" si="360"/>
        <v>0</v>
      </c>
      <c r="F265" s="262">
        <f t="shared" si="360"/>
        <v>0</v>
      </c>
      <c r="G265" s="260">
        <f t="shared" si="360"/>
        <v>0</v>
      </c>
      <c r="H265" s="261">
        <f t="shared" si="360"/>
        <v>0</v>
      </c>
      <c r="I265" s="262">
        <f>I266</f>
        <v>0</v>
      </c>
      <c r="J265" s="263">
        <f t="shared" si="360"/>
        <v>0</v>
      </c>
      <c r="K265" s="261">
        <f t="shared" si="360"/>
        <v>0</v>
      </c>
      <c r="L265" s="262">
        <f t="shared" si="360"/>
        <v>0</v>
      </c>
      <c r="M265" s="260">
        <f t="shared" si="360"/>
        <v>0</v>
      </c>
      <c r="N265" s="261">
        <f t="shared" si="360"/>
        <v>0</v>
      </c>
      <c r="O265" s="262">
        <f t="shared" si="360"/>
        <v>0</v>
      </c>
      <c r="P265" s="264"/>
    </row>
    <row r="266" spans="1:16" ht="24" hidden="1" x14ac:dyDescent="0.25">
      <c r="A266" s="265">
        <v>9200</v>
      </c>
      <c r="B266" s="90" t="s">
        <v>283</v>
      </c>
      <c r="C266" s="542">
        <f t="shared" si="291"/>
        <v>0</v>
      </c>
      <c r="D266" s="148">
        <f t="shared" si="360"/>
        <v>0</v>
      </c>
      <c r="E266" s="149">
        <f t="shared" si="360"/>
        <v>0</v>
      </c>
      <c r="F266" s="189">
        <f t="shared" si="360"/>
        <v>0</v>
      </c>
      <c r="G266" s="148">
        <f t="shared" si="360"/>
        <v>0</v>
      </c>
      <c r="H266" s="149">
        <f t="shared" si="360"/>
        <v>0</v>
      </c>
      <c r="I266" s="189">
        <f t="shared" si="360"/>
        <v>0</v>
      </c>
      <c r="J266" s="190">
        <f t="shared" si="360"/>
        <v>0</v>
      </c>
      <c r="K266" s="149">
        <f t="shared" si="360"/>
        <v>0</v>
      </c>
      <c r="L266" s="189">
        <f t="shared" si="360"/>
        <v>0</v>
      </c>
      <c r="M266" s="148">
        <f t="shared" si="360"/>
        <v>0</v>
      </c>
      <c r="N266" s="149">
        <f t="shared" si="360"/>
        <v>0</v>
      </c>
      <c r="O266" s="189">
        <f t="shared" si="360"/>
        <v>0</v>
      </c>
      <c r="P266" s="191"/>
    </row>
    <row r="267" spans="1:16" ht="24" hidden="1" x14ac:dyDescent="0.25">
      <c r="A267" s="266">
        <v>9260</v>
      </c>
      <c r="B267" s="90" t="s">
        <v>284</v>
      </c>
      <c r="C267" s="542">
        <f t="shared" si="291"/>
        <v>0</v>
      </c>
      <c r="D267" s="148">
        <f t="shared" ref="D267:O267" si="361">SUM(D268)</f>
        <v>0</v>
      </c>
      <c r="E267" s="149">
        <f t="shared" si="361"/>
        <v>0</v>
      </c>
      <c r="F267" s="189">
        <f t="shared" si="361"/>
        <v>0</v>
      </c>
      <c r="G267" s="148">
        <f t="shared" si="361"/>
        <v>0</v>
      </c>
      <c r="H267" s="149">
        <f t="shared" si="361"/>
        <v>0</v>
      </c>
      <c r="I267" s="189">
        <f t="shared" si="361"/>
        <v>0</v>
      </c>
      <c r="J267" s="190">
        <f t="shared" si="361"/>
        <v>0</v>
      </c>
      <c r="K267" s="149">
        <f t="shared" si="361"/>
        <v>0</v>
      </c>
      <c r="L267" s="189">
        <f t="shared" si="361"/>
        <v>0</v>
      </c>
      <c r="M267" s="148">
        <f t="shared" si="361"/>
        <v>0</v>
      </c>
      <c r="N267" s="149">
        <f t="shared" si="361"/>
        <v>0</v>
      </c>
      <c r="O267" s="189">
        <f t="shared" si="361"/>
        <v>0</v>
      </c>
      <c r="P267" s="191"/>
    </row>
    <row r="268" spans="1:16" ht="87" hidden="1" customHeight="1" x14ac:dyDescent="0.25">
      <c r="A268" s="267">
        <v>9263</v>
      </c>
      <c r="B268" s="90" t="s">
        <v>285</v>
      </c>
      <c r="C268" s="542">
        <f t="shared" si="291"/>
        <v>0</v>
      </c>
      <c r="D268" s="206"/>
      <c r="E268" s="207"/>
      <c r="F268" s="189">
        <f>D268+E268</f>
        <v>0</v>
      </c>
      <c r="G268" s="206"/>
      <c r="H268" s="207"/>
      <c r="I268" s="189">
        <f>G268+H268</f>
        <v>0</v>
      </c>
      <c r="J268" s="208"/>
      <c r="K268" s="207"/>
      <c r="L268" s="189">
        <f>J268+K268</f>
        <v>0</v>
      </c>
      <c r="M268" s="206"/>
      <c r="N268" s="207"/>
      <c r="O268" s="189">
        <f t="shared" ref="O268" si="362">M268+N268</f>
        <v>0</v>
      </c>
      <c r="P268" s="191"/>
    </row>
    <row r="269" spans="1:16" hidden="1" x14ac:dyDescent="0.25">
      <c r="A269" s="218"/>
      <c r="B269" s="90" t="s">
        <v>286</v>
      </c>
      <c r="C269" s="536">
        <f t="shared" si="291"/>
        <v>0</v>
      </c>
      <c r="D269" s="203">
        <f t="shared" ref="D269:E269" si="363">SUM(D270:D271)</f>
        <v>0</v>
      </c>
      <c r="E269" s="204">
        <f t="shared" si="363"/>
        <v>0</v>
      </c>
      <c r="F269" s="199">
        <f>SUM(F270:F271)</f>
        <v>0</v>
      </c>
      <c r="G269" s="203">
        <f t="shared" ref="G269:H269" si="364">SUM(G270:G271)</f>
        <v>0</v>
      </c>
      <c r="H269" s="204">
        <f t="shared" si="364"/>
        <v>0</v>
      </c>
      <c r="I269" s="199">
        <f>SUM(I270:I271)</f>
        <v>0</v>
      </c>
      <c r="J269" s="205">
        <f t="shared" ref="J269:K269" si="365">SUM(J270:J271)</f>
        <v>0</v>
      </c>
      <c r="K269" s="204">
        <f t="shared" si="365"/>
        <v>0</v>
      </c>
      <c r="L269" s="199">
        <f>SUM(L270:L271)</f>
        <v>0</v>
      </c>
      <c r="M269" s="203">
        <f t="shared" ref="M269:O269" si="366">SUM(M270:M271)</f>
        <v>0</v>
      </c>
      <c r="N269" s="204">
        <f t="shared" si="366"/>
        <v>0</v>
      </c>
      <c r="O269" s="199">
        <f t="shared" si="366"/>
        <v>0</v>
      </c>
      <c r="P269" s="201"/>
    </row>
    <row r="270" spans="1:16" hidden="1" x14ac:dyDescent="0.25">
      <c r="A270" s="218" t="s">
        <v>287</v>
      </c>
      <c r="B270" s="52" t="s">
        <v>288</v>
      </c>
      <c r="C270" s="536">
        <f t="shared" si="291"/>
        <v>0</v>
      </c>
      <c r="D270" s="197"/>
      <c r="E270" s="198"/>
      <c r="F270" s="199">
        <f t="shared" ref="F270:F271" si="367">D270+E270</f>
        <v>0</v>
      </c>
      <c r="G270" s="197"/>
      <c r="H270" s="198"/>
      <c r="I270" s="199">
        <f t="shared" ref="I270:I271" si="368">G270+H270</f>
        <v>0</v>
      </c>
      <c r="J270" s="200"/>
      <c r="K270" s="198"/>
      <c r="L270" s="199">
        <f t="shared" ref="L270:L271" si="369">J270+K270</f>
        <v>0</v>
      </c>
      <c r="M270" s="197"/>
      <c r="N270" s="198"/>
      <c r="O270" s="199">
        <f t="shared" ref="O270:O271" si="370">M270+N270</f>
        <v>0</v>
      </c>
      <c r="P270" s="201"/>
    </row>
    <row r="271" spans="1:16" ht="24" hidden="1" x14ac:dyDescent="0.25">
      <c r="A271" s="218" t="s">
        <v>289</v>
      </c>
      <c r="B271" s="268" t="s">
        <v>290</v>
      </c>
      <c r="C271" s="535">
        <f t="shared" si="291"/>
        <v>0</v>
      </c>
      <c r="D271" s="192"/>
      <c r="E271" s="193"/>
      <c r="F271" s="194">
        <f t="shared" si="367"/>
        <v>0</v>
      </c>
      <c r="G271" s="192"/>
      <c r="H271" s="193"/>
      <c r="I271" s="194">
        <f t="shared" si="368"/>
        <v>0</v>
      </c>
      <c r="J271" s="195"/>
      <c r="K271" s="193"/>
      <c r="L271" s="194">
        <f t="shared" si="369"/>
        <v>0</v>
      </c>
      <c r="M271" s="192"/>
      <c r="N271" s="193"/>
      <c r="O271" s="194">
        <f t="shared" si="370"/>
        <v>0</v>
      </c>
      <c r="P271" s="196"/>
    </row>
    <row r="272" spans="1:16" ht="12.75" thickBot="1" x14ac:dyDescent="0.3">
      <c r="A272" s="269"/>
      <c r="B272" s="269" t="s">
        <v>291</v>
      </c>
      <c r="C272" s="552">
        <f t="shared" si="291"/>
        <v>522865</v>
      </c>
      <c r="D272" s="270">
        <f>SUM(D269,D265,D252,D211,D182,D174,D160,D75,D53)</f>
        <v>490411</v>
      </c>
      <c r="E272" s="271">
        <f>SUM(E269,E265,E252,E211,E182,E174,E160,E75,E53)</f>
        <v>0</v>
      </c>
      <c r="F272" s="272">
        <f>SUM(F269,F265,F252,F211,F182,F174,F160,F75,F53)</f>
        <v>490411</v>
      </c>
      <c r="G272" s="270">
        <f t="shared" ref="G272:H272" si="371">SUM(G269,G265,G252,G211,G182,G174,G160,G75,G53)</f>
        <v>0</v>
      </c>
      <c r="H272" s="271">
        <f t="shared" si="371"/>
        <v>0</v>
      </c>
      <c r="I272" s="272">
        <f>SUM(I269,I265,I252,I211,I182,I174,I160,I75,I53)</f>
        <v>0</v>
      </c>
      <c r="J272" s="273">
        <f>SUM(J269,J265,J252,J211,J182,J174,J160,J75,J53)</f>
        <v>32454</v>
      </c>
      <c r="K272" s="271">
        <f>SUM(K269,K265,K252,K211,K182,K174,K160,K75,K53)</f>
        <v>0</v>
      </c>
      <c r="L272" s="272">
        <f>SUM(L269,L265,L252,L211,L182,L174,L160,L75,L53)</f>
        <v>32454</v>
      </c>
      <c r="M272" s="270">
        <f t="shared" ref="M272:O272" si="372">SUM(M269,M265,M252,M211,M182,M174,M160,M75,M53)</f>
        <v>0</v>
      </c>
      <c r="N272" s="271">
        <f t="shared" si="372"/>
        <v>0</v>
      </c>
      <c r="O272" s="272">
        <f t="shared" si="372"/>
        <v>0</v>
      </c>
      <c r="P272" s="274"/>
    </row>
    <row r="273" spans="1:16" s="29" customFormat="1" ht="13.5" thickTop="1" thickBot="1" x14ac:dyDescent="0.3">
      <c r="A273" s="1008" t="s">
        <v>292</v>
      </c>
      <c r="B273" s="1009"/>
      <c r="C273" s="553">
        <f t="shared" si="291"/>
        <v>-8703</v>
      </c>
      <c r="D273" s="275">
        <f t="shared" ref="D273:E273" si="373">SUM(D24,D25,D41)-D51</f>
        <v>0</v>
      </c>
      <c r="E273" s="276">
        <f t="shared" si="373"/>
        <v>0</v>
      </c>
      <c r="F273" s="277">
        <f>SUM(F24,F25,F41)-F51</f>
        <v>0</v>
      </c>
      <c r="G273" s="275">
        <f t="shared" ref="G273:H273" si="374">SUM(G24,G25,G41)-G51</f>
        <v>0</v>
      </c>
      <c r="H273" s="276">
        <f t="shared" si="374"/>
        <v>0</v>
      </c>
      <c r="I273" s="277">
        <f>SUM(I24,I25,I41)-I51</f>
        <v>0</v>
      </c>
      <c r="J273" s="278">
        <f t="shared" ref="J273:K273" si="375">(J26+J43)-J51</f>
        <v>-8703</v>
      </c>
      <c r="K273" s="276">
        <f t="shared" si="375"/>
        <v>0</v>
      </c>
      <c r="L273" s="277">
        <f>(L26+L43)-L51</f>
        <v>-8703</v>
      </c>
      <c r="M273" s="275">
        <f t="shared" ref="M273:O273" si="376">M45-M51</f>
        <v>0</v>
      </c>
      <c r="N273" s="276">
        <f t="shared" si="376"/>
        <v>0</v>
      </c>
      <c r="O273" s="277">
        <f t="shared" si="376"/>
        <v>0</v>
      </c>
      <c r="P273" s="279"/>
    </row>
    <row r="274" spans="1:16" s="29" customFormat="1" ht="12.75" thickTop="1" x14ac:dyDescent="0.25">
      <c r="A274" s="1010" t="s">
        <v>293</v>
      </c>
      <c r="B274" s="1011"/>
      <c r="C274" s="554">
        <f t="shared" si="291"/>
        <v>8703</v>
      </c>
      <c r="D274" s="280">
        <f t="shared" ref="D274:O274" si="377">SUM(D275,D276)-D283+D284</f>
        <v>0</v>
      </c>
      <c r="E274" s="281">
        <f t="shared" si="377"/>
        <v>0</v>
      </c>
      <c r="F274" s="282">
        <f t="shared" si="377"/>
        <v>0</v>
      </c>
      <c r="G274" s="280">
        <f t="shared" si="377"/>
        <v>0</v>
      </c>
      <c r="H274" s="281">
        <f t="shared" si="377"/>
        <v>0</v>
      </c>
      <c r="I274" s="282">
        <f t="shared" si="377"/>
        <v>0</v>
      </c>
      <c r="J274" s="283">
        <f t="shared" si="377"/>
        <v>8703</v>
      </c>
      <c r="K274" s="281">
        <f t="shared" si="377"/>
        <v>0</v>
      </c>
      <c r="L274" s="282">
        <f t="shared" si="377"/>
        <v>8703</v>
      </c>
      <c r="M274" s="280">
        <f t="shared" si="377"/>
        <v>0</v>
      </c>
      <c r="N274" s="281">
        <f t="shared" si="377"/>
        <v>0</v>
      </c>
      <c r="O274" s="282">
        <f t="shared" si="377"/>
        <v>0</v>
      </c>
      <c r="P274" s="284"/>
    </row>
    <row r="275" spans="1:16" s="29" customFormat="1" ht="12.75" thickBot="1" x14ac:dyDescent="0.3">
      <c r="A275" s="157" t="s">
        <v>294</v>
      </c>
      <c r="B275" s="157" t="s">
        <v>295</v>
      </c>
      <c r="C275" s="544">
        <f t="shared" si="291"/>
        <v>8703</v>
      </c>
      <c r="D275" s="158">
        <f t="shared" ref="D275:O275" si="378">D21-D265</f>
        <v>0</v>
      </c>
      <c r="E275" s="159">
        <f t="shared" ref="E275:L275" si="379">E21-E269</f>
        <v>0</v>
      </c>
      <c r="F275" s="160">
        <f t="shared" si="379"/>
        <v>0</v>
      </c>
      <c r="G275" s="158">
        <f t="shared" si="379"/>
        <v>0</v>
      </c>
      <c r="H275" s="159">
        <f t="shared" si="379"/>
        <v>0</v>
      </c>
      <c r="I275" s="160">
        <f t="shared" si="379"/>
        <v>0</v>
      </c>
      <c r="J275" s="161">
        <f t="shared" si="379"/>
        <v>8703</v>
      </c>
      <c r="K275" s="159">
        <f t="shared" si="379"/>
        <v>0</v>
      </c>
      <c r="L275" s="160">
        <f t="shared" si="379"/>
        <v>8703</v>
      </c>
      <c r="M275" s="158">
        <f t="shared" si="378"/>
        <v>0</v>
      </c>
      <c r="N275" s="159">
        <f t="shared" si="378"/>
        <v>0</v>
      </c>
      <c r="O275" s="160">
        <f t="shared" si="378"/>
        <v>0</v>
      </c>
      <c r="P275" s="563"/>
    </row>
    <row r="276" spans="1:16" s="29" customFormat="1" ht="12.75" hidden="1" thickTop="1" x14ac:dyDescent="0.25">
      <c r="A276" s="285" t="s">
        <v>296</v>
      </c>
      <c r="B276" s="285" t="s">
        <v>297</v>
      </c>
      <c r="C276" s="554">
        <f t="shared" si="291"/>
        <v>0</v>
      </c>
      <c r="D276" s="280">
        <f t="shared" ref="D276:O276" si="380">SUM(D277,D279,D281)-SUM(D278,D280,D282)</f>
        <v>0</v>
      </c>
      <c r="E276" s="281">
        <f t="shared" si="380"/>
        <v>0</v>
      </c>
      <c r="F276" s="282">
        <f t="shared" si="380"/>
        <v>0</v>
      </c>
      <c r="G276" s="280">
        <f t="shared" si="380"/>
        <v>0</v>
      </c>
      <c r="H276" s="281">
        <f t="shared" si="380"/>
        <v>0</v>
      </c>
      <c r="I276" s="282">
        <f t="shared" si="380"/>
        <v>0</v>
      </c>
      <c r="J276" s="283">
        <f t="shared" si="380"/>
        <v>0</v>
      </c>
      <c r="K276" s="281">
        <f t="shared" si="380"/>
        <v>0</v>
      </c>
      <c r="L276" s="282">
        <f t="shared" si="380"/>
        <v>0</v>
      </c>
      <c r="M276" s="280">
        <f t="shared" si="380"/>
        <v>0</v>
      </c>
      <c r="N276" s="281">
        <f t="shared" si="380"/>
        <v>0</v>
      </c>
      <c r="O276" s="282">
        <f t="shared" si="380"/>
        <v>0</v>
      </c>
      <c r="P276" s="284"/>
    </row>
    <row r="277" spans="1:16" ht="12.75" hidden="1" thickTop="1" x14ac:dyDescent="0.25">
      <c r="A277" s="286" t="s">
        <v>298</v>
      </c>
      <c r="B277" s="147" t="s">
        <v>299</v>
      </c>
      <c r="C277" s="537">
        <f t="shared" ref="C277:C284" si="381">F277+I277+L277+O277</f>
        <v>0</v>
      </c>
      <c r="D277" s="249"/>
      <c r="E277" s="250"/>
      <c r="F277" s="248">
        <f t="shared" ref="F277:F284" si="382">D277+E277</f>
        <v>0</v>
      </c>
      <c r="G277" s="249"/>
      <c r="H277" s="250"/>
      <c r="I277" s="248">
        <f t="shared" ref="I277:I284" si="383">G277+H277</f>
        <v>0</v>
      </c>
      <c r="J277" s="251"/>
      <c r="K277" s="250"/>
      <c r="L277" s="248">
        <f t="shared" ref="L277:L284" si="384">J277+K277</f>
        <v>0</v>
      </c>
      <c r="M277" s="249"/>
      <c r="N277" s="250"/>
      <c r="O277" s="248">
        <f t="shared" ref="O277:O284" si="385">M277+N277</f>
        <v>0</v>
      </c>
      <c r="P277" s="227"/>
    </row>
    <row r="278" spans="1:16" ht="24.75" hidden="1" thickTop="1" x14ac:dyDescent="0.25">
      <c r="A278" s="218" t="s">
        <v>300</v>
      </c>
      <c r="B278" s="51" t="s">
        <v>301</v>
      </c>
      <c r="C278" s="536">
        <f t="shared" si="381"/>
        <v>0</v>
      </c>
      <c r="D278" s="197"/>
      <c r="E278" s="198"/>
      <c r="F278" s="199">
        <f t="shared" si="382"/>
        <v>0</v>
      </c>
      <c r="G278" s="197"/>
      <c r="H278" s="198"/>
      <c r="I278" s="199">
        <f t="shared" si="383"/>
        <v>0</v>
      </c>
      <c r="J278" s="200"/>
      <c r="K278" s="198"/>
      <c r="L278" s="199">
        <f t="shared" si="384"/>
        <v>0</v>
      </c>
      <c r="M278" s="197"/>
      <c r="N278" s="198"/>
      <c r="O278" s="199">
        <f t="shared" si="385"/>
        <v>0</v>
      </c>
      <c r="P278" s="201"/>
    </row>
    <row r="279" spans="1:16" ht="12.75" hidden="1" thickTop="1" x14ac:dyDescent="0.25">
      <c r="A279" s="218" t="s">
        <v>302</v>
      </c>
      <c r="B279" s="51" t="s">
        <v>303</v>
      </c>
      <c r="C279" s="536">
        <f t="shared" si="381"/>
        <v>0</v>
      </c>
      <c r="D279" s="197"/>
      <c r="E279" s="198"/>
      <c r="F279" s="199">
        <f t="shared" si="382"/>
        <v>0</v>
      </c>
      <c r="G279" s="197"/>
      <c r="H279" s="198"/>
      <c r="I279" s="199">
        <f t="shared" si="383"/>
        <v>0</v>
      </c>
      <c r="J279" s="200"/>
      <c r="K279" s="198"/>
      <c r="L279" s="199">
        <f t="shared" si="384"/>
        <v>0</v>
      </c>
      <c r="M279" s="197"/>
      <c r="N279" s="198"/>
      <c r="O279" s="199">
        <f t="shared" si="385"/>
        <v>0</v>
      </c>
      <c r="P279" s="201"/>
    </row>
    <row r="280" spans="1:16" ht="24.75" hidden="1" thickTop="1" x14ac:dyDescent="0.25">
      <c r="A280" s="218" t="s">
        <v>304</v>
      </c>
      <c r="B280" s="51" t="s">
        <v>305</v>
      </c>
      <c r="C280" s="536">
        <f t="shared" si="381"/>
        <v>0</v>
      </c>
      <c r="D280" s="197"/>
      <c r="E280" s="198"/>
      <c r="F280" s="199">
        <f t="shared" si="382"/>
        <v>0</v>
      </c>
      <c r="G280" s="197"/>
      <c r="H280" s="198"/>
      <c r="I280" s="199">
        <f t="shared" si="383"/>
        <v>0</v>
      </c>
      <c r="J280" s="200"/>
      <c r="K280" s="198"/>
      <c r="L280" s="199">
        <f t="shared" si="384"/>
        <v>0</v>
      </c>
      <c r="M280" s="197"/>
      <c r="N280" s="198"/>
      <c r="O280" s="199">
        <f t="shared" si="385"/>
        <v>0</v>
      </c>
      <c r="P280" s="201"/>
    </row>
    <row r="281" spans="1:16" ht="12.75" hidden="1" thickTop="1" x14ac:dyDescent="0.25">
      <c r="A281" s="218" t="s">
        <v>306</v>
      </c>
      <c r="B281" s="51" t="s">
        <v>307</v>
      </c>
      <c r="C281" s="536">
        <f t="shared" si="381"/>
        <v>0</v>
      </c>
      <c r="D281" s="197"/>
      <c r="E281" s="198"/>
      <c r="F281" s="199">
        <f t="shared" si="382"/>
        <v>0</v>
      </c>
      <c r="G281" s="197"/>
      <c r="H281" s="198"/>
      <c r="I281" s="199">
        <f t="shared" si="383"/>
        <v>0</v>
      </c>
      <c r="J281" s="200"/>
      <c r="K281" s="198"/>
      <c r="L281" s="199">
        <f t="shared" si="384"/>
        <v>0</v>
      </c>
      <c r="M281" s="197"/>
      <c r="N281" s="198"/>
      <c r="O281" s="199">
        <f t="shared" si="385"/>
        <v>0</v>
      </c>
      <c r="P281" s="201"/>
    </row>
    <row r="282" spans="1:16" ht="24.75" hidden="1" thickTop="1" x14ac:dyDescent="0.25">
      <c r="A282" s="287" t="s">
        <v>308</v>
      </c>
      <c r="B282" s="288" t="s">
        <v>309</v>
      </c>
      <c r="C282" s="548">
        <f t="shared" si="381"/>
        <v>0</v>
      </c>
      <c r="D282" s="231"/>
      <c r="E282" s="232"/>
      <c r="F282" s="233">
        <f t="shared" si="382"/>
        <v>0</v>
      </c>
      <c r="G282" s="231"/>
      <c r="H282" s="232"/>
      <c r="I282" s="233">
        <f t="shared" si="383"/>
        <v>0</v>
      </c>
      <c r="J282" s="234"/>
      <c r="K282" s="232"/>
      <c r="L282" s="233">
        <f t="shared" si="384"/>
        <v>0</v>
      </c>
      <c r="M282" s="231"/>
      <c r="N282" s="232"/>
      <c r="O282" s="233">
        <f t="shared" si="385"/>
        <v>0</v>
      </c>
      <c r="P282" s="229"/>
    </row>
    <row r="283" spans="1:16" s="29" customFormat="1" ht="13.5" hidden="1" thickTop="1" thickBot="1" x14ac:dyDescent="0.3">
      <c r="A283" s="289" t="s">
        <v>310</v>
      </c>
      <c r="B283" s="289" t="s">
        <v>311</v>
      </c>
      <c r="C283" s="553">
        <f t="shared" si="381"/>
        <v>0</v>
      </c>
      <c r="D283" s="290"/>
      <c r="E283" s="291"/>
      <c r="F283" s="277">
        <f t="shared" si="382"/>
        <v>0</v>
      </c>
      <c r="G283" s="290"/>
      <c r="H283" s="291"/>
      <c r="I283" s="277">
        <f t="shared" si="383"/>
        <v>0</v>
      </c>
      <c r="J283" s="292"/>
      <c r="K283" s="291"/>
      <c r="L283" s="277">
        <f t="shared" si="384"/>
        <v>0</v>
      </c>
      <c r="M283" s="290"/>
      <c r="N283" s="291"/>
      <c r="O283" s="277">
        <f t="shared" si="385"/>
        <v>0</v>
      </c>
      <c r="P283" s="279"/>
    </row>
    <row r="284" spans="1:16" s="29" customFormat="1" ht="48.75" hidden="1" thickTop="1" x14ac:dyDescent="0.25">
      <c r="A284" s="285" t="s">
        <v>312</v>
      </c>
      <c r="B284" s="293" t="s">
        <v>313</v>
      </c>
      <c r="C284" s="554">
        <f t="shared" si="381"/>
        <v>0</v>
      </c>
      <c r="D284" s="294"/>
      <c r="E284" s="295"/>
      <c r="F284" s="185">
        <f t="shared" si="382"/>
        <v>0</v>
      </c>
      <c r="G284" s="224"/>
      <c r="H284" s="225"/>
      <c r="I284" s="185">
        <f t="shared" si="383"/>
        <v>0</v>
      </c>
      <c r="J284" s="226"/>
      <c r="K284" s="225"/>
      <c r="L284" s="185">
        <f t="shared" si="384"/>
        <v>0</v>
      </c>
      <c r="M284" s="224"/>
      <c r="N284" s="225"/>
      <c r="O284" s="185">
        <f t="shared" si="385"/>
        <v>0</v>
      </c>
      <c r="P284" s="209"/>
    </row>
    <row r="285" spans="1:16" ht="12.75" thickTop="1" x14ac:dyDescent="0.25">
      <c r="A285" s="2"/>
      <c r="B285" s="2"/>
      <c r="C285" s="2"/>
      <c r="D285" s="2"/>
      <c r="E285" s="2"/>
      <c r="F285" s="2"/>
      <c r="G285" s="2"/>
      <c r="H285" s="2"/>
      <c r="I285" s="2"/>
      <c r="J285" s="2"/>
      <c r="K285" s="2"/>
      <c r="L285" s="2"/>
      <c r="M285" s="2"/>
      <c r="N285" s="2"/>
      <c r="O285" s="2"/>
      <c r="P285" s="2"/>
    </row>
    <row r="286" spans="1:16" x14ac:dyDescent="0.25">
      <c r="A286" s="2"/>
      <c r="B286" s="2"/>
      <c r="C286" s="2"/>
      <c r="D286" s="2"/>
      <c r="E286" s="2"/>
      <c r="F286" s="2"/>
      <c r="G286" s="2"/>
      <c r="H286" s="2"/>
      <c r="I286" s="2"/>
      <c r="J286" s="2"/>
      <c r="K286" s="2"/>
      <c r="L286" s="2"/>
      <c r="M286" s="2"/>
      <c r="N286" s="2"/>
      <c r="O286" s="2"/>
      <c r="P286" s="2"/>
    </row>
    <row r="287" spans="1:16" x14ac:dyDescent="0.25">
      <c r="A287" s="2"/>
      <c r="B287" s="2"/>
      <c r="C287" s="2"/>
      <c r="D287" s="2"/>
      <c r="E287" s="2"/>
      <c r="F287" s="2"/>
      <c r="G287" s="2"/>
      <c r="H287" s="2"/>
      <c r="I287" s="2"/>
      <c r="J287" s="2"/>
      <c r="K287" s="2"/>
      <c r="L287" s="2"/>
      <c r="M287" s="2"/>
      <c r="N287" s="2"/>
      <c r="O287" s="2"/>
      <c r="P287" s="2"/>
    </row>
    <row r="288" spans="1:16" x14ac:dyDescent="0.25">
      <c r="A288" s="2"/>
      <c r="B288" s="2"/>
      <c r="C288" s="2"/>
      <c r="D288" s="2"/>
      <c r="E288" s="2"/>
      <c r="F288" s="2"/>
      <c r="G288" s="2"/>
      <c r="H288" s="2"/>
      <c r="I288" s="2"/>
      <c r="J288" s="2"/>
      <c r="K288" s="2"/>
      <c r="L288" s="2"/>
      <c r="M288" s="2"/>
      <c r="N288" s="2"/>
      <c r="O288" s="2"/>
      <c r="P288" s="2"/>
    </row>
    <row r="289" spans="1:16" x14ac:dyDescent="0.25">
      <c r="A289" s="2"/>
      <c r="B289" s="2"/>
      <c r="C289" s="2"/>
      <c r="D289" s="2"/>
      <c r="E289" s="2"/>
      <c r="F289" s="2"/>
      <c r="G289" s="2"/>
      <c r="H289" s="2"/>
      <c r="I289" s="2"/>
      <c r="J289" s="2"/>
      <c r="K289" s="2"/>
      <c r="L289" s="2"/>
      <c r="M289" s="2"/>
      <c r="N289" s="2"/>
      <c r="O289" s="2"/>
      <c r="P289" s="2"/>
    </row>
    <row r="290" spans="1:16" x14ac:dyDescent="0.25">
      <c r="A290" s="2"/>
      <c r="B290" s="2"/>
      <c r="C290" s="2"/>
      <c r="D290" s="2"/>
      <c r="E290" s="2"/>
      <c r="F290" s="2"/>
      <c r="G290" s="2"/>
      <c r="H290" s="2"/>
      <c r="I290" s="2"/>
      <c r="J290" s="2"/>
      <c r="K290" s="2"/>
      <c r="L290" s="2"/>
      <c r="M290" s="2"/>
      <c r="N290" s="2"/>
      <c r="O290" s="2"/>
      <c r="P290" s="2"/>
    </row>
    <row r="291" spans="1:16" x14ac:dyDescent="0.25">
      <c r="A291" s="2"/>
      <c r="B291" s="2"/>
      <c r="C291" s="2"/>
      <c r="D291" s="2"/>
      <c r="E291" s="2"/>
      <c r="F291" s="2"/>
      <c r="G291" s="2"/>
      <c r="H291" s="2"/>
      <c r="I291" s="2"/>
      <c r="J291" s="2"/>
      <c r="K291" s="2"/>
      <c r="L291" s="2"/>
      <c r="M291" s="2"/>
      <c r="N291" s="2"/>
      <c r="O291" s="2"/>
      <c r="P291" s="2"/>
    </row>
    <row r="292" spans="1:16" x14ac:dyDescent="0.25">
      <c r="A292" s="2"/>
      <c r="B292" s="2"/>
      <c r="C292" s="2"/>
      <c r="D292" s="2"/>
      <c r="E292" s="2"/>
      <c r="F292" s="2"/>
      <c r="G292" s="2"/>
      <c r="H292" s="2"/>
      <c r="I292" s="2"/>
      <c r="J292" s="2"/>
      <c r="K292" s="2"/>
      <c r="L292" s="2"/>
      <c r="M292" s="2"/>
      <c r="N292" s="2"/>
      <c r="O292" s="2"/>
      <c r="P292" s="2"/>
    </row>
    <row r="293" spans="1:16" x14ac:dyDescent="0.25">
      <c r="A293" s="2"/>
      <c r="B293" s="2"/>
      <c r="C293" s="2"/>
      <c r="D293" s="2"/>
      <c r="E293" s="2"/>
      <c r="F293" s="2"/>
      <c r="G293" s="2"/>
      <c r="H293" s="2"/>
      <c r="I293" s="2"/>
      <c r="J293" s="2"/>
      <c r="K293" s="2"/>
      <c r="L293" s="2"/>
      <c r="M293" s="2"/>
      <c r="N293" s="2"/>
      <c r="O293" s="2"/>
      <c r="P293" s="2"/>
    </row>
    <row r="294" spans="1:16" x14ac:dyDescent="0.25">
      <c r="A294" s="2"/>
      <c r="B294" s="2"/>
      <c r="C294" s="2"/>
      <c r="D294" s="2"/>
      <c r="E294" s="2"/>
      <c r="F294" s="2"/>
      <c r="G294" s="2"/>
      <c r="H294" s="2"/>
      <c r="I294" s="2"/>
      <c r="J294" s="2"/>
      <c r="K294" s="2"/>
      <c r="L294" s="2"/>
      <c r="M294" s="2"/>
      <c r="N294" s="2"/>
      <c r="O294" s="2"/>
      <c r="P294" s="2"/>
    </row>
    <row r="295" spans="1:16" x14ac:dyDescent="0.25">
      <c r="A295" s="2"/>
      <c r="B295" s="2"/>
      <c r="C295" s="2"/>
      <c r="D295" s="2"/>
      <c r="E295" s="2"/>
      <c r="F295" s="2"/>
      <c r="G295" s="2"/>
      <c r="H295" s="2"/>
      <c r="I295" s="2"/>
      <c r="J295" s="2"/>
      <c r="K295" s="2"/>
      <c r="L295" s="2"/>
      <c r="M295" s="2"/>
      <c r="N295" s="2"/>
      <c r="O295" s="2"/>
      <c r="P295" s="2"/>
    </row>
    <row r="296" spans="1:16" x14ac:dyDescent="0.25">
      <c r="A296" s="2"/>
      <c r="B296" s="2"/>
      <c r="C296" s="2"/>
      <c r="D296" s="2"/>
      <c r="E296" s="2"/>
      <c r="F296" s="2"/>
      <c r="G296" s="2"/>
      <c r="H296" s="2"/>
      <c r="I296" s="2"/>
      <c r="J296" s="2"/>
      <c r="K296" s="2"/>
      <c r="L296" s="2"/>
      <c r="M296" s="2"/>
      <c r="N296" s="2"/>
      <c r="O296" s="2"/>
      <c r="P296" s="2"/>
    </row>
    <row r="297" spans="1:16" x14ac:dyDescent="0.25">
      <c r="A297" s="2"/>
      <c r="B297" s="2"/>
      <c r="C297" s="2"/>
      <c r="D297" s="2"/>
      <c r="E297" s="2"/>
      <c r="F297" s="2"/>
      <c r="G297" s="2"/>
      <c r="H297" s="2"/>
      <c r="I297" s="2"/>
      <c r="J297" s="2"/>
      <c r="K297" s="2"/>
      <c r="L297" s="2"/>
      <c r="M297" s="2"/>
      <c r="N297" s="2"/>
      <c r="O297" s="2"/>
      <c r="P297" s="2"/>
    </row>
    <row r="298" spans="1:16" x14ac:dyDescent="0.25">
      <c r="A298" s="2"/>
      <c r="B298" s="2"/>
      <c r="C298" s="2"/>
      <c r="D298" s="2"/>
      <c r="E298" s="2"/>
      <c r="F298" s="2"/>
      <c r="G298" s="2"/>
      <c r="H298" s="2"/>
      <c r="I298" s="2"/>
      <c r="J298" s="2"/>
      <c r="K298" s="2"/>
      <c r="L298" s="2"/>
      <c r="M298" s="2"/>
      <c r="N298" s="2"/>
      <c r="O298" s="2"/>
      <c r="P298" s="2"/>
    </row>
    <row r="299" spans="1:16" x14ac:dyDescent="0.25">
      <c r="A299" s="2"/>
      <c r="B299" s="2"/>
      <c r="C299" s="2"/>
      <c r="D299" s="2"/>
      <c r="E299" s="2"/>
      <c r="F299" s="2"/>
      <c r="G299" s="2"/>
      <c r="H299" s="2"/>
      <c r="I299" s="2"/>
      <c r="J299" s="2"/>
      <c r="K299" s="2"/>
      <c r="L299" s="2"/>
      <c r="M299" s="2"/>
      <c r="N299" s="2"/>
      <c r="O299" s="2"/>
      <c r="P299" s="2"/>
    </row>
    <row r="300" spans="1:16" x14ac:dyDescent="0.25">
      <c r="A300" s="2"/>
      <c r="B300" s="2"/>
      <c r="C300" s="2"/>
      <c r="D300" s="2"/>
      <c r="E300" s="2"/>
      <c r="F300" s="2"/>
      <c r="G300" s="2"/>
      <c r="H300" s="2"/>
      <c r="I300" s="2"/>
      <c r="J300" s="2"/>
      <c r="K300" s="2"/>
      <c r="L300" s="2"/>
      <c r="M300" s="2"/>
      <c r="N300" s="2"/>
      <c r="O300" s="2"/>
      <c r="P300" s="2"/>
    </row>
  </sheetData>
  <sheetProtection algorithmName="SHA-512" hashValue="wq7vT7u8sK183sYuK4XD25uXrAB69e4KHwciYTOXM+UUvPVKnJC6/Oj+yL6rIuD+F6Y6MyGfX21ItgoLUNv1Gw==" saltValue="MTkgXS01mTNrgaW9Ah7WfQ==" spinCount="100000" sheet="1" objects="1" scenarios="1" formatCells="0" formatColumns="0" formatRows="0" sort="0"/>
  <autoFilter ref="A18:P284">
    <filterColumn colId="2">
      <filters>
        <filter val="1 505"/>
        <filter val="1 701"/>
        <filter val="2 028"/>
        <filter val="2 382"/>
        <filter val="2 618"/>
        <filter val="20 093"/>
        <filter val="21 329"/>
        <filter val="21 598"/>
        <filter val="22 050"/>
        <filter val="23 751"/>
        <filter val="321"/>
        <filter val="329 428"/>
        <filter val="36 073"/>
        <filter val="360"/>
        <filter val="365 501"/>
        <filter val="366 361"/>
        <filter val="4 126"/>
        <filter val="43 108"/>
        <filter val="436 388"/>
        <filter val="45 490"/>
        <filter val="490 411"/>
        <filter val="500"/>
        <filter val="522 865"/>
        <filter val="590"/>
        <filter val="67 409"/>
        <filter val="721"/>
        <filter val="8 703"/>
        <filter val="-8 703"/>
        <filter val="82 351"/>
        <filter val="86 477"/>
      </filters>
    </filterColumn>
  </autoFilter>
  <mergeCells count="31">
    <mergeCell ref="C7:P7"/>
    <mergeCell ref="A2:P2"/>
    <mergeCell ref="C3:P3"/>
    <mergeCell ref="C4:P4"/>
    <mergeCell ref="C5:P5"/>
    <mergeCell ref="C6:P6"/>
    <mergeCell ref="C13:P13"/>
    <mergeCell ref="P16:P17"/>
    <mergeCell ref="M16:M17"/>
    <mergeCell ref="N16:N17"/>
    <mergeCell ref="O16:O17"/>
    <mergeCell ref="C8:P8"/>
    <mergeCell ref="C9:P9"/>
    <mergeCell ref="C10:P10"/>
    <mergeCell ref="C11:P11"/>
    <mergeCell ref="C12:P12"/>
    <mergeCell ref="A273:B273"/>
    <mergeCell ref="A274:B274"/>
    <mergeCell ref="J16:J17"/>
    <mergeCell ref="K16:K17"/>
    <mergeCell ref="L16:L17"/>
    <mergeCell ref="A15:A17"/>
    <mergeCell ref="B15:B17"/>
    <mergeCell ref="C15:P15"/>
    <mergeCell ref="C16:C17"/>
    <mergeCell ref="D16:D17"/>
    <mergeCell ref="E16:E17"/>
    <mergeCell ref="F16:F17"/>
    <mergeCell ref="G16:G17"/>
    <mergeCell ref="H16:H17"/>
    <mergeCell ref="I16:I17"/>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10.pielikums Jūrmalas pilsētas domes
2020.gada 23.jūlija saistošajiem noteikumiem Nr.18
(protokols Nr.10, 20.punkts)
 </firstHeader>
    <firstFooter>&amp;L&amp;9&amp;D; &amp;T&amp;R&amp;9&amp;P (&amp;N)</first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300"/>
  <sheetViews>
    <sheetView showGridLines="0" view="pageLayout" zoomScaleNormal="100" workbookViewId="0">
      <selection activeCell="R7" sqref="R7"/>
    </sheetView>
  </sheetViews>
  <sheetFormatPr defaultColWidth="9.140625" defaultRowHeight="12" outlineLevelCol="1" x14ac:dyDescent="0.25"/>
  <cols>
    <col min="1" max="1" width="10.85546875" style="296" customWidth="1"/>
    <col min="2" max="2" width="28" style="296" customWidth="1"/>
    <col min="3" max="3" width="8" style="296" customWidth="1"/>
    <col min="4" max="5" width="8.7109375" style="296" hidden="1" customWidth="1" outlineLevel="1"/>
    <col min="6" max="6" width="8.7109375" style="296" customWidth="1" collapsed="1"/>
    <col min="7" max="8" width="8.7109375" style="296" hidden="1" customWidth="1" outlineLevel="1"/>
    <col min="9" max="9" width="8.7109375" style="296" customWidth="1" collapsed="1"/>
    <col min="10" max="11" width="8.28515625" style="296" hidden="1" customWidth="1" outlineLevel="1"/>
    <col min="12" max="12" width="8.28515625" style="296" customWidth="1" collapsed="1"/>
    <col min="13" max="14" width="7.42578125" style="296" hidden="1" customWidth="1" outlineLevel="1"/>
    <col min="15" max="15" width="7.42578125" style="296" customWidth="1" collapsed="1"/>
    <col min="16" max="16" width="26.7109375" style="296" hidden="1" customWidth="1" outlineLevel="1"/>
    <col min="17" max="17" width="9.140625" style="2" collapsed="1"/>
    <col min="18" max="16384" width="9.140625" style="2"/>
  </cols>
  <sheetData>
    <row r="1" spans="1:17" x14ac:dyDescent="0.25">
      <c r="A1" s="1"/>
      <c r="B1" s="1"/>
      <c r="C1" s="1"/>
      <c r="D1" s="1"/>
      <c r="E1" s="1"/>
      <c r="F1" s="1"/>
      <c r="G1" s="1"/>
      <c r="H1" s="1"/>
      <c r="I1" s="1"/>
      <c r="J1" s="1"/>
      <c r="K1" s="1"/>
      <c r="L1" s="1"/>
      <c r="M1" s="1"/>
      <c r="N1" s="1"/>
      <c r="O1" s="528" t="s">
        <v>678</v>
      </c>
      <c r="P1" s="1"/>
    </row>
    <row r="2" spans="1:17" ht="35.25" customHeight="1" x14ac:dyDescent="0.25">
      <c r="A2" s="993" t="s">
        <v>1</v>
      </c>
      <c r="B2" s="994"/>
      <c r="C2" s="994"/>
      <c r="D2" s="994"/>
      <c r="E2" s="994"/>
      <c r="F2" s="994"/>
      <c r="G2" s="994"/>
      <c r="H2" s="994"/>
      <c r="I2" s="994"/>
      <c r="J2" s="994"/>
      <c r="K2" s="994"/>
      <c r="L2" s="994"/>
      <c r="M2" s="994"/>
      <c r="N2" s="994"/>
      <c r="O2" s="994"/>
      <c r="P2" s="995"/>
      <c r="Q2" s="565"/>
    </row>
    <row r="3" spans="1:17" ht="12.75" customHeight="1" x14ac:dyDescent="0.25">
      <c r="A3" s="3" t="s">
        <v>2</v>
      </c>
      <c r="B3" s="4"/>
      <c r="C3" s="991" t="s">
        <v>669</v>
      </c>
      <c r="D3" s="991"/>
      <c r="E3" s="991"/>
      <c r="F3" s="991"/>
      <c r="G3" s="991"/>
      <c r="H3" s="991"/>
      <c r="I3" s="991"/>
      <c r="J3" s="991"/>
      <c r="K3" s="991"/>
      <c r="L3" s="991"/>
      <c r="M3" s="991"/>
      <c r="N3" s="991"/>
      <c r="O3" s="991"/>
      <c r="P3" s="992"/>
      <c r="Q3" s="565"/>
    </row>
    <row r="4" spans="1:17" ht="12.75" customHeight="1" x14ac:dyDescent="0.25">
      <c r="A4" s="3" t="s">
        <v>4</v>
      </c>
      <c r="B4" s="4"/>
      <c r="C4" s="991" t="s">
        <v>670</v>
      </c>
      <c r="D4" s="991"/>
      <c r="E4" s="991"/>
      <c r="F4" s="991"/>
      <c r="G4" s="991"/>
      <c r="H4" s="991"/>
      <c r="I4" s="991"/>
      <c r="J4" s="991"/>
      <c r="K4" s="991"/>
      <c r="L4" s="991"/>
      <c r="M4" s="991"/>
      <c r="N4" s="991"/>
      <c r="O4" s="991"/>
      <c r="P4" s="992"/>
      <c r="Q4" s="565"/>
    </row>
    <row r="5" spans="1:17" ht="12.75" customHeight="1" x14ac:dyDescent="0.25">
      <c r="A5" s="5" t="s">
        <v>6</v>
      </c>
      <c r="B5" s="6"/>
      <c r="C5" s="996" t="s">
        <v>679</v>
      </c>
      <c r="D5" s="996"/>
      <c r="E5" s="996"/>
      <c r="F5" s="996"/>
      <c r="G5" s="996"/>
      <c r="H5" s="996"/>
      <c r="I5" s="996"/>
      <c r="J5" s="996"/>
      <c r="K5" s="996"/>
      <c r="L5" s="996"/>
      <c r="M5" s="996"/>
      <c r="N5" s="996"/>
      <c r="O5" s="996"/>
      <c r="P5" s="997"/>
      <c r="Q5" s="565"/>
    </row>
    <row r="6" spans="1:17" ht="12.75" customHeight="1" x14ac:dyDescent="0.25">
      <c r="A6" s="5" t="s">
        <v>8</v>
      </c>
      <c r="B6" s="6"/>
      <c r="C6" s="996" t="s">
        <v>328</v>
      </c>
      <c r="D6" s="996"/>
      <c r="E6" s="996"/>
      <c r="F6" s="996"/>
      <c r="G6" s="996"/>
      <c r="H6" s="996"/>
      <c r="I6" s="996"/>
      <c r="J6" s="996"/>
      <c r="K6" s="996"/>
      <c r="L6" s="996"/>
      <c r="M6" s="996"/>
      <c r="N6" s="996"/>
      <c r="O6" s="996"/>
      <c r="P6" s="997"/>
      <c r="Q6" s="565"/>
    </row>
    <row r="7" spans="1:17" x14ac:dyDescent="0.25">
      <c r="A7" s="5" t="s">
        <v>10</v>
      </c>
      <c r="B7" s="6"/>
      <c r="C7" s="991" t="s">
        <v>334</v>
      </c>
      <c r="D7" s="991"/>
      <c r="E7" s="991"/>
      <c r="F7" s="991"/>
      <c r="G7" s="991"/>
      <c r="H7" s="991"/>
      <c r="I7" s="991"/>
      <c r="J7" s="991"/>
      <c r="K7" s="991"/>
      <c r="L7" s="991"/>
      <c r="M7" s="991"/>
      <c r="N7" s="991"/>
      <c r="O7" s="991"/>
      <c r="P7" s="992"/>
      <c r="Q7" s="565"/>
    </row>
    <row r="8" spans="1:17" ht="12.75" customHeight="1" x14ac:dyDescent="0.25">
      <c r="A8" s="7" t="s">
        <v>12</v>
      </c>
      <c r="B8" s="6"/>
      <c r="C8" s="1006"/>
      <c r="D8" s="1006"/>
      <c r="E8" s="1006"/>
      <c r="F8" s="1006"/>
      <c r="G8" s="1006"/>
      <c r="H8" s="1006"/>
      <c r="I8" s="1006"/>
      <c r="J8" s="1006"/>
      <c r="K8" s="1006"/>
      <c r="L8" s="1006"/>
      <c r="M8" s="1006"/>
      <c r="N8" s="1006"/>
      <c r="O8" s="1006"/>
      <c r="P8" s="1007"/>
      <c r="Q8" s="565"/>
    </row>
    <row r="9" spans="1:17" ht="12.75" customHeight="1" x14ac:dyDescent="0.25">
      <c r="A9" s="5"/>
      <c r="B9" s="6" t="s">
        <v>13</v>
      </c>
      <c r="C9" s="996" t="s">
        <v>680</v>
      </c>
      <c r="D9" s="996"/>
      <c r="E9" s="996"/>
      <c r="F9" s="996"/>
      <c r="G9" s="996"/>
      <c r="H9" s="996"/>
      <c r="I9" s="996"/>
      <c r="J9" s="996"/>
      <c r="K9" s="996"/>
      <c r="L9" s="996"/>
      <c r="M9" s="996"/>
      <c r="N9" s="996"/>
      <c r="O9" s="996"/>
      <c r="P9" s="997"/>
      <c r="Q9" s="565"/>
    </row>
    <row r="10" spans="1:17" ht="12.75" customHeight="1" x14ac:dyDescent="0.25">
      <c r="A10" s="5"/>
      <c r="B10" s="6" t="s">
        <v>15</v>
      </c>
      <c r="C10" s="996"/>
      <c r="D10" s="996"/>
      <c r="E10" s="996"/>
      <c r="F10" s="996"/>
      <c r="G10" s="996"/>
      <c r="H10" s="996"/>
      <c r="I10" s="996"/>
      <c r="J10" s="996"/>
      <c r="K10" s="996"/>
      <c r="L10" s="996"/>
      <c r="M10" s="996"/>
      <c r="N10" s="996"/>
      <c r="O10" s="996"/>
      <c r="P10" s="997"/>
      <c r="Q10" s="565"/>
    </row>
    <row r="11" spans="1:17" ht="12.75" customHeight="1" x14ac:dyDescent="0.25">
      <c r="A11" s="5"/>
      <c r="B11" s="6" t="s">
        <v>16</v>
      </c>
      <c r="C11" s="1006"/>
      <c r="D11" s="1006"/>
      <c r="E11" s="1006"/>
      <c r="F11" s="1006"/>
      <c r="G11" s="1006"/>
      <c r="H11" s="1006"/>
      <c r="I11" s="1006"/>
      <c r="J11" s="1006"/>
      <c r="K11" s="1006"/>
      <c r="L11" s="1006"/>
      <c r="M11" s="1006"/>
      <c r="N11" s="1006"/>
      <c r="O11" s="1006"/>
      <c r="P11" s="1007"/>
      <c r="Q11" s="565"/>
    </row>
    <row r="12" spans="1:17" ht="12.75" customHeight="1" x14ac:dyDescent="0.25">
      <c r="A12" s="5"/>
      <c r="B12" s="6" t="s">
        <v>17</v>
      </c>
      <c r="C12" s="996" t="s">
        <v>681</v>
      </c>
      <c r="D12" s="996"/>
      <c r="E12" s="996"/>
      <c r="F12" s="996"/>
      <c r="G12" s="996"/>
      <c r="H12" s="996"/>
      <c r="I12" s="996"/>
      <c r="J12" s="996"/>
      <c r="K12" s="996"/>
      <c r="L12" s="996"/>
      <c r="M12" s="996"/>
      <c r="N12" s="996"/>
      <c r="O12" s="996"/>
      <c r="P12" s="997"/>
      <c r="Q12" s="565"/>
    </row>
    <row r="13" spans="1:17" ht="12.75" customHeight="1" x14ac:dyDescent="0.25">
      <c r="A13" s="5"/>
      <c r="B13" s="6" t="s">
        <v>19</v>
      </c>
      <c r="C13" s="996" t="s">
        <v>682</v>
      </c>
      <c r="D13" s="996"/>
      <c r="E13" s="996"/>
      <c r="F13" s="996"/>
      <c r="G13" s="996"/>
      <c r="H13" s="996"/>
      <c r="I13" s="996"/>
      <c r="J13" s="996"/>
      <c r="K13" s="996"/>
      <c r="L13" s="996"/>
      <c r="M13" s="996"/>
      <c r="N13" s="996"/>
      <c r="O13" s="996"/>
      <c r="P13" s="997"/>
      <c r="Q13" s="565"/>
    </row>
    <row r="14" spans="1:17" ht="12.75" customHeight="1" x14ac:dyDescent="0.25">
      <c r="A14" s="8"/>
      <c r="B14" s="9"/>
      <c r="C14" s="10"/>
      <c r="D14" s="10"/>
      <c r="E14" s="10"/>
      <c r="F14" s="10"/>
      <c r="G14" s="10"/>
      <c r="H14" s="10"/>
      <c r="I14" s="10"/>
      <c r="J14" s="10"/>
      <c r="K14" s="10"/>
      <c r="L14" s="10"/>
      <c r="M14" s="10"/>
      <c r="N14" s="10"/>
      <c r="O14" s="10"/>
      <c r="P14" s="11"/>
      <c r="Q14" s="565"/>
    </row>
    <row r="15" spans="1:17" s="12" customFormat="1" ht="12.75" customHeight="1" x14ac:dyDescent="0.25">
      <c r="A15" s="1014" t="s">
        <v>20</v>
      </c>
      <c r="B15" s="1016" t="s">
        <v>21</v>
      </c>
      <c r="C15" s="1019" t="s">
        <v>22</v>
      </c>
      <c r="D15" s="1020"/>
      <c r="E15" s="1020"/>
      <c r="F15" s="1020"/>
      <c r="G15" s="1020"/>
      <c r="H15" s="1020"/>
      <c r="I15" s="1020"/>
      <c r="J15" s="1020"/>
      <c r="K15" s="1020"/>
      <c r="L15" s="1020"/>
      <c r="M15" s="1020"/>
      <c r="N15" s="1020"/>
      <c r="O15" s="1020"/>
      <c r="P15" s="1021"/>
      <c r="Q15" s="566"/>
    </row>
    <row r="16" spans="1:17" s="12" customFormat="1" ht="12.75" customHeight="1" x14ac:dyDescent="0.25">
      <c r="A16" s="1015"/>
      <c r="B16" s="1017"/>
      <c r="C16" s="1022" t="s">
        <v>23</v>
      </c>
      <c r="D16" s="1024" t="s">
        <v>24</v>
      </c>
      <c r="E16" s="1026" t="s">
        <v>25</v>
      </c>
      <c r="F16" s="1028" t="s">
        <v>26</v>
      </c>
      <c r="G16" s="1000" t="s">
        <v>27</v>
      </c>
      <c r="H16" s="1002" t="s">
        <v>28</v>
      </c>
      <c r="I16" s="1030" t="s">
        <v>29</v>
      </c>
      <c r="J16" s="1000" t="s">
        <v>30</v>
      </c>
      <c r="K16" s="1002" t="s">
        <v>31</v>
      </c>
      <c r="L16" s="1012" t="s">
        <v>32</v>
      </c>
      <c r="M16" s="1000" t="s">
        <v>33</v>
      </c>
      <c r="N16" s="1002" t="s">
        <v>34</v>
      </c>
      <c r="O16" s="1004" t="s">
        <v>35</v>
      </c>
      <c r="P16" s="998" t="s">
        <v>36</v>
      </c>
      <c r="Q16" s="566"/>
    </row>
    <row r="17" spans="1:17" s="13" customFormat="1" ht="61.5" customHeight="1" thickBot="1" x14ac:dyDescent="0.3">
      <c r="A17" s="999"/>
      <c r="B17" s="1018"/>
      <c r="C17" s="1023"/>
      <c r="D17" s="1025"/>
      <c r="E17" s="1027"/>
      <c r="F17" s="1029"/>
      <c r="G17" s="1001"/>
      <c r="H17" s="1003"/>
      <c r="I17" s="1031"/>
      <c r="J17" s="1001"/>
      <c r="K17" s="1003"/>
      <c r="L17" s="1013"/>
      <c r="M17" s="1001"/>
      <c r="N17" s="1003"/>
      <c r="O17" s="1005"/>
      <c r="P17" s="999"/>
      <c r="Q17" s="353"/>
    </row>
    <row r="18" spans="1:17" s="13" customFormat="1" ht="9.75" customHeight="1" thickTop="1" x14ac:dyDescent="0.25">
      <c r="A18" s="14" t="s">
        <v>37</v>
      </c>
      <c r="B18" s="14">
        <v>2</v>
      </c>
      <c r="C18" s="14">
        <v>8</v>
      </c>
      <c r="D18" s="15"/>
      <c r="E18" s="16"/>
      <c r="F18" s="17">
        <v>9</v>
      </c>
      <c r="G18" s="15"/>
      <c r="H18" s="16"/>
      <c r="I18" s="17">
        <v>10</v>
      </c>
      <c r="J18" s="18"/>
      <c r="K18" s="16"/>
      <c r="L18" s="17">
        <v>11</v>
      </c>
      <c r="M18" s="15"/>
      <c r="N18" s="16"/>
      <c r="O18" s="17"/>
      <c r="P18" s="19">
        <v>12</v>
      </c>
    </row>
    <row r="19" spans="1:17" s="29" customFormat="1" hidden="1" x14ac:dyDescent="0.25">
      <c r="A19" s="20"/>
      <c r="B19" s="21" t="s">
        <v>38</v>
      </c>
      <c r="C19" s="170"/>
      <c r="D19" s="22"/>
      <c r="E19" s="23"/>
      <c r="F19" s="24"/>
      <c r="G19" s="25"/>
      <c r="H19" s="26"/>
      <c r="I19" s="24"/>
      <c r="J19" s="27"/>
      <c r="K19" s="26"/>
      <c r="L19" s="24"/>
      <c r="M19" s="25"/>
      <c r="N19" s="26"/>
      <c r="O19" s="24"/>
      <c r="P19" s="28"/>
    </row>
    <row r="20" spans="1:17" s="29" customFormat="1" ht="12.75" thickBot="1" x14ac:dyDescent="0.3">
      <c r="A20" s="30"/>
      <c r="B20" s="31" t="s">
        <v>39</v>
      </c>
      <c r="C20" s="529">
        <f>F20+I20+L20+O20</f>
        <v>21358</v>
      </c>
      <c r="D20" s="32">
        <f t="shared" ref="D20:E20" si="0">SUM(D21,D24,D25,D41,D43)</f>
        <v>27561</v>
      </c>
      <c r="E20" s="33">
        <f t="shared" si="0"/>
        <v>-8430</v>
      </c>
      <c r="F20" s="34">
        <f>SUM(F21,F24,F25,F41,F43)</f>
        <v>19131</v>
      </c>
      <c r="G20" s="32">
        <f t="shared" ref="G20:H20" si="1">SUM(G21,G24,G43)</f>
        <v>0</v>
      </c>
      <c r="H20" s="33">
        <f t="shared" si="1"/>
        <v>0</v>
      </c>
      <c r="I20" s="34">
        <f>SUM(I21,I24,I43)</f>
        <v>0</v>
      </c>
      <c r="J20" s="35">
        <f t="shared" ref="J20:K20" si="2">SUM(J21,J26,J43)</f>
        <v>2227</v>
      </c>
      <c r="K20" s="33">
        <f t="shared" si="2"/>
        <v>0</v>
      </c>
      <c r="L20" s="34">
        <f>SUM(L21,L26,L43)</f>
        <v>2227</v>
      </c>
      <c r="M20" s="32">
        <f t="shared" ref="M20:O20" si="3">SUM(M21,M45)</f>
        <v>0</v>
      </c>
      <c r="N20" s="33">
        <f t="shared" si="3"/>
        <v>0</v>
      </c>
      <c r="O20" s="34">
        <f t="shared" si="3"/>
        <v>0</v>
      </c>
      <c r="P20" s="36"/>
    </row>
    <row r="21" spans="1:17" ht="12.75" thickTop="1" x14ac:dyDescent="0.25">
      <c r="A21" s="37"/>
      <c r="B21" s="38" t="s">
        <v>40</v>
      </c>
      <c r="C21" s="530">
        <f t="shared" ref="C21:C84" si="4">F21+I21+L21+O21</f>
        <v>90</v>
      </c>
      <c r="D21" s="39">
        <f t="shared" ref="D21:E21" si="5">SUM(D22:D23)</f>
        <v>0</v>
      </c>
      <c r="E21" s="40">
        <f t="shared" si="5"/>
        <v>0</v>
      </c>
      <c r="F21" s="41">
        <f>SUM(F22:F23)</f>
        <v>0</v>
      </c>
      <c r="G21" s="39">
        <f t="shared" ref="G21:H21" si="6">SUM(G22:G23)</f>
        <v>0</v>
      </c>
      <c r="H21" s="40">
        <f t="shared" si="6"/>
        <v>0</v>
      </c>
      <c r="I21" s="41">
        <f>SUM(I22:I23)</f>
        <v>0</v>
      </c>
      <c r="J21" s="42">
        <f t="shared" ref="J21:K21" si="7">SUM(J22:J23)</f>
        <v>90</v>
      </c>
      <c r="K21" s="40">
        <f t="shared" si="7"/>
        <v>0</v>
      </c>
      <c r="L21" s="41">
        <f>SUM(L22:L23)</f>
        <v>90</v>
      </c>
      <c r="M21" s="39">
        <f t="shared" ref="M21:O21" si="8">SUM(M22:M23)</f>
        <v>0</v>
      </c>
      <c r="N21" s="40">
        <f t="shared" si="8"/>
        <v>0</v>
      </c>
      <c r="O21" s="41">
        <f t="shared" si="8"/>
        <v>0</v>
      </c>
      <c r="P21" s="43"/>
    </row>
    <row r="22" spans="1:17" hidden="1" x14ac:dyDescent="0.25">
      <c r="A22" s="44"/>
      <c r="B22" s="45" t="s">
        <v>41</v>
      </c>
      <c r="C22" s="531">
        <f t="shared" si="4"/>
        <v>0</v>
      </c>
      <c r="D22" s="46"/>
      <c r="E22" s="47"/>
      <c r="F22" s="48">
        <f>D22+E22</f>
        <v>0</v>
      </c>
      <c r="G22" s="46"/>
      <c r="H22" s="47"/>
      <c r="I22" s="48">
        <f>G22+H22</f>
        <v>0</v>
      </c>
      <c r="J22" s="49"/>
      <c r="K22" s="47"/>
      <c r="L22" s="48">
        <f>J22+K22</f>
        <v>0</v>
      </c>
      <c r="M22" s="46"/>
      <c r="N22" s="47"/>
      <c r="O22" s="48">
        <f>M22+N22</f>
        <v>0</v>
      </c>
      <c r="P22" s="50"/>
    </row>
    <row r="23" spans="1:17" x14ac:dyDescent="0.25">
      <c r="A23" s="51"/>
      <c r="B23" s="52" t="s">
        <v>42</v>
      </c>
      <c r="C23" s="532">
        <f t="shared" si="4"/>
        <v>90</v>
      </c>
      <c r="D23" s="53"/>
      <c r="E23" s="54"/>
      <c r="F23" s="55">
        <f t="shared" ref="F23:F25" si="9">D23+E23</f>
        <v>0</v>
      </c>
      <c r="G23" s="53"/>
      <c r="H23" s="54"/>
      <c r="I23" s="55">
        <f t="shared" ref="I23:I24" si="10">G23+H23</f>
        <v>0</v>
      </c>
      <c r="J23" s="56">
        <v>90</v>
      </c>
      <c r="K23" s="54"/>
      <c r="L23" s="55">
        <f>J23+K23</f>
        <v>90</v>
      </c>
      <c r="M23" s="53"/>
      <c r="N23" s="54"/>
      <c r="O23" s="55">
        <f>M23+N23</f>
        <v>0</v>
      </c>
      <c r="P23" s="57"/>
    </row>
    <row r="24" spans="1:17" s="29" customFormat="1" ht="24.75" thickBot="1" x14ac:dyDescent="0.3">
      <c r="A24" s="58">
        <v>19300</v>
      </c>
      <c r="B24" s="58" t="s">
        <v>43</v>
      </c>
      <c r="C24" s="533">
        <f>F24+I24</f>
        <v>19131</v>
      </c>
      <c r="D24" s="59">
        <v>27561</v>
      </c>
      <c r="E24" s="62">
        <f>-8035-395</f>
        <v>-8430</v>
      </c>
      <c r="F24" s="61">
        <f t="shared" si="9"/>
        <v>19131</v>
      </c>
      <c r="G24" s="59"/>
      <c r="H24" s="62"/>
      <c r="I24" s="61">
        <f t="shared" si="10"/>
        <v>0</v>
      </c>
      <c r="J24" s="63" t="s">
        <v>44</v>
      </c>
      <c r="K24" s="64" t="s">
        <v>44</v>
      </c>
      <c r="L24" s="67" t="s">
        <v>44</v>
      </c>
      <c r="M24" s="65" t="s">
        <v>44</v>
      </c>
      <c r="N24" s="66" t="s">
        <v>44</v>
      </c>
      <c r="O24" s="67" t="s">
        <v>44</v>
      </c>
      <c r="P24" s="68"/>
    </row>
    <row r="25" spans="1:17" s="29" customFormat="1" ht="24.75" hidden="1" thickTop="1" x14ac:dyDescent="0.25">
      <c r="A25" s="69"/>
      <c r="B25" s="70" t="s">
        <v>45</v>
      </c>
      <c r="C25" s="534">
        <f>F25</f>
        <v>0</v>
      </c>
      <c r="D25" s="71"/>
      <c r="E25" s="72"/>
      <c r="F25" s="73">
        <f t="shared" si="9"/>
        <v>0</v>
      </c>
      <c r="G25" s="74" t="s">
        <v>44</v>
      </c>
      <c r="H25" s="75" t="s">
        <v>44</v>
      </c>
      <c r="I25" s="76" t="s">
        <v>44</v>
      </c>
      <c r="J25" s="77" t="s">
        <v>44</v>
      </c>
      <c r="K25" s="78" t="s">
        <v>44</v>
      </c>
      <c r="L25" s="76" t="s">
        <v>44</v>
      </c>
      <c r="M25" s="79" t="s">
        <v>44</v>
      </c>
      <c r="N25" s="78" t="s">
        <v>44</v>
      </c>
      <c r="O25" s="76" t="s">
        <v>44</v>
      </c>
      <c r="P25" s="80"/>
    </row>
    <row r="26" spans="1:17" s="29" customFormat="1" ht="36.75" thickTop="1" x14ac:dyDescent="0.25">
      <c r="A26" s="70">
        <v>21300</v>
      </c>
      <c r="B26" s="70" t="s">
        <v>46</v>
      </c>
      <c r="C26" s="534">
        <f>L26</f>
        <v>2137</v>
      </c>
      <c r="D26" s="79" t="s">
        <v>44</v>
      </c>
      <c r="E26" s="78" t="s">
        <v>44</v>
      </c>
      <c r="F26" s="76" t="s">
        <v>44</v>
      </c>
      <c r="G26" s="79" t="s">
        <v>44</v>
      </c>
      <c r="H26" s="78" t="s">
        <v>44</v>
      </c>
      <c r="I26" s="76" t="s">
        <v>44</v>
      </c>
      <c r="J26" s="77">
        <f t="shared" ref="J26:K26" si="11">SUM(J27,J31,J33,J36)</f>
        <v>2137</v>
      </c>
      <c r="K26" s="78">
        <f t="shared" si="11"/>
        <v>0</v>
      </c>
      <c r="L26" s="185">
        <f>SUM(L27,L31,L33,L36)</f>
        <v>2137</v>
      </c>
      <c r="M26" s="79" t="s">
        <v>44</v>
      </c>
      <c r="N26" s="78" t="s">
        <v>44</v>
      </c>
      <c r="O26" s="76" t="s">
        <v>44</v>
      </c>
      <c r="P26" s="80"/>
    </row>
    <row r="27" spans="1:17" s="29" customFormat="1" ht="24" hidden="1" x14ac:dyDescent="0.25">
      <c r="A27" s="81">
        <v>21350</v>
      </c>
      <c r="B27" s="70" t="s">
        <v>47</v>
      </c>
      <c r="C27" s="534">
        <f>L27</f>
        <v>0</v>
      </c>
      <c r="D27" s="79" t="s">
        <v>44</v>
      </c>
      <c r="E27" s="78" t="s">
        <v>44</v>
      </c>
      <c r="F27" s="76" t="s">
        <v>44</v>
      </c>
      <c r="G27" s="79" t="s">
        <v>44</v>
      </c>
      <c r="H27" s="78" t="s">
        <v>44</v>
      </c>
      <c r="I27" s="76" t="s">
        <v>44</v>
      </c>
      <c r="J27" s="77">
        <f t="shared" ref="J27:K27" si="12">SUM(J28:J30)</f>
        <v>0</v>
      </c>
      <c r="K27" s="78">
        <f t="shared" si="12"/>
        <v>0</v>
      </c>
      <c r="L27" s="185">
        <f>SUM(L28:L30)</f>
        <v>0</v>
      </c>
      <c r="M27" s="79" t="s">
        <v>44</v>
      </c>
      <c r="N27" s="78" t="s">
        <v>44</v>
      </c>
      <c r="O27" s="76" t="s">
        <v>44</v>
      </c>
      <c r="P27" s="80"/>
    </row>
    <row r="28" spans="1:17" hidden="1" x14ac:dyDescent="0.25">
      <c r="A28" s="44">
        <v>21351</v>
      </c>
      <c r="B28" s="82" t="s">
        <v>48</v>
      </c>
      <c r="C28" s="535">
        <f t="shared" ref="C28:C40" si="13">L28</f>
        <v>0</v>
      </c>
      <c r="D28" s="83" t="s">
        <v>44</v>
      </c>
      <c r="E28" s="84" t="s">
        <v>44</v>
      </c>
      <c r="F28" s="85" t="s">
        <v>44</v>
      </c>
      <c r="G28" s="83" t="s">
        <v>44</v>
      </c>
      <c r="H28" s="84" t="s">
        <v>44</v>
      </c>
      <c r="I28" s="85" t="s">
        <v>44</v>
      </c>
      <c r="J28" s="86"/>
      <c r="K28" s="87"/>
      <c r="L28" s="194">
        <f t="shared" ref="L28:L30" si="14">J28+K28</f>
        <v>0</v>
      </c>
      <c r="M28" s="88" t="s">
        <v>44</v>
      </c>
      <c r="N28" s="87" t="s">
        <v>44</v>
      </c>
      <c r="O28" s="85" t="s">
        <v>44</v>
      </c>
      <c r="P28" s="89"/>
    </row>
    <row r="29" spans="1:17" hidden="1" x14ac:dyDescent="0.25">
      <c r="A29" s="51">
        <v>21352</v>
      </c>
      <c r="B29" s="90" t="s">
        <v>49</v>
      </c>
      <c r="C29" s="536">
        <f t="shared" si="13"/>
        <v>0</v>
      </c>
      <c r="D29" s="91" t="s">
        <v>44</v>
      </c>
      <c r="E29" s="92" t="s">
        <v>44</v>
      </c>
      <c r="F29" s="93" t="s">
        <v>44</v>
      </c>
      <c r="G29" s="91" t="s">
        <v>44</v>
      </c>
      <c r="H29" s="92" t="s">
        <v>44</v>
      </c>
      <c r="I29" s="93" t="s">
        <v>44</v>
      </c>
      <c r="J29" s="94"/>
      <c r="K29" s="95"/>
      <c r="L29" s="199">
        <f t="shared" si="14"/>
        <v>0</v>
      </c>
      <c r="M29" s="96" t="s">
        <v>44</v>
      </c>
      <c r="N29" s="95" t="s">
        <v>44</v>
      </c>
      <c r="O29" s="93" t="s">
        <v>44</v>
      </c>
      <c r="P29" s="97"/>
    </row>
    <row r="30" spans="1:17" ht="24" hidden="1" x14ac:dyDescent="0.25">
      <c r="A30" s="51">
        <v>21359</v>
      </c>
      <c r="B30" s="90" t="s">
        <v>50</v>
      </c>
      <c r="C30" s="536">
        <f t="shared" si="13"/>
        <v>0</v>
      </c>
      <c r="D30" s="91" t="s">
        <v>44</v>
      </c>
      <c r="E30" s="92" t="s">
        <v>44</v>
      </c>
      <c r="F30" s="93" t="s">
        <v>44</v>
      </c>
      <c r="G30" s="91" t="s">
        <v>44</v>
      </c>
      <c r="H30" s="92" t="s">
        <v>44</v>
      </c>
      <c r="I30" s="93" t="s">
        <v>44</v>
      </c>
      <c r="J30" s="94"/>
      <c r="K30" s="95"/>
      <c r="L30" s="199">
        <f t="shared" si="14"/>
        <v>0</v>
      </c>
      <c r="M30" s="96" t="s">
        <v>44</v>
      </c>
      <c r="N30" s="95" t="s">
        <v>44</v>
      </c>
      <c r="O30" s="93" t="s">
        <v>44</v>
      </c>
      <c r="P30" s="97"/>
    </row>
    <row r="31" spans="1:17" s="29" customFormat="1" ht="36" hidden="1" x14ac:dyDescent="0.25">
      <c r="A31" s="81">
        <v>21370</v>
      </c>
      <c r="B31" s="70" t="s">
        <v>51</v>
      </c>
      <c r="C31" s="534">
        <f t="shared" si="13"/>
        <v>0</v>
      </c>
      <c r="D31" s="79" t="s">
        <v>44</v>
      </c>
      <c r="E31" s="78" t="s">
        <v>44</v>
      </c>
      <c r="F31" s="76" t="s">
        <v>44</v>
      </c>
      <c r="G31" s="79" t="s">
        <v>44</v>
      </c>
      <c r="H31" s="78" t="s">
        <v>44</v>
      </c>
      <c r="I31" s="76" t="s">
        <v>44</v>
      </c>
      <c r="J31" s="77">
        <f t="shared" ref="J31:K31" si="15">SUM(J32)</f>
        <v>0</v>
      </c>
      <c r="K31" s="78">
        <f t="shared" si="15"/>
        <v>0</v>
      </c>
      <c r="L31" s="185">
        <f>SUM(L32)</f>
        <v>0</v>
      </c>
      <c r="M31" s="79" t="s">
        <v>44</v>
      </c>
      <c r="N31" s="78" t="s">
        <v>44</v>
      </c>
      <c r="O31" s="76" t="s">
        <v>44</v>
      </c>
      <c r="P31" s="80"/>
    </row>
    <row r="32" spans="1:17" ht="36" hidden="1" x14ac:dyDescent="0.25">
      <c r="A32" s="98">
        <v>21379</v>
      </c>
      <c r="B32" s="99" t="s">
        <v>52</v>
      </c>
      <c r="C32" s="537">
        <f t="shared" si="13"/>
        <v>0</v>
      </c>
      <c r="D32" s="100" t="s">
        <v>44</v>
      </c>
      <c r="E32" s="101" t="s">
        <v>44</v>
      </c>
      <c r="F32" s="102" t="s">
        <v>44</v>
      </c>
      <c r="G32" s="100" t="s">
        <v>44</v>
      </c>
      <c r="H32" s="101" t="s">
        <v>44</v>
      </c>
      <c r="I32" s="102" t="s">
        <v>44</v>
      </c>
      <c r="J32" s="103"/>
      <c r="K32" s="104"/>
      <c r="L32" s="248">
        <f>J32+K32</f>
        <v>0</v>
      </c>
      <c r="M32" s="105" t="s">
        <v>44</v>
      </c>
      <c r="N32" s="104" t="s">
        <v>44</v>
      </c>
      <c r="O32" s="102" t="s">
        <v>44</v>
      </c>
      <c r="P32" s="106"/>
    </row>
    <row r="33" spans="1:16" s="29" customFormat="1" hidden="1" x14ac:dyDescent="0.25">
      <c r="A33" s="81">
        <v>21380</v>
      </c>
      <c r="B33" s="70" t="s">
        <v>53</v>
      </c>
      <c r="C33" s="534">
        <f t="shared" si="13"/>
        <v>0</v>
      </c>
      <c r="D33" s="79" t="s">
        <v>44</v>
      </c>
      <c r="E33" s="78" t="s">
        <v>44</v>
      </c>
      <c r="F33" s="76" t="s">
        <v>44</v>
      </c>
      <c r="G33" s="79" t="s">
        <v>44</v>
      </c>
      <c r="H33" s="78" t="s">
        <v>44</v>
      </c>
      <c r="I33" s="76" t="s">
        <v>44</v>
      </c>
      <c r="J33" s="77">
        <f t="shared" ref="J33:K33" si="16">SUM(J34:J35)</f>
        <v>0</v>
      </c>
      <c r="K33" s="78">
        <f t="shared" si="16"/>
        <v>0</v>
      </c>
      <c r="L33" s="185">
        <f>SUM(L34:L35)</f>
        <v>0</v>
      </c>
      <c r="M33" s="79" t="s">
        <v>44</v>
      </c>
      <c r="N33" s="78" t="s">
        <v>44</v>
      </c>
      <c r="O33" s="76" t="s">
        <v>44</v>
      </c>
      <c r="P33" s="80"/>
    </row>
    <row r="34" spans="1:16" hidden="1" x14ac:dyDescent="0.25">
      <c r="A34" s="45">
        <v>21381</v>
      </c>
      <c r="B34" s="82" t="s">
        <v>54</v>
      </c>
      <c r="C34" s="535">
        <f t="shared" si="13"/>
        <v>0</v>
      </c>
      <c r="D34" s="83" t="s">
        <v>44</v>
      </c>
      <c r="E34" s="84" t="s">
        <v>44</v>
      </c>
      <c r="F34" s="85" t="s">
        <v>44</v>
      </c>
      <c r="G34" s="83" t="s">
        <v>44</v>
      </c>
      <c r="H34" s="84" t="s">
        <v>44</v>
      </c>
      <c r="I34" s="85" t="s">
        <v>44</v>
      </c>
      <c r="J34" s="86"/>
      <c r="K34" s="87"/>
      <c r="L34" s="194">
        <f t="shared" ref="L34:L35" si="17">J34+K34</f>
        <v>0</v>
      </c>
      <c r="M34" s="88" t="s">
        <v>44</v>
      </c>
      <c r="N34" s="87" t="s">
        <v>44</v>
      </c>
      <c r="O34" s="85" t="s">
        <v>44</v>
      </c>
      <c r="P34" s="89"/>
    </row>
    <row r="35" spans="1:16" ht="24" hidden="1" x14ac:dyDescent="0.25">
      <c r="A35" s="52">
        <v>21383</v>
      </c>
      <c r="B35" s="90" t="s">
        <v>55</v>
      </c>
      <c r="C35" s="536">
        <f t="shared" si="13"/>
        <v>0</v>
      </c>
      <c r="D35" s="91" t="s">
        <v>44</v>
      </c>
      <c r="E35" s="92" t="s">
        <v>44</v>
      </c>
      <c r="F35" s="93" t="s">
        <v>44</v>
      </c>
      <c r="G35" s="91" t="s">
        <v>44</v>
      </c>
      <c r="H35" s="92" t="s">
        <v>44</v>
      </c>
      <c r="I35" s="93" t="s">
        <v>44</v>
      </c>
      <c r="J35" s="94"/>
      <c r="K35" s="95"/>
      <c r="L35" s="199">
        <f t="shared" si="17"/>
        <v>0</v>
      </c>
      <c r="M35" s="96" t="s">
        <v>44</v>
      </c>
      <c r="N35" s="95" t="s">
        <v>44</v>
      </c>
      <c r="O35" s="93" t="s">
        <v>44</v>
      </c>
      <c r="P35" s="97"/>
    </row>
    <row r="36" spans="1:16" s="29" customFormat="1" ht="25.5" customHeight="1" x14ac:dyDescent="0.25">
      <c r="A36" s="81">
        <v>21390</v>
      </c>
      <c r="B36" s="70" t="s">
        <v>56</v>
      </c>
      <c r="C36" s="534">
        <f t="shared" si="13"/>
        <v>2137</v>
      </c>
      <c r="D36" s="79" t="s">
        <v>44</v>
      </c>
      <c r="E36" s="78" t="s">
        <v>44</v>
      </c>
      <c r="F36" s="76" t="s">
        <v>44</v>
      </c>
      <c r="G36" s="79" t="s">
        <v>44</v>
      </c>
      <c r="H36" s="78" t="s">
        <v>44</v>
      </c>
      <c r="I36" s="76" t="s">
        <v>44</v>
      </c>
      <c r="J36" s="77">
        <f t="shared" ref="J36:K36" si="18">SUM(J37:J40)</f>
        <v>2137</v>
      </c>
      <c r="K36" s="78">
        <f t="shared" si="18"/>
        <v>0</v>
      </c>
      <c r="L36" s="185">
        <f>SUM(L37:L40)</f>
        <v>2137</v>
      </c>
      <c r="M36" s="79" t="s">
        <v>44</v>
      </c>
      <c r="N36" s="78" t="s">
        <v>44</v>
      </c>
      <c r="O36" s="76" t="s">
        <v>44</v>
      </c>
      <c r="P36" s="80"/>
    </row>
    <row r="37" spans="1:16" ht="24" hidden="1" x14ac:dyDescent="0.25">
      <c r="A37" s="45">
        <v>21391</v>
      </c>
      <c r="B37" s="82" t="s">
        <v>57</v>
      </c>
      <c r="C37" s="535">
        <f t="shared" si="13"/>
        <v>0</v>
      </c>
      <c r="D37" s="83" t="s">
        <v>44</v>
      </c>
      <c r="E37" s="84" t="s">
        <v>44</v>
      </c>
      <c r="F37" s="85" t="s">
        <v>44</v>
      </c>
      <c r="G37" s="83" t="s">
        <v>44</v>
      </c>
      <c r="H37" s="84" t="s">
        <v>44</v>
      </c>
      <c r="I37" s="85" t="s">
        <v>44</v>
      </c>
      <c r="J37" s="86"/>
      <c r="K37" s="87"/>
      <c r="L37" s="194">
        <f t="shared" ref="L37:L40" si="19">J37+K37</f>
        <v>0</v>
      </c>
      <c r="M37" s="88" t="s">
        <v>44</v>
      </c>
      <c r="N37" s="87" t="s">
        <v>44</v>
      </c>
      <c r="O37" s="85" t="s">
        <v>44</v>
      </c>
      <c r="P37" s="89"/>
    </row>
    <row r="38" spans="1:16" x14ac:dyDescent="0.25">
      <c r="A38" s="52">
        <v>21393</v>
      </c>
      <c r="B38" s="90" t="s">
        <v>58</v>
      </c>
      <c r="C38" s="536">
        <f t="shared" si="13"/>
        <v>2137</v>
      </c>
      <c r="D38" s="91" t="s">
        <v>44</v>
      </c>
      <c r="E38" s="92" t="s">
        <v>44</v>
      </c>
      <c r="F38" s="93" t="s">
        <v>44</v>
      </c>
      <c r="G38" s="91" t="s">
        <v>44</v>
      </c>
      <c r="H38" s="92" t="s">
        <v>44</v>
      </c>
      <c r="I38" s="93" t="s">
        <v>44</v>
      </c>
      <c r="J38" s="94">
        <v>2137</v>
      </c>
      <c r="K38" s="95"/>
      <c r="L38" s="199">
        <f t="shared" si="19"/>
        <v>2137</v>
      </c>
      <c r="M38" s="96" t="s">
        <v>44</v>
      </c>
      <c r="N38" s="95" t="s">
        <v>44</v>
      </c>
      <c r="O38" s="93" t="s">
        <v>44</v>
      </c>
      <c r="P38" s="97"/>
    </row>
    <row r="39" spans="1:16" hidden="1" x14ac:dyDescent="0.25">
      <c r="A39" s="52">
        <v>21395</v>
      </c>
      <c r="B39" s="90" t="s">
        <v>59</v>
      </c>
      <c r="C39" s="536">
        <f t="shared" si="13"/>
        <v>0</v>
      </c>
      <c r="D39" s="91" t="s">
        <v>44</v>
      </c>
      <c r="E39" s="92" t="s">
        <v>44</v>
      </c>
      <c r="F39" s="93" t="s">
        <v>44</v>
      </c>
      <c r="G39" s="91" t="s">
        <v>44</v>
      </c>
      <c r="H39" s="92" t="s">
        <v>44</v>
      </c>
      <c r="I39" s="93" t="s">
        <v>44</v>
      </c>
      <c r="J39" s="94"/>
      <c r="K39" s="95"/>
      <c r="L39" s="199">
        <f t="shared" si="19"/>
        <v>0</v>
      </c>
      <c r="M39" s="96" t="s">
        <v>44</v>
      </c>
      <c r="N39" s="95" t="s">
        <v>44</v>
      </c>
      <c r="O39" s="93" t="s">
        <v>44</v>
      </c>
      <c r="P39" s="97"/>
    </row>
    <row r="40" spans="1:16" ht="24" hidden="1" x14ac:dyDescent="0.25">
      <c r="A40" s="107">
        <v>21399</v>
      </c>
      <c r="B40" s="108" t="s">
        <v>60</v>
      </c>
      <c r="C40" s="538">
        <f t="shared" si="13"/>
        <v>0</v>
      </c>
      <c r="D40" s="109" t="s">
        <v>44</v>
      </c>
      <c r="E40" s="110" t="s">
        <v>44</v>
      </c>
      <c r="F40" s="111" t="s">
        <v>44</v>
      </c>
      <c r="G40" s="109" t="s">
        <v>44</v>
      </c>
      <c r="H40" s="110" t="s">
        <v>44</v>
      </c>
      <c r="I40" s="111" t="s">
        <v>44</v>
      </c>
      <c r="J40" s="112"/>
      <c r="K40" s="113"/>
      <c r="L40" s="222">
        <f t="shared" si="19"/>
        <v>0</v>
      </c>
      <c r="M40" s="114" t="s">
        <v>44</v>
      </c>
      <c r="N40" s="113" t="s">
        <v>44</v>
      </c>
      <c r="O40" s="111" t="s">
        <v>44</v>
      </c>
      <c r="P40" s="115"/>
    </row>
    <row r="41" spans="1:16" s="29" customFormat="1" ht="26.25" hidden="1" customHeight="1" x14ac:dyDescent="0.25">
      <c r="A41" s="116">
        <v>21420</v>
      </c>
      <c r="B41" s="117" t="s">
        <v>61</v>
      </c>
      <c r="C41" s="539">
        <f>F41</f>
        <v>0</v>
      </c>
      <c r="D41" s="118">
        <f t="shared" ref="D41:E41" si="20">SUM(D42)</f>
        <v>0</v>
      </c>
      <c r="E41" s="119">
        <f t="shared" si="20"/>
        <v>0</v>
      </c>
      <c r="F41" s="120">
        <f>SUM(F42)</f>
        <v>0</v>
      </c>
      <c r="G41" s="118" t="s">
        <v>44</v>
      </c>
      <c r="H41" s="119" t="s">
        <v>44</v>
      </c>
      <c r="I41" s="121" t="s">
        <v>44</v>
      </c>
      <c r="J41" s="122" t="s">
        <v>44</v>
      </c>
      <c r="K41" s="123" t="s">
        <v>44</v>
      </c>
      <c r="L41" s="121" t="s">
        <v>44</v>
      </c>
      <c r="M41" s="124" t="s">
        <v>44</v>
      </c>
      <c r="N41" s="123" t="s">
        <v>44</v>
      </c>
      <c r="O41" s="121" t="s">
        <v>44</v>
      </c>
      <c r="P41" s="125"/>
    </row>
    <row r="42" spans="1:16" s="29" customFormat="1" ht="26.25" hidden="1" customHeight="1" x14ac:dyDescent="0.25">
      <c r="A42" s="107">
        <v>21429</v>
      </c>
      <c r="B42" s="108" t="s">
        <v>62</v>
      </c>
      <c r="C42" s="538">
        <f>F42</f>
        <v>0</v>
      </c>
      <c r="D42" s="126"/>
      <c r="E42" s="127"/>
      <c r="F42" s="128">
        <f>D42+E42</f>
        <v>0</v>
      </c>
      <c r="G42" s="129" t="s">
        <v>44</v>
      </c>
      <c r="H42" s="130" t="s">
        <v>44</v>
      </c>
      <c r="I42" s="111" t="s">
        <v>44</v>
      </c>
      <c r="J42" s="131" t="s">
        <v>44</v>
      </c>
      <c r="K42" s="110" t="s">
        <v>44</v>
      </c>
      <c r="L42" s="111" t="s">
        <v>44</v>
      </c>
      <c r="M42" s="109" t="s">
        <v>44</v>
      </c>
      <c r="N42" s="110" t="s">
        <v>44</v>
      </c>
      <c r="O42" s="111" t="s">
        <v>44</v>
      </c>
      <c r="P42" s="115"/>
    </row>
    <row r="43" spans="1:16" s="29" customFormat="1" ht="24" hidden="1" x14ac:dyDescent="0.25">
      <c r="A43" s="81">
        <v>21490</v>
      </c>
      <c r="B43" s="70" t="s">
        <v>63</v>
      </c>
      <c r="C43" s="540">
        <f>F43+I43+L43</f>
        <v>0</v>
      </c>
      <c r="D43" s="132">
        <f t="shared" ref="D43:E43" si="21">D44</f>
        <v>0</v>
      </c>
      <c r="E43" s="133">
        <f t="shared" si="21"/>
        <v>0</v>
      </c>
      <c r="F43" s="73">
        <f>F44</f>
        <v>0</v>
      </c>
      <c r="G43" s="132">
        <f t="shared" ref="G43:L43" si="22">G44</f>
        <v>0</v>
      </c>
      <c r="H43" s="133">
        <f t="shared" si="22"/>
        <v>0</v>
      </c>
      <c r="I43" s="73">
        <f t="shared" si="22"/>
        <v>0</v>
      </c>
      <c r="J43" s="134">
        <f t="shared" si="22"/>
        <v>0</v>
      </c>
      <c r="K43" s="133">
        <f t="shared" si="22"/>
        <v>0</v>
      </c>
      <c r="L43" s="73">
        <f t="shared" si="22"/>
        <v>0</v>
      </c>
      <c r="M43" s="79" t="s">
        <v>44</v>
      </c>
      <c r="N43" s="78" t="s">
        <v>44</v>
      </c>
      <c r="O43" s="76" t="s">
        <v>44</v>
      </c>
      <c r="P43" s="80"/>
    </row>
    <row r="44" spans="1:16" s="29" customFormat="1" ht="24" hidden="1" x14ac:dyDescent="0.25">
      <c r="A44" s="52">
        <v>21499</v>
      </c>
      <c r="B44" s="90" t="s">
        <v>64</v>
      </c>
      <c r="C44" s="541">
        <f>F44+I44+L44</f>
        <v>0</v>
      </c>
      <c r="D44" s="135"/>
      <c r="E44" s="136"/>
      <c r="F44" s="48">
        <f>D44+E44</f>
        <v>0</v>
      </c>
      <c r="G44" s="46"/>
      <c r="H44" s="47"/>
      <c r="I44" s="48">
        <f>G44+H44</f>
        <v>0</v>
      </c>
      <c r="J44" s="86"/>
      <c r="K44" s="87"/>
      <c r="L44" s="48">
        <f>J44+K44</f>
        <v>0</v>
      </c>
      <c r="M44" s="105" t="s">
        <v>44</v>
      </c>
      <c r="N44" s="104" t="s">
        <v>44</v>
      </c>
      <c r="O44" s="102" t="s">
        <v>44</v>
      </c>
      <c r="P44" s="106"/>
    </row>
    <row r="45" spans="1:16" ht="12.75" hidden="1" customHeight="1" x14ac:dyDescent="0.25">
      <c r="A45" s="137">
        <v>23000</v>
      </c>
      <c r="B45" s="138" t="s">
        <v>65</v>
      </c>
      <c r="C45" s="540">
        <f>O45</f>
        <v>0</v>
      </c>
      <c r="D45" s="139" t="s">
        <v>44</v>
      </c>
      <c r="E45" s="140" t="s">
        <v>44</v>
      </c>
      <c r="F45" s="111" t="s">
        <v>44</v>
      </c>
      <c r="G45" s="109" t="s">
        <v>44</v>
      </c>
      <c r="H45" s="110" t="s">
        <v>44</v>
      </c>
      <c r="I45" s="111" t="s">
        <v>44</v>
      </c>
      <c r="J45" s="131" t="s">
        <v>44</v>
      </c>
      <c r="K45" s="110" t="s">
        <v>44</v>
      </c>
      <c r="L45" s="111" t="s">
        <v>44</v>
      </c>
      <c r="M45" s="139">
        <f t="shared" ref="M45:O45" si="23">SUM(M46:M47)</f>
        <v>0</v>
      </c>
      <c r="N45" s="140">
        <f t="shared" si="23"/>
        <v>0</v>
      </c>
      <c r="O45" s="128">
        <f t="shared" si="23"/>
        <v>0</v>
      </c>
      <c r="P45" s="141"/>
    </row>
    <row r="46" spans="1:16" ht="24" hidden="1" x14ac:dyDescent="0.25">
      <c r="A46" s="142">
        <v>23410</v>
      </c>
      <c r="B46" s="143" t="s">
        <v>66</v>
      </c>
      <c r="C46" s="539">
        <f t="shared" ref="C46:C47" si="24">O46</f>
        <v>0</v>
      </c>
      <c r="D46" s="118" t="s">
        <v>44</v>
      </c>
      <c r="E46" s="119" t="s">
        <v>44</v>
      </c>
      <c r="F46" s="121" t="s">
        <v>44</v>
      </c>
      <c r="G46" s="124" t="s">
        <v>44</v>
      </c>
      <c r="H46" s="123" t="s">
        <v>44</v>
      </c>
      <c r="I46" s="121" t="s">
        <v>44</v>
      </c>
      <c r="J46" s="122" t="s">
        <v>44</v>
      </c>
      <c r="K46" s="123" t="s">
        <v>44</v>
      </c>
      <c r="L46" s="121" t="s">
        <v>44</v>
      </c>
      <c r="M46" s="144"/>
      <c r="N46" s="145"/>
      <c r="O46" s="120">
        <f t="shared" ref="O46:O47" si="25">M46+N46</f>
        <v>0</v>
      </c>
      <c r="P46" s="146"/>
    </row>
    <row r="47" spans="1:16" ht="24" hidden="1" x14ac:dyDescent="0.25">
      <c r="A47" s="142">
        <v>23510</v>
      </c>
      <c r="B47" s="143" t="s">
        <v>67</v>
      </c>
      <c r="C47" s="539">
        <f t="shared" si="24"/>
        <v>0</v>
      </c>
      <c r="D47" s="118" t="s">
        <v>44</v>
      </c>
      <c r="E47" s="119" t="s">
        <v>44</v>
      </c>
      <c r="F47" s="121" t="s">
        <v>44</v>
      </c>
      <c r="G47" s="124" t="s">
        <v>44</v>
      </c>
      <c r="H47" s="123" t="s">
        <v>44</v>
      </c>
      <c r="I47" s="121" t="s">
        <v>44</v>
      </c>
      <c r="J47" s="122" t="s">
        <v>44</v>
      </c>
      <c r="K47" s="123" t="s">
        <v>44</v>
      </c>
      <c r="L47" s="121" t="s">
        <v>44</v>
      </c>
      <c r="M47" s="144"/>
      <c r="N47" s="145"/>
      <c r="O47" s="120">
        <f t="shared" si="25"/>
        <v>0</v>
      </c>
      <c r="P47" s="146"/>
    </row>
    <row r="48" spans="1:16" hidden="1" x14ac:dyDescent="0.25">
      <c r="A48" s="147"/>
      <c r="B48" s="143"/>
      <c r="C48" s="542"/>
      <c r="D48" s="148"/>
      <c r="E48" s="149"/>
      <c r="F48" s="121"/>
      <c r="G48" s="124"/>
      <c r="H48" s="123"/>
      <c r="I48" s="121"/>
      <c r="J48" s="122"/>
      <c r="K48" s="123"/>
      <c r="L48" s="120"/>
      <c r="M48" s="118"/>
      <c r="N48" s="119"/>
      <c r="O48" s="120"/>
      <c r="P48" s="146"/>
    </row>
    <row r="49" spans="1:16" s="29" customFormat="1" hidden="1" x14ac:dyDescent="0.25">
      <c r="A49" s="150"/>
      <c r="B49" s="151" t="s">
        <v>68</v>
      </c>
      <c r="C49" s="543"/>
      <c r="D49" s="152"/>
      <c r="E49" s="153"/>
      <c r="F49" s="154"/>
      <c r="G49" s="152"/>
      <c r="H49" s="153"/>
      <c r="I49" s="154"/>
      <c r="J49" s="155"/>
      <c r="K49" s="153"/>
      <c r="L49" s="154"/>
      <c r="M49" s="152"/>
      <c r="N49" s="153"/>
      <c r="O49" s="154"/>
      <c r="P49" s="156"/>
    </row>
    <row r="50" spans="1:16" s="29" customFormat="1" ht="12.75" thickBot="1" x14ac:dyDescent="0.3">
      <c r="A50" s="157"/>
      <c r="B50" s="30" t="s">
        <v>69</v>
      </c>
      <c r="C50" s="544">
        <f t="shared" si="4"/>
        <v>21358</v>
      </c>
      <c r="D50" s="158">
        <f t="shared" ref="D50:E50" si="26">SUM(D51,D269)</f>
        <v>27561</v>
      </c>
      <c r="E50" s="159">
        <f t="shared" si="26"/>
        <v>-8430</v>
      </c>
      <c r="F50" s="160">
        <f>SUM(F51,F269)</f>
        <v>19131</v>
      </c>
      <c r="G50" s="158">
        <f t="shared" ref="G50:O50" si="27">SUM(G51,G269)</f>
        <v>0</v>
      </c>
      <c r="H50" s="159">
        <f t="shared" si="27"/>
        <v>0</v>
      </c>
      <c r="I50" s="160">
        <f t="shared" si="27"/>
        <v>0</v>
      </c>
      <c r="J50" s="161">
        <f t="shared" si="27"/>
        <v>2227</v>
      </c>
      <c r="K50" s="159">
        <f t="shared" si="27"/>
        <v>0</v>
      </c>
      <c r="L50" s="160">
        <f t="shared" si="27"/>
        <v>2227</v>
      </c>
      <c r="M50" s="158">
        <f t="shared" si="27"/>
        <v>0</v>
      </c>
      <c r="N50" s="159">
        <f t="shared" si="27"/>
        <v>0</v>
      </c>
      <c r="O50" s="160">
        <f t="shared" si="27"/>
        <v>0</v>
      </c>
      <c r="P50" s="162"/>
    </row>
    <row r="51" spans="1:16" s="29" customFormat="1" ht="36.75" thickTop="1" x14ac:dyDescent="0.25">
      <c r="A51" s="163"/>
      <c r="B51" s="164" t="s">
        <v>70</v>
      </c>
      <c r="C51" s="545">
        <f t="shared" si="4"/>
        <v>21358</v>
      </c>
      <c r="D51" s="165">
        <f t="shared" ref="D51:E51" si="28">SUM(D52,D181)</f>
        <v>27561</v>
      </c>
      <c r="E51" s="166">
        <f t="shared" si="28"/>
        <v>-8430</v>
      </c>
      <c r="F51" s="167">
        <f>SUM(F52,F181)</f>
        <v>19131</v>
      </c>
      <c r="G51" s="165">
        <f t="shared" ref="G51:H51" si="29">SUM(G52,G181)</f>
        <v>0</v>
      </c>
      <c r="H51" s="166">
        <f t="shared" si="29"/>
        <v>0</v>
      </c>
      <c r="I51" s="167">
        <f>SUM(I52,I181)</f>
        <v>0</v>
      </c>
      <c r="J51" s="168">
        <f t="shared" ref="J51:K51" si="30">SUM(J52,J181)</f>
        <v>2227</v>
      </c>
      <c r="K51" s="166">
        <f t="shared" si="30"/>
        <v>0</v>
      </c>
      <c r="L51" s="167">
        <f>SUM(L52,L181)</f>
        <v>2227</v>
      </c>
      <c r="M51" s="165">
        <f t="shared" ref="M51:O51" si="31">SUM(M52,M181)</f>
        <v>0</v>
      </c>
      <c r="N51" s="166">
        <f t="shared" si="31"/>
        <v>0</v>
      </c>
      <c r="O51" s="167">
        <f t="shared" si="31"/>
        <v>0</v>
      </c>
      <c r="P51" s="169"/>
    </row>
    <row r="52" spans="1:16" s="29" customFormat="1" ht="24" x14ac:dyDescent="0.25">
      <c r="A52" s="170"/>
      <c r="B52" s="20" t="s">
        <v>71</v>
      </c>
      <c r="C52" s="546">
        <f t="shared" si="4"/>
        <v>18108</v>
      </c>
      <c r="D52" s="171">
        <f t="shared" ref="D52:E52" si="32">SUM(D53,D75,D160,D174)</f>
        <v>24311</v>
      </c>
      <c r="E52" s="172">
        <f t="shared" si="32"/>
        <v>-8430</v>
      </c>
      <c r="F52" s="173">
        <f>SUM(F53,F75,F160,F174)</f>
        <v>15881</v>
      </c>
      <c r="G52" s="171">
        <f t="shared" ref="G52:H52" si="33">SUM(G53,G75,G160,G174)</f>
        <v>0</v>
      </c>
      <c r="H52" s="172">
        <f t="shared" si="33"/>
        <v>0</v>
      </c>
      <c r="I52" s="173">
        <f>SUM(I53,I75,I160,I174)</f>
        <v>0</v>
      </c>
      <c r="J52" s="174">
        <f t="shared" ref="J52:K52" si="34">SUM(J53,J75,J160,J174)</f>
        <v>2227</v>
      </c>
      <c r="K52" s="172">
        <f t="shared" si="34"/>
        <v>0</v>
      </c>
      <c r="L52" s="173">
        <f>SUM(L53,L75,L160,L174)</f>
        <v>2227</v>
      </c>
      <c r="M52" s="171">
        <f t="shared" ref="M52:O52" si="35">SUM(M53,M75,M160,M174)</f>
        <v>0</v>
      </c>
      <c r="N52" s="172">
        <f t="shared" si="35"/>
        <v>0</v>
      </c>
      <c r="O52" s="173">
        <f t="shared" si="35"/>
        <v>0</v>
      </c>
      <c r="P52" s="175"/>
    </row>
    <row r="53" spans="1:16" s="29" customFormat="1" x14ac:dyDescent="0.25">
      <c r="A53" s="176">
        <v>1000</v>
      </c>
      <c r="B53" s="176" t="s">
        <v>72</v>
      </c>
      <c r="C53" s="547">
        <f t="shared" si="4"/>
        <v>8062</v>
      </c>
      <c r="D53" s="177">
        <f t="shared" ref="D53:E53" si="36">SUM(D54,D67)</f>
        <v>12183</v>
      </c>
      <c r="E53" s="178">
        <f t="shared" si="36"/>
        <v>-5858</v>
      </c>
      <c r="F53" s="179">
        <f>SUM(F54,F67)</f>
        <v>6325</v>
      </c>
      <c r="G53" s="177">
        <f t="shared" ref="G53:H53" si="37">SUM(G54,G67)</f>
        <v>0</v>
      </c>
      <c r="H53" s="178">
        <f t="shared" si="37"/>
        <v>0</v>
      </c>
      <c r="I53" s="179">
        <f>SUM(I54,I67)</f>
        <v>0</v>
      </c>
      <c r="J53" s="180">
        <f t="shared" ref="J53:K53" si="38">SUM(J54,J67)</f>
        <v>1737</v>
      </c>
      <c r="K53" s="178">
        <f t="shared" si="38"/>
        <v>0</v>
      </c>
      <c r="L53" s="179">
        <f>SUM(L54,L67)</f>
        <v>1737</v>
      </c>
      <c r="M53" s="177">
        <f t="shared" ref="M53:O53" si="39">SUM(M54,M67)</f>
        <v>0</v>
      </c>
      <c r="N53" s="178">
        <f t="shared" si="39"/>
        <v>0</v>
      </c>
      <c r="O53" s="179">
        <f t="shared" si="39"/>
        <v>0</v>
      </c>
      <c r="P53" s="181"/>
    </row>
    <row r="54" spans="1:16" x14ac:dyDescent="0.25">
      <c r="A54" s="70">
        <v>1100</v>
      </c>
      <c r="B54" s="182" t="s">
        <v>73</v>
      </c>
      <c r="C54" s="534">
        <f t="shared" si="4"/>
        <v>7632</v>
      </c>
      <c r="D54" s="183">
        <f t="shared" ref="D54:E54" si="40">SUM(D55,D58,D66)</f>
        <v>11651</v>
      </c>
      <c r="E54" s="184">
        <f t="shared" si="40"/>
        <v>-5619</v>
      </c>
      <c r="F54" s="185">
        <f>SUM(F55,F58,F66)</f>
        <v>6032</v>
      </c>
      <c r="G54" s="183">
        <f t="shared" ref="G54:H54" si="41">SUM(G55,G58,G66)</f>
        <v>0</v>
      </c>
      <c r="H54" s="184">
        <f t="shared" si="41"/>
        <v>0</v>
      </c>
      <c r="I54" s="185">
        <f>SUM(I55,I58,I66)</f>
        <v>0</v>
      </c>
      <c r="J54" s="186">
        <f t="shared" ref="J54:K54" si="42">SUM(J55,J58,J66)</f>
        <v>1600</v>
      </c>
      <c r="K54" s="184">
        <f t="shared" si="42"/>
        <v>0</v>
      </c>
      <c r="L54" s="185">
        <f>SUM(L55,L58,L66)</f>
        <v>1600</v>
      </c>
      <c r="M54" s="183">
        <f t="shared" ref="M54:O54" si="43">SUM(M55,M58,M66)</f>
        <v>0</v>
      </c>
      <c r="N54" s="184">
        <f t="shared" si="43"/>
        <v>0</v>
      </c>
      <c r="O54" s="185">
        <f t="shared" si="43"/>
        <v>0</v>
      </c>
      <c r="P54" s="187"/>
    </row>
    <row r="55" spans="1:16" hidden="1" x14ac:dyDescent="0.25">
      <c r="A55" s="188">
        <v>1110</v>
      </c>
      <c r="B55" s="143" t="s">
        <v>74</v>
      </c>
      <c r="C55" s="542">
        <f t="shared" si="4"/>
        <v>0</v>
      </c>
      <c r="D55" s="148">
        <f t="shared" ref="D55:E55" si="44">SUM(D56:D57)</f>
        <v>0</v>
      </c>
      <c r="E55" s="149">
        <f t="shared" si="44"/>
        <v>0</v>
      </c>
      <c r="F55" s="189">
        <f>SUM(F56:F57)</f>
        <v>0</v>
      </c>
      <c r="G55" s="148">
        <f t="shared" ref="G55:H55" si="45">SUM(G56:G57)</f>
        <v>0</v>
      </c>
      <c r="H55" s="149">
        <f t="shared" si="45"/>
        <v>0</v>
      </c>
      <c r="I55" s="189">
        <f>SUM(I56:I57)</f>
        <v>0</v>
      </c>
      <c r="J55" s="190">
        <f t="shared" ref="J55:K55" si="46">SUM(J56:J57)</f>
        <v>0</v>
      </c>
      <c r="K55" s="149">
        <f t="shared" si="46"/>
        <v>0</v>
      </c>
      <c r="L55" s="189">
        <f>SUM(L56:L57)</f>
        <v>0</v>
      </c>
      <c r="M55" s="148">
        <f t="shared" ref="M55:O55" si="47">SUM(M56:M57)</f>
        <v>0</v>
      </c>
      <c r="N55" s="149">
        <f t="shared" si="47"/>
        <v>0</v>
      </c>
      <c r="O55" s="189">
        <f t="shared" si="47"/>
        <v>0</v>
      </c>
      <c r="P55" s="191"/>
    </row>
    <row r="56" spans="1:16" hidden="1" x14ac:dyDescent="0.25">
      <c r="A56" s="45">
        <v>1111</v>
      </c>
      <c r="B56" s="82" t="s">
        <v>75</v>
      </c>
      <c r="C56" s="535">
        <f t="shared" si="4"/>
        <v>0</v>
      </c>
      <c r="D56" s="192"/>
      <c r="E56" s="193"/>
      <c r="F56" s="194">
        <f t="shared" ref="F56:F57" si="48">D56+E56</f>
        <v>0</v>
      </c>
      <c r="G56" s="192"/>
      <c r="H56" s="193"/>
      <c r="I56" s="194">
        <f t="shared" ref="I56:I57" si="49">G56+H56</f>
        <v>0</v>
      </c>
      <c r="J56" s="195"/>
      <c r="K56" s="193"/>
      <c r="L56" s="194">
        <f t="shared" ref="L56:L57" si="50">J56+K56</f>
        <v>0</v>
      </c>
      <c r="M56" s="192"/>
      <c r="N56" s="193"/>
      <c r="O56" s="194">
        <f t="shared" ref="O56:O57" si="51">M56+N56</f>
        <v>0</v>
      </c>
      <c r="P56" s="196"/>
    </row>
    <row r="57" spans="1:16" ht="24" hidden="1" customHeight="1" x14ac:dyDescent="0.25">
      <c r="A57" s="52">
        <v>1119</v>
      </c>
      <c r="B57" s="90" t="s">
        <v>76</v>
      </c>
      <c r="C57" s="536">
        <f t="shared" si="4"/>
        <v>0</v>
      </c>
      <c r="D57" s="197"/>
      <c r="E57" s="198"/>
      <c r="F57" s="199">
        <f t="shared" si="48"/>
        <v>0</v>
      </c>
      <c r="G57" s="197"/>
      <c r="H57" s="198"/>
      <c r="I57" s="199">
        <f t="shared" si="49"/>
        <v>0</v>
      </c>
      <c r="J57" s="200"/>
      <c r="K57" s="198"/>
      <c r="L57" s="199">
        <f t="shared" si="50"/>
        <v>0</v>
      </c>
      <c r="M57" s="197"/>
      <c r="N57" s="198"/>
      <c r="O57" s="199">
        <f t="shared" si="51"/>
        <v>0</v>
      </c>
      <c r="P57" s="201"/>
    </row>
    <row r="58" spans="1:16" hidden="1" x14ac:dyDescent="0.25">
      <c r="A58" s="202">
        <v>1140</v>
      </c>
      <c r="B58" s="90" t="s">
        <v>77</v>
      </c>
      <c r="C58" s="536">
        <f t="shared" si="4"/>
        <v>0</v>
      </c>
      <c r="D58" s="203">
        <f t="shared" ref="D58:E58" si="52">SUM(D59:D65)</f>
        <v>0</v>
      </c>
      <c r="E58" s="204">
        <f t="shared" si="52"/>
        <v>0</v>
      </c>
      <c r="F58" s="199">
        <f>SUM(F59:F65)</f>
        <v>0</v>
      </c>
      <c r="G58" s="203">
        <f t="shared" ref="G58:H58" si="53">SUM(G59:G65)</f>
        <v>0</v>
      </c>
      <c r="H58" s="204">
        <f t="shared" si="53"/>
        <v>0</v>
      </c>
      <c r="I58" s="199">
        <f>SUM(I59:I65)</f>
        <v>0</v>
      </c>
      <c r="J58" s="205">
        <f t="shared" ref="J58:K58" si="54">SUM(J59:J65)</f>
        <v>0</v>
      </c>
      <c r="K58" s="204">
        <f t="shared" si="54"/>
        <v>0</v>
      </c>
      <c r="L58" s="199">
        <f>SUM(L59:L65)</f>
        <v>0</v>
      </c>
      <c r="M58" s="203">
        <f t="shared" ref="M58:O58" si="55">SUM(M59:M65)</f>
        <v>0</v>
      </c>
      <c r="N58" s="204">
        <f t="shared" si="55"/>
        <v>0</v>
      </c>
      <c r="O58" s="199">
        <f t="shared" si="55"/>
        <v>0</v>
      </c>
      <c r="P58" s="201"/>
    </row>
    <row r="59" spans="1:16" hidden="1" x14ac:dyDescent="0.25">
      <c r="A59" s="52">
        <v>1141</v>
      </c>
      <c r="B59" s="90" t="s">
        <v>78</v>
      </c>
      <c r="C59" s="536">
        <f t="shared" si="4"/>
        <v>0</v>
      </c>
      <c r="D59" s="197"/>
      <c r="E59" s="198"/>
      <c r="F59" s="199">
        <f t="shared" ref="F59:F66" si="56">D59+E59</f>
        <v>0</v>
      </c>
      <c r="G59" s="197"/>
      <c r="H59" s="198"/>
      <c r="I59" s="199">
        <f t="shared" ref="I59:I66" si="57">G59+H59</f>
        <v>0</v>
      </c>
      <c r="J59" s="200"/>
      <c r="K59" s="198"/>
      <c r="L59" s="199">
        <f t="shared" ref="L59:L66" si="58">J59+K59</f>
        <v>0</v>
      </c>
      <c r="M59" s="197"/>
      <c r="N59" s="198"/>
      <c r="O59" s="199">
        <f t="shared" ref="O59:O66" si="59">M59+N59</f>
        <v>0</v>
      </c>
      <c r="P59" s="201"/>
    </row>
    <row r="60" spans="1:16" ht="24.75" hidden="1" customHeight="1" x14ac:dyDescent="0.25">
      <c r="A60" s="52">
        <v>1142</v>
      </c>
      <c r="B60" s="90" t="s">
        <v>79</v>
      </c>
      <c r="C60" s="536">
        <f t="shared" si="4"/>
        <v>0</v>
      </c>
      <c r="D60" s="197"/>
      <c r="E60" s="198"/>
      <c r="F60" s="199">
        <f t="shared" si="56"/>
        <v>0</v>
      </c>
      <c r="G60" s="197"/>
      <c r="H60" s="198"/>
      <c r="I60" s="199">
        <f t="shared" si="57"/>
        <v>0</v>
      </c>
      <c r="J60" s="200"/>
      <c r="K60" s="198"/>
      <c r="L60" s="199">
        <f t="shared" si="58"/>
        <v>0</v>
      </c>
      <c r="M60" s="197"/>
      <c r="N60" s="198"/>
      <c r="O60" s="199">
        <f t="shared" si="59"/>
        <v>0</v>
      </c>
      <c r="P60" s="201"/>
    </row>
    <row r="61" spans="1:16" ht="24" hidden="1" x14ac:dyDescent="0.25">
      <c r="A61" s="52">
        <v>1145</v>
      </c>
      <c r="B61" s="90" t="s">
        <v>80</v>
      </c>
      <c r="C61" s="536">
        <f t="shared" si="4"/>
        <v>0</v>
      </c>
      <c r="D61" s="197"/>
      <c r="E61" s="198"/>
      <c r="F61" s="199">
        <f t="shared" si="56"/>
        <v>0</v>
      </c>
      <c r="G61" s="197"/>
      <c r="H61" s="198"/>
      <c r="I61" s="199">
        <f t="shared" si="57"/>
        <v>0</v>
      </c>
      <c r="J61" s="200"/>
      <c r="K61" s="198"/>
      <c r="L61" s="199">
        <f t="shared" si="58"/>
        <v>0</v>
      </c>
      <c r="M61" s="197"/>
      <c r="N61" s="198"/>
      <c r="O61" s="199">
        <f t="shared" si="59"/>
        <v>0</v>
      </c>
      <c r="P61" s="201"/>
    </row>
    <row r="62" spans="1:16" ht="27.75" hidden="1" customHeight="1" x14ac:dyDescent="0.25">
      <c r="A62" s="52">
        <v>1146</v>
      </c>
      <c r="B62" s="90" t="s">
        <v>81</v>
      </c>
      <c r="C62" s="536">
        <f t="shared" si="4"/>
        <v>0</v>
      </c>
      <c r="D62" s="197"/>
      <c r="E62" s="198"/>
      <c r="F62" s="199">
        <f t="shared" si="56"/>
        <v>0</v>
      </c>
      <c r="G62" s="197"/>
      <c r="H62" s="198"/>
      <c r="I62" s="199">
        <f t="shared" si="57"/>
        <v>0</v>
      </c>
      <c r="J62" s="200"/>
      <c r="K62" s="198"/>
      <c r="L62" s="199">
        <f t="shared" si="58"/>
        <v>0</v>
      </c>
      <c r="M62" s="197"/>
      <c r="N62" s="198"/>
      <c r="O62" s="199">
        <f t="shared" si="59"/>
        <v>0</v>
      </c>
      <c r="P62" s="201"/>
    </row>
    <row r="63" spans="1:16" hidden="1" x14ac:dyDescent="0.25">
      <c r="A63" s="52">
        <v>1147</v>
      </c>
      <c r="B63" s="90" t="s">
        <v>82</v>
      </c>
      <c r="C63" s="536">
        <f t="shared" si="4"/>
        <v>0</v>
      </c>
      <c r="D63" s="197"/>
      <c r="E63" s="198"/>
      <c r="F63" s="199">
        <f t="shared" si="56"/>
        <v>0</v>
      </c>
      <c r="G63" s="197"/>
      <c r="H63" s="198"/>
      <c r="I63" s="199">
        <f t="shared" si="57"/>
        <v>0</v>
      </c>
      <c r="J63" s="200"/>
      <c r="K63" s="198"/>
      <c r="L63" s="199">
        <f t="shared" si="58"/>
        <v>0</v>
      </c>
      <c r="M63" s="197"/>
      <c r="N63" s="198"/>
      <c r="O63" s="199">
        <f t="shared" si="59"/>
        <v>0</v>
      </c>
      <c r="P63" s="201"/>
    </row>
    <row r="64" spans="1:16" hidden="1" x14ac:dyDescent="0.25">
      <c r="A64" s="52">
        <v>1148</v>
      </c>
      <c r="B64" s="90" t="s">
        <v>83</v>
      </c>
      <c r="C64" s="536">
        <f t="shared" si="4"/>
        <v>0</v>
      </c>
      <c r="D64" s="197"/>
      <c r="E64" s="198"/>
      <c r="F64" s="199">
        <f t="shared" si="56"/>
        <v>0</v>
      </c>
      <c r="G64" s="197"/>
      <c r="H64" s="198"/>
      <c r="I64" s="199">
        <f t="shared" si="57"/>
        <v>0</v>
      </c>
      <c r="J64" s="200"/>
      <c r="K64" s="198"/>
      <c r="L64" s="199">
        <f t="shared" si="58"/>
        <v>0</v>
      </c>
      <c r="M64" s="197"/>
      <c r="N64" s="198"/>
      <c r="O64" s="199">
        <f t="shared" si="59"/>
        <v>0</v>
      </c>
      <c r="P64" s="201"/>
    </row>
    <row r="65" spans="1:16" ht="24" hidden="1" customHeight="1" x14ac:dyDescent="0.25">
      <c r="A65" s="52">
        <v>1149</v>
      </c>
      <c r="B65" s="90" t="s">
        <v>84</v>
      </c>
      <c r="C65" s="536">
        <f t="shared" si="4"/>
        <v>0</v>
      </c>
      <c r="D65" s="197"/>
      <c r="E65" s="198"/>
      <c r="F65" s="199">
        <f t="shared" si="56"/>
        <v>0</v>
      </c>
      <c r="G65" s="197"/>
      <c r="H65" s="198"/>
      <c r="I65" s="199">
        <f t="shared" si="57"/>
        <v>0</v>
      </c>
      <c r="J65" s="200"/>
      <c r="K65" s="198"/>
      <c r="L65" s="199">
        <f t="shared" si="58"/>
        <v>0</v>
      </c>
      <c r="M65" s="197"/>
      <c r="N65" s="198"/>
      <c r="O65" s="199">
        <f t="shared" si="59"/>
        <v>0</v>
      </c>
      <c r="P65" s="201"/>
    </row>
    <row r="66" spans="1:16" ht="36" x14ac:dyDescent="0.25">
      <c r="A66" s="188">
        <v>1150</v>
      </c>
      <c r="B66" s="143" t="s">
        <v>85</v>
      </c>
      <c r="C66" s="542">
        <f t="shared" si="4"/>
        <v>7632</v>
      </c>
      <c r="D66" s="206">
        <v>11651</v>
      </c>
      <c r="E66" s="207">
        <f>-5369-250</f>
        <v>-5619</v>
      </c>
      <c r="F66" s="189">
        <f t="shared" si="56"/>
        <v>6032</v>
      </c>
      <c r="G66" s="206"/>
      <c r="H66" s="207"/>
      <c r="I66" s="189">
        <f t="shared" si="57"/>
        <v>0</v>
      </c>
      <c r="J66" s="208">
        <v>1600</v>
      </c>
      <c r="K66" s="207"/>
      <c r="L66" s="189">
        <f t="shared" si="58"/>
        <v>1600</v>
      </c>
      <c r="M66" s="206"/>
      <c r="N66" s="207"/>
      <c r="O66" s="189">
        <f t="shared" si="59"/>
        <v>0</v>
      </c>
      <c r="P66" s="191"/>
    </row>
    <row r="67" spans="1:16" ht="36" x14ac:dyDescent="0.25">
      <c r="A67" s="70">
        <v>1200</v>
      </c>
      <c r="B67" s="182" t="s">
        <v>86</v>
      </c>
      <c r="C67" s="534">
        <f t="shared" si="4"/>
        <v>430</v>
      </c>
      <c r="D67" s="183">
        <f t="shared" ref="D67:E67" si="60">SUM(D68:D69)</f>
        <v>532</v>
      </c>
      <c r="E67" s="184">
        <f t="shared" si="60"/>
        <v>-239</v>
      </c>
      <c r="F67" s="185">
        <f>SUM(F68:F69)</f>
        <v>293</v>
      </c>
      <c r="G67" s="183">
        <f t="shared" ref="G67:H67" si="61">SUM(G68:G69)</f>
        <v>0</v>
      </c>
      <c r="H67" s="184">
        <f t="shared" si="61"/>
        <v>0</v>
      </c>
      <c r="I67" s="185">
        <f>SUM(I68:I69)</f>
        <v>0</v>
      </c>
      <c r="J67" s="186">
        <f t="shared" ref="J67:K67" si="62">SUM(J68:J69)</f>
        <v>137</v>
      </c>
      <c r="K67" s="184">
        <f t="shared" si="62"/>
        <v>0</v>
      </c>
      <c r="L67" s="185">
        <f>SUM(L68:L69)</f>
        <v>137</v>
      </c>
      <c r="M67" s="183">
        <f t="shared" ref="M67:O67" si="63">SUM(M68:M69)</f>
        <v>0</v>
      </c>
      <c r="N67" s="184">
        <f t="shared" si="63"/>
        <v>0</v>
      </c>
      <c r="O67" s="185">
        <f t="shared" si="63"/>
        <v>0</v>
      </c>
      <c r="P67" s="209"/>
    </row>
    <row r="68" spans="1:16" ht="24" x14ac:dyDescent="0.25">
      <c r="A68" s="298">
        <v>1210</v>
      </c>
      <c r="B68" s="82" t="s">
        <v>87</v>
      </c>
      <c r="C68" s="535">
        <f t="shared" si="4"/>
        <v>430</v>
      </c>
      <c r="D68" s="192">
        <v>532</v>
      </c>
      <c r="E68" s="193">
        <f>-226-13</f>
        <v>-239</v>
      </c>
      <c r="F68" s="194">
        <f>D68+E68</f>
        <v>293</v>
      </c>
      <c r="G68" s="192"/>
      <c r="H68" s="193"/>
      <c r="I68" s="194">
        <f>G68+H68</f>
        <v>0</v>
      </c>
      <c r="J68" s="195">
        <v>137</v>
      </c>
      <c r="K68" s="193"/>
      <c r="L68" s="194">
        <f>J68+K68</f>
        <v>137</v>
      </c>
      <c r="M68" s="192"/>
      <c r="N68" s="193"/>
      <c r="O68" s="194">
        <f t="shared" ref="O68" si="64">M68+N68</f>
        <v>0</v>
      </c>
      <c r="P68" s="196"/>
    </row>
    <row r="69" spans="1:16" ht="24" hidden="1" x14ac:dyDescent="0.25">
      <c r="A69" s="202">
        <v>1220</v>
      </c>
      <c r="B69" s="90" t="s">
        <v>88</v>
      </c>
      <c r="C69" s="536">
        <f t="shared" si="4"/>
        <v>0</v>
      </c>
      <c r="D69" s="203">
        <f t="shared" ref="D69:E69" si="65">SUM(D70:D74)</f>
        <v>0</v>
      </c>
      <c r="E69" s="204">
        <f t="shared" si="65"/>
        <v>0</v>
      </c>
      <c r="F69" s="199">
        <f>SUM(F70:F74)</f>
        <v>0</v>
      </c>
      <c r="G69" s="203">
        <f t="shared" ref="G69:H69" si="66">SUM(G70:G74)</f>
        <v>0</v>
      </c>
      <c r="H69" s="204">
        <f t="shared" si="66"/>
        <v>0</v>
      </c>
      <c r="I69" s="199">
        <f>SUM(I70:I74)</f>
        <v>0</v>
      </c>
      <c r="J69" s="205">
        <f t="shared" ref="J69:K69" si="67">SUM(J70:J74)</f>
        <v>0</v>
      </c>
      <c r="K69" s="204">
        <f t="shared" si="67"/>
        <v>0</v>
      </c>
      <c r="L69" s="199">
        <f>SUM(L70:L74)</f>
        <v>0</v>
      </c>
      <c r="M69" s="203">
        <f t="shared" ref="M69:O69" si="68">SUM(M70:M74)</f>
        <v>0</v>
      </c>
      <c r="N69" s="204">
        <f t="shared" si="68"/>
        <v>0</v>
      </c>
      <c r="O69" s="199">
        <f t="shared" si="68"/>
        <v>0</v>
      </c>
      <c r="P69" s="201"/>
    </row>
    <row r="70" spans="1:16" ht="60" hidden="1" x14ac:dyDescent="0.25">
      <c r="A70" s="52">
        <v>1221</v>
      </c>
      <c r="B70" s="90" t="s">
        <v>89</v>
      </c>
      <c r="C70" s="536">
        <f t="shared" si="4"/>
        <v>0</v>
      </c>
      <c r="D70" s="197"/>
      <c r="E70" s="198"/>
      <c r="F70" s="199">
        <f t="shared" ref="F70:F74" si="69">D70+E70</f>
        <v>0</v>
      </c>
      <c r="G70" s="197"/>
      <c r="H70" s="198"/>
      <c r="I70" s="199">
        <f t="shared" ref="I70:I74" si="70">G70+H70</f>
        <v>0</v>
      </c>
      <c r="J70" s="200"/>
      <c r="K70" s="198"/>
      <c r="L70" s="199">
        <f t="shared" ref="L70:L74" si="71">J70+K70</f>
        <v>0</v>
      </c>
      <c r="M70" s="197"/>
      <c r="N70" s="198"/>
      <c r="O70" s="199">
        <f t="shared" ref="O70:O74" si="72">M70+N70</f>
        <v>0</v>
      </c>
      <c r="P70" s="201"/>
    </row>
    <row r="71" spans="1:16" hidden="1" x14ac:dyDescent="0.25">
      <c r="A71" s="52">
        <v>1223</v>
      </c>
      <c r="B71" s="90" t="s">
        <v>90</v>
      </c>
      <c r="C71" s="536">
        <f t="shared" si="4"/>
        <v>0</v>
      </c>
      <c r="D71" s="197"/>
      <c r="E71" s="198"/>
      <c r="F71" s="199">
        <f t="shared" si="69"/>
        <v>0</v>
      </c>
      <c r="G71" s="197"/>
      <c r="H71" s="198"/>
      <c r="I71" s="199">
        <f t="shared" si="70"/>
        <v>0</v>
      </c>
      <c r="J71" s="200"/>
      <c r="K71" s="198"/>
      <c r="L71" s="199">
        <f t="shared" si="71"/>
        <v>0</v>
      </c>
      <c r="M71" s="197"/>
      <c r="N71" s="198"/>
      <c r="O71" s="199">
        <f t="shared" si="72"/>
        <v>0</v>
      </c>
      <c r="P71" s="201"/>
    </row>
    <row r="72" spans="1:16" ht="24" hidden="1" x14ac:dyDescent="0.25">
      <c r="A72" s="52">
        <v>1225</v>
      </c>
      <c r="B72" s="90" t="s">
        <v>91</v>
      </c>
      <c r="C72" s="536">
        <f t="shared" si="4"/>
        <v>0</v>
      </c>
      <c r="D72" s="197"/>
      <c r="E72" s="198"/>
      <c r="F72" s="199">
        <f t="shared" si="69"/>
        <v>0</v>
      </c>
      <c r="G72" s="197"/>
      <c r="H72" s="198"/>
      <c r="I72" s="199">
        <f t="shared" si="70"/>
        <v>0</v>
      </c>
      <c r="J72" s="200"/>
      <c r="K72" s="198"/>
      <c r="L72" s="199">
        <f t="shared" si="71"/>
        <v>0</v>
      </c>
      <c r="M72" s="197"/>
      <c r="N72" s="198"/>
      <c r="O72" s="199">
        <f t="shared" si="72"/>
        <v>0</v>
      </c>
      <c r="P72" s="201"/>
    </row>
    <row r="73" spans="1:16" ht="36" hidden="1" x14ac:dyDescent="0.25">
      <c r="A73" s="52">
        <v>1227</v>
      </c>
      <c r="B73" s="90" t="s">
        <v>92</v>
      </c>
      <c r="C73" s="536">
        <f t="shared" si="4"/>
        <v>0</v>
      </c>
      <c r="D73" s="197"/>
      <c r="E73" s="198"/>
      <c r="F73" s="199">
        <f t="shared" si="69"/>
        <v>0</v>
      </c>
      <c r="G73" s="197"/>
      <c r="H73" s="198"/>
      <c r="I73" s="199">
        <f t="shared" si="70"/>
        <v>0</v>
      </c>
      <c r="J73" s="200"/>
      <c r="K73" s="198"/>
      <c r="L73" s="199">
        <f t="shared" si="71"/>
        <v>0</v>
      </c>
      <c r="M73" s="197"/>
      <c r="N73" s="198"/>
      <c r="O73" s="199">
        <f t="shared" si="72"/>
        <v>0</v>
      </c>
      <c r="P73" s="201"/>
    </row>
    <row r="74" spans="1:16" ht="60" hidden="1" x14ac:dyDescent="0.25">
      <c r="A74" s="52">
        <v>1228</v>
      </c>
      <c r="B74" s="90" t="s">
        <v>93</v>
      </c>
      <c r="C74" s="536">
        <f t="shared" si="4"/>
        <v>0</v>
      </c>
      <c r="D74" s="197"/>
      <c r="E74" s="198"/>
      <c r="F74" s="199">
        <f t="shared" si="69"/>
        <v>0</v>
      </c>
      <c r="G74" s="197"/>
      <c r="H74" s="198"/>
      <c r="I74" s="199">
        <f t="shared" si="70"/>
        <v>0</v>
      </c>
      <c r="J74" s="200"/>
      <c r="K74" s="198"/>
      <c r="L74" s="199">
        <f t="shared" si="71"/>
        <v>0</v>
      </c>
      <c r="M74" s="197"/>
      <c r="N74" s="198"/>
      <c r="O74" s="199">
        <f t="shared" si="72"/>
        <v>0</v>
      </c>
      <c r="P74" s="201"/>
    </row>
    <row r="75" spans="1:16" x14ac:dyDescent="0.25">
      <c r="A75" s="176">
        <v>2000</v>
      </c>
      <c r="B75" s="176" t="s">
        <v>94</v>
      </c>
      <c r="C75" s="547">
        <f t="shared" si="4"/>
        <v>10046</v>
      </c>
      <c r="D75" s="177">
        <f t="shared" ref="D75:O75" si="73">SUM(D76,D83,D120,D151,D152)</f>
        <v>12128</v>
      </c>
      <c r="E75" s="178">
        <f t="shared" si="73"/>
        <v>-2572</v>
      </c>
      <c r="F75" s="179">
        <f t="shared" si="73"/>
        <v>9556</v>
      </c>
      <c r="G75" s="177">
        <f t="shared" si="73"/>
        <v>0</v>
      </c>
      <c r="H75" s="178">
        <f t="shared" si="73"/>
        <v>0</v>
      </c>
      <c r="I75" s="179">
        <f t="shared" si="73"/>
        <v>0</v>
      </c>
      <c r="J75" s="180">
        <f t="shared" si="73"/>
        <v>490</v>
      </c>
      <c r="K75" s="178">
        <f t="shared" si="73"/>
        <v>0</v>
      </c>
      <c r="L75" s="179">
        <f t="shared" si="73"/>
        <v>490</v>
      </c>
      <c r="M75" s="177">
        <f t="shared" si="73"/>
        <v>0</v>
      </c>
      <c r="N75" s="178">
        <f t="shared" si="73"/>
        <v>0</v>
      </c>
      <c r="O75" s="179">
        <f t="shared" si="73"/>
        <v>0</v>
      </c>
      <c r="P75" s="181"/>
    </row>
    <row r="76" spans="1:16" ht="24" hidden="1" x14ac:dyDescent="0.25">
      <c r="A76" s="70">
        <v>2100</v>
      </c>
      <c r="B76" s="182" t="s">
        <v>95</v>
      </c>
      <c r="C76" s="534">
        <f t="shared" si="4"/>
        <v>0</v>
      </c>
      <c r="D76" s="183">
        <f t="shared" ref="D76:E76" si="74">SUM(D77,D80)</f>
        <v>0</v>
      </c>
      <c r="E76" s="184">
        <f t="shared" si="74"/>
        <v>0</v>
      </c>
      <c r="F76" s="185">
        <f>SUM(F77,F80)</f>
        <v>0</v>
      </c>
      <c r="G76" s="183">
        <f t="shared" ref="G76:H76" si="75">SUM(G77,G80)</f>
        <v>0</v>
      </c>
      <c r="H76" s="184">
        <f t="shared" si="75"/>
        <v>0</v>
      </c>
      <c r="I76" s="185">
        <f>SUM(I77,I80)</f>
        <v>0</v>
      </c>
      <c r="J76" s="186">
        <f t="shared" ref="J76:K76" si="76">SUM(J77,J80)</f>
        <v>0</v>
      </c>
      <c r="K76" s="184">
        <f t="shared" si="76"/>
        <v>0</v>
      </c>
      <c r="L76" s="185">
        <f>SUM(L77,L80)</f>
        <v>0</v>
      </c>
      <c r="M76" s="183">
        <f t="shared" ref="M76:O76" si="77">SUM(M77,M80)</f>
        <v>0</v>
      </c>
      <c r="N76" s="184">
        <f t="shared" si="77"/>
        <v>0</v>
      </c>
      <c r="O76" s="185">
        <f t="shared" si="77"/>
        <v>0</v>
      </c>
      <c r="P76" s="209"/>
    </row>
    <row r="77" spans="1:16" ht="24" hidden="1" x14ac:dyDescent="0.25">
      <c r="A77" s="298">
        <v>2110</v>
      </c>
      <c r="B77" s="82" t="s">
        <v>96</v>
      </c>
      <c r="C77" s="535">
        <f t="shared" si="4"/>
        <v>0</v>
      </c>
      <c r="D77" s="212">
        <f t="shared" ref="D77:E77" si="78">SUM(D78:D79)</f>
        <v>0</v>
      </c>
      <c r="E77" s="213">
        <f t="shared" si="78"/>
        <v>0</v>
      </c>
      <c r="F77" s="194">
        <f>SUM(F78:F79)</f>
        <v>0</v>
      </c>
      <c r="G77" s="212">
        <f t="shared" ref="G77:H77" si="79">SUM(G78:G79)</f>
        <v>0</v>
      </c>
      <c r="H77" s="213">
        <f t="shared" si="79"/>
        <v>0</v>
      </c>
      <c r="I77" s="194">
        <f>SUM(I78:I79)</f>
        <v>0</v>
      </c>
      <c r="J77" s="214">
        <f t="shared" ref="J77:K77" si="80">SUM(J78:J79)</f>
        <v>0</v>
      </c>
      <c r="K77" s="213">
        <f t="shared" si="80"/>
        <v>0</v>
      </c>
      <c r="L77" s="194">
        <f>SUM(L78:L79)</f>
        <v>0</v>
      </c>
      <c r="M77" s="212">
        <f t="shared" ref="M77:O77" si="81">SUM(M78:M79)</f>
        <v>0</v>
      </c>
      <c r="N77" s="213">
        <f t="shared" si="81"/>
        <v>0</v>
      </c>
      <c r="O77" s="194">
        <f t="shared" si="81"/>
        <v>0</v>
      </c>
      <c r="P77" s="196"/>
    </row>
    <row r="78" spans="1:16" hidden="1" x14ac:dyDescent="0.25">
      <c r="A78" s="52">
        <v>2111</v>
      </c>
      <c r="B78" s="90" t="s">
        <v>97</v>
      </c>
      <c r="C78" s="536">
        <f t="shared" si="4"/>
        <v>0</v>
      </c>
      <c r="D78" s="197"/>
      <c r="E78" s="198"/>
      <c r="F78" s="199">
        <f t="shared" ref="F78:F79" si="82">D78+E78</f>
        <v>0</v>
      </c>
      <c r="G78" s="197"/>
      <c r="H78" s="198"/>
      <c r="I78" s="199">
        <f t="shared" ref="I78:I79" si="83">G78+H78</f>
        <v>0</v>
      </c>
      <c r="J78" s="200"/>
      <c r="K78" s="198"/>
      <c r="L78" s="199">
        <f t="shared" ref="L78:L79" si="84">J78+K78</f>
        <v>0</v>
      </c>
      <c r="M78" s="197"/>
      <c r="N78" s="198"/>
      <c r="O78" s="199">
        <f t="shared" ref="O78:O79" si="85">M78+N78</f>
        <v>0</v>
      </c>
      <c r="P78" s="201"/>
    </row>
    <row r="79" spans="1:16" ht="24" hidden="1" x14ac:dyDescent="0.25">
      <c r="A79" s="52">
        <v>2112</v>
      </c>
      <c r="B79" s="90" t="s">
        <v>98</v>
      </c>
      <c r="C79" s="536">
        <f t="shared" si="4"/>
        <v>0</v>
      </c>
      <c r="D79" s="197"/>
      <c r="E79" s="198"/>
      <c r="F79" s="199">
        <f t="shared" si="82"/>
        <v>0</v>
      </c>
      <c r="G79" s="197"/>
      <c r="H79" s="198"/>
      <c r="I79" s="199">
        <f t="shared" si="83"/>
        <v>0</v>
      </c>
      <c r="J79" s="200"/>
      <c r="K79" s="198"/>
      <c r="L79" s="199">
        <f t="shared" si="84"/>
        <v>0</v>
      </c>
      <c r="M79" s="197"/>
      <c r="N79" s="198"/>
      <c r="O79" s="199">
        <f t="shared" si="85"/>
        <v>0</v>
      </c>
      <c r="P79" s="201"/>
    </row>
    <row r="80" spans="1:16" ht="24" hidden="1" x14ac:dyDescent="0.25">
      <c r="A80" s="202">
        <v>2120</v>
      </c>
      <c r="B80" s="90" t="s">
        <v>99</v>
      </c>
      <c r="C80" s="536">
        <f t="shared" si="4"/>
        <v>0</v>
      </c>
      <c r="D80" s="203">
        <f t="shared" ref="D80:E80" si="86">SUM(D81:D82)</f>
        <v>0</v>
      </c>
      <c r="E80" s="204">
        <f t="shared" si="86"/>
        <v>0</v>
      </c>
      <c r="F80" s="199">
        <f>SUM(F81:F82)</f>
        <v>0</v>
      </c>
      <c r="G80" s="203">
        <f t="shared" ref="G80:H80" si="87">SUM(G81:G82)</f>
        <v>0</v>
      </c>
      <c r="H80" s="204">
        <f t="shared" si="87"/>
        <v>0</v>
      </c>
      <c r="I80" s="199">
        <f>SUM(I81:I82)</f>
        <v>0</v>
      </c>
      <c r="J80" s="205">
        <f t="shared" ref="J80:K80" si="88">SUM(J81:J82)</f>
        <v>0</v>
      </c>
      <c r="K80" s="204">
        <f t="shared" si="88"/>
        <v>0</v>
      </c>
      <c r="L80" s="199">
        <f>SUM(L81:L82)</f>
        <v>0</v>
      </c>
      <c r="M80" s="203">
        <f t="shared" ref="M80:O80" si="89">SUM(M81:M82)</f>
        <v>0</v>
      </c>
      <c r="N80" s="204">
        <f t="shared" si="89"/>
        <v>0</v>
      </c>
      <c r="O80" s="199">
        <f t="shared" si="89"/>
        <v>0</v>
      </c>
      <c r="P80" s="201"/>
    </row>
    <row r="81" spans="1:16" hidden="1" x14ac:dyDescent="0.25">
      <c r="A81" s="52">
        <v>2121</v>
      </c>
      <c r="B81" s="90" t="s">
        <v>97</v>
      </c>
      <c r="C81" s="536">
        <f t="shared" si="4"/>
        <v>0</v>
      </c>
      <c r="D81" s="197"/>
      <c r="E81" s="198"/>
      <c r="F81" s="199">
        <f t="shared" ref="F81:F82" si="90">D81+E81</f>
        <v>0</v>
      </c>
      <c r="G81" s="197"/>
      <c r="H81" s="198"/>
      <c r="I81" s="199">
        <f t="shared" ref="I81:I82" si="91">G81+H81</f>
        <v>0</v>
      </c>
      <c r="J81" s="200"/>
      <c r="K81" s="198"/>
      <c r="L81" s="199">
        <f t="shared" ref="L81:L82" si="92">J81+K81</f>
        <v>0</v>
      </c>
      <c r="M81" s="197"/>
      <c r="N81" s="198"/>
      <c r="O81" s="199">
        <f t="shared" ref="O81:O82" si="93">M81+N81</f>
        <v>0</v>
      </c>
      <c r="P81" s="201"/>
    </row>
    <row r="82" spans="1:16" ht="24" hidden="1" x14ac:dyDescent="0.25">
      <c r="A82" s="52">
        <v>2122</v>
      </c>
      <c r="B82" s="90" t="s">
        <v>98</v>
      </c>
      <c r="C82" s="536">
        <f t="shared" si="4"/>
        <v>0</v>
      </c>
      <c r="D82" s="197"/>
      <c r="E82" s="198"/>
      <c r="F82" s="199">
        <f t="shared" si="90"/>
        <v>0</v>
      </c>
      <c r="G82" s="197"/>
      <c r="H82" s="198"/>
      <c r="I82" s="199">
        <f t="shared" si="91"/>
        <v>0</v>
      </c>
      <c r="J82" s="200"/>
      <c r="K82" s="198"/>
      <c r="L82" s="199">
        <f t="shared" si="92"/>
        <v>0</v>
      </c>
      <c r="M82" s="197"/>
      <c r="N82" s="198"/>
      <c r="O82" s="199">
        <f t="shared" si="93"/>
        <v>0</v>
      </c>
      <c r="P82" s="201"/>
    </row>
    <row r="83" spans="1:16" x14ac:dyDescent="0.25">
      <c r="A83" s="70">
        <v>2200</v>
      </c>
      <c r="B83" s="182" t="s">
        <v>100</v>
      </c>
      <c r="C83" s="534">
        <f t="shared" si="4"/>
        <v>3101</v>
      </c>
      <c r="D83" s="183">
        <f t="shared" ref="D83:E83" si="94">SUM(D84,D85,D91,D99,D107,D108,D114,D119)</f>
        <v>4149</v>
      </c>
      <c r="E83" s="184">
        <f t="shared" si="94"/>
        <v>-1240</v>
      </c>
      <c r="F83" s="185">
        <f>SUM(F84,F85,F91,F99,F107,F108,F114,F119)</f>
        <v>2909</v>
      </c>
      <c r="G83" s="183">
        <f t="shared" ref="G83:H83" si="95">SUM(G84,G85,G91,G99,G107,G108,G114,G119)</f>
        <v>0</v>
      </c>
      <c r="H83" s="184">
        <f t="shared" si="95"/>
        <v>0</v>
      </c>
      <c r="I83" s="185">
        <f>SUM(I84,I85,I91,I99,I107,I108,I114,I119)</f>
        <v>0</v>
      </c>
      <c r="J83" s="186">
        <f t="shared" ref="J83:K83" si="96">SUM(J84,J85,J91,J99,J107,J108,J114,J119)</f>
        <v>192</v>
      </c>
      <c r="K83" s="184">
        <f t="shared" si="96"/>
        <v>0</v>
      </c>
      <c r="L83" s="185">
        <f>SUM(L84,L85,L91,L99,L107,L108,L114,L119)</f>
        <v>192</v>
      </c>
      <c r="M83" s="183">
        <f t="shared" ref="M83:O83" si="97">SUM(M84,M85,M91,M99,M107,M108,M114,M119)</f>
        <v>0</v>
      </c>
      <c r="N83" s="184">
        <f t="shared" si="97"/>
        <v>0</v>
      </c>
      <c r="O83" s="185">
        <f t="shared" si="97"/>
        <v>0</v>
      </c>
      <c r="P83" s="215"/>
    </row>
    <row r="84" spans="1:16" hidden="1" x14ac:dyDescent="0.25">
      <c r="A84" s="188">
        <v>2210</v>
      </c>
      <c r="B84" s="143" t="s">
        <v>101</v>
      </c>
      <c r="C84" s="542">
        <f t="shared" si="4"/>
        <v>0</v>
      </c>
      <c r="D84" s="206"/>
      <c r="E84" s="207"/>
      <c r="F84" s="189">
        <f>D84+E84</f>
        <v>0</v>
      </c>
      <c r="G84" s="206"/>
      <c r="H84" s="207"/>
      <c r="I84" s="189">
        <f>G84+H84</f>
        <v>0</v>
      </c>
      <c r="J84" s="208"/>
      <c r="K84" s="207"/>
      <c r="L84" s="189">
        <f>J84+K84</f>
        <v>0</v>
      </c>
      <c r="M84" s="206"/>
      <c r="N84" s="207"/>
      <c r="O84" s="189">
        <f t="shared" ref="O84" si="98">M84+N84</f>
        <v>0</v>
      </c>
      <c r="P84" s="191"/>
    </row>
    <row r="85" spans="1:16" ht="24" hidden="1" x14ac:dyDescent="0.25">
      <c r="A85" s="202">
        <v>2220</v>
      </c>
      <c r="B85" s="90" t="s">
        <v>103</v>
      </c>
      <c r="C85" s="536">
        <f t="shared" ref="C85:C148" si="99">F85+I85+L85+O85</f>
        <v>0</v>
      </c>
      <c r="D85" s="203">
        <f t="shared" ref="D85:E85" si="100">SUM(D86:D90)</f>
        <v>0</v>
      </c>
      <c r="E85" s="204">
        <f t="shared" si="100"/>
        <v>0</v>
      </c>
      <c r="F85" s="199">
        <f>SUM(F86:F90)</f>
        <v>0</v>
      </c>
      <c r="G85" s="203">
        <f t="shared" ref="G85:H85" si="101">SUM(G86:G90)</f>
        <v>0</v>
      </c>
      <c r="H85" s="204">
        <f t="shared" si="101"/>
        <v>0</v>
      </c>
      <c r="I85" s="199">
        <f>SUM(I86:I90)</f>
        <v>0</v>
      </c>
      <c r="J85" s="205">
        <f t="shared" ref="J85:K85" si="102">SUM(J86:J90)</f>
        <v>0</v>
      </c>
      <c r="K85" s="204">
        <f t="shared" si="102"/>
        <v>0</v>
      </c>
      <c r="L85" s="199">
        <f>SUM(L86:L90)</f>
        <v>0</v>
      </c>
      <c r="M85" s="203">
        <f t="shared" ref="M85:O85" si="103">SUM(M86:M90)</f>
        <v>0</v>
      </c>
      <c r="N85" s="204">
        <f t="shared" si="103"/>
        <v>0</v>
      </c>
      <c r="O85" s="199">
        <f t="shared" si="103"/>
        <v>0</v>
      </c>
      <c r="P85" s="201"/>
    </row>
    <row r="86" spans="1:16" hidden="1" x14ac:dyDescent="0.25">
      <c r="A86" s="52">
        <v>2221</v>
      </c>
      <c r="B86" s="90" t="s">
        <v>104</v>
      </c>
      <c r="C86" s="536">
        <f t="shared" si="99"/>
        <v>0</v>
      </c>
      <c r="D86" s="197"/>
      <c r="E86" s="198"/>
      <c r="F86" s="199">
        <f t="shared" ref="F86:F90" si="104">D86+E86</f>
        <v>0</v>
      </c>
      <c r="G86" s="197"/>
      <c r="H86" s="198"/>
      <c r="I86" s="199">
        <f t="shared" ref="I86:I90" si="105">G86+H86</f>
        <v>0</v>
      </c>
      <c r="J86" s="200"/>
      <c r="K86" s="198"/>
      <c r="L86" s="199">
        <f t="shared" ref="L86:L90" si="106">J86+K86</f>
        <v>0</v>
      </c>
      <c r="M86" s="197"/>
      <c r="N86" s="198"/>
      <c r="O86" s="199">
        <f t="shared" ref="O86:O90" si="107">M86+N86</f>
        <v>0</v>
      </c>
      <c r="P86" s="201"/>
    </row>
    <row r="87" spans="1:16" ht="24" hidden="1" x14ac:dyDescent="0.25">
      <c r="A87" s="52">
        <v>2222</v>
      </c>
      <c r="B87" s="90" t="s">
        <v>105</v>
      </c>
      <c r="C87" s="536">
        <f t="shared" si="99"/>
        <v>0</v>
      </c>
      <c r="D87" s="197"/>
      <c r="E87" s="198"/>
      <c r="F87" s="199">
        <f t="shared" si="104"/>
        <v>0</v>
      </c>
      <c r="G87" s="197"/>
      <c r="H87" s="198"/>
      <c r="I87" s="199">
        <f t="shared" si="105"/>
        <v>0</v>
      </c>
      <c r="J87" s="200"/>
      <c r="K87" s="198"/>
      <c r="L87" s="199">
        <f t="shared" si="106"/>
        <v>0</v>
      </c>
      <c r="M87" s="197"/>
      <c r="N87" s="198"/>
      <c r="O87" s="199">
        <f t="shared" si="107"/>
        <v>0</v>
      </c>
      <c r="P87" s="201"/>
    </row>
    <row r="88" spans="1:16" hidden="1" x14ac:dyDescent="0.25">
      <c r="A88" s="52">
        <v>2223</v>
      </c>
      <c r="B88" s="90" t="s">
        <v>106</v>
      </c>
      <c r="C88" s="536">
        <f t="shared" si="99"/>
        <v>0</v>
      </c>
      <c r="D88" s="197"/>
      <c r="E88" s="198"/>
      <c r="F88" s="199">
        <f t="shared" si="104"/>
        <v>0</v>
      </c>
      <c r="G88" s="197"/>
      <c r="H88" s="198"/>
      <c r="I88" s="199">
        <f t="shared" si="105"/>
        <v>0</v>
      </c>
      <c r="J88" s="200"/>
      <c r="K88" s="198"/>
      <c r="L88" s="199">
        <f t="shared" si="106"/>
        <v>0</v>
      </c>
      <c r="M88" s="197"/>
      <c r="N88" s="198"/>
      <c r="O88" s="199">
        <f t="shared" si="107"/>
        <v>0</v>
      </c>
      <c r="P88" s="201"/>
    </row>
    <row r="89" spans="1:16" ht="48" hidden="1" x14ac:dyDescent="0.25">
      <c r="A89" s="52">
        <v>2224</v>
      </c>
      <c r="B89" s="90" t="s">
        <v>107</v>
      </c>
      <c r="C89" s="536">
        <f t="shared" si="99"/>
        <v>0</v>
      </c>
      <c r="D89" s="197"/>
      <c r="E89" s="198"/>
      <c r="F89" s="199">
        <f t="shared" si="104"/>
        <v>0</v>
      </c>
      <c r="G89" s="197"/>
      <c r="H89" s="198"/>
      <c r="I89" s="199">
        <f t="shared" si="105"/>
        <v>0</v>
      </c>
      <c r="J89" s="200"/>
      <c r="K89" s="198"/>
      <c r="L89" s="199">
        <f t="shared" si="106"/>
        <v>0</v>
      </c>
      <c r="M89" s="197"/>
      <c r="N89" s="198"/>
      <c r="O89" s="199">
        <f t="shared" si="107"/>
        <v>0</v>
      </c>
      <c r="P89" s="201"/>
    </row>
    <row r="90" spans="1:16" ht="24" hidden="1" x14ac:dyDescent="0.25">
      <c r="A90" s="52">
        <v>2229</v>
      </c>
      <c r="B90" s="90" t="s">
        <v>108</v>
      </c>
      <c r="C90" s="536">
        <f t="shared" si="99"/>
        <v>0</v>
      </c>
      <c r="D90" s="197"/>
      <c r="E90" s="198"/>
      <c r="F90" s="199">
        <f t="shared" si="104"/>
        <v>0</v>
      </c>
      <c r="G90" s="197"/>
      <c r="H90" s="198"/>
      <c r="I90" s="199">
        <f t="shared" si="105"/>
        <v>0</v>
      </c>
      <c r="J90" s="200"/>
      <c r="K90" s="198"/>
      <c r="L90" s="199">
        <f t="shared" si="106"/>
        <v>0</v>
      </c>
      <c r="M90" s="197"/>
      <c r="N90" s="198"/>
      <c r="O90" s="199">
        <f t="shared" si="107"/>
        <v>0</v>
      </c>
      <c r="P90" s="201"/>
    </row>
    <row r="91" spans="1:16" x14ac:dyDescent="0.25">
      <c r="A91" s="202">
        <v>2230</v>
      </c>
      <c r="B91" s="90" t="s">
        <v>109</v>
      </c>
      <c r="C91" s="536">
        <f t="shared" si="99"/>
        <v>3101</v>
      </c>
      <c r="D91" s="203">
        <f t="shared" ref="D91:E91" si="108">SUM(D92:D98)</f>
        <v>4149</v>
      </c>
      <c r="E91" s="204">
        <f t="shared" si="108"/>
        <v>-1240</v>
      </c>
      <c r="F91" s="199">
        <f>SUM(F92:F98)</f>
        <v>2909</v>
      </c>
      <c r="G91" s="203">
        <f t="shared" ref="G91:H91" si="109">SUM(G92:G98)</f>
        <v>0</v>
      </c>
      <c r="H91" s="204">
        <f t="shared" si="109"/>
        <v>0</v>
      </c>
      <c r="I91" s="199">
        <f>SUM(I92:I98)</f>
        <v>0</v>
      </c>
      <c r="J91" s="205">
        <f t="shared" ref="J91:K91" si="110">SUM(J92:J98)</f>
        <v>192</v>
      </c>
      <c r="K91" s="204">
        <f t="shared" si="110"/>
        <v>0</v>
      </c>
      <c r="L91" s="199">
        <f>SUM(L92:L98)</f>
        <v>192</v>
      </c>
      <c r="M91" s="203">
        <f t="shared" ref="M91:O91" si="111">SUM(M92:M98)</f>
        <v>0</v>
      </c>
      <c r="N91" s="204">
        <f t="shared" si="111"/>
        <v>0</v>
      </c>
      <c r="O91" s="199">
        <f t="shared" si="111"/>
        <v>0</v>
      </c>
      <c r="P91" s="201"/>
    </row>
    <row r="92" spans="1:16" ht="24" x14ac:dyDescent="0.25">
      <c r="A92" s="52">
        <v>2231</v>
      </c>
      <c r="B92" s="90" t="s">
        <v>110</v>
      </c>
      <c r="C92" s="536">
        <f t="shared" si="99"/>
        <v>2209</v>
      </c>
      <c r="D92" s="197">
        <v>3449</v>
      </c>
      <c r="E92" s="198">
        <f>-1148-92</f>
        <v>-1240</v>
      </c>
      <c r="F92" s="199">
        <f t="shared" ref="F92:F98" si="112">D92+E92</f>
        <v>2209</v>
      </c>
      <c r="G92" s="197"/>
      <c r="H92" s="198"/>
      <c r="I92" s="199">
        <f t="shared" ref="I92:I98" si="113">G92+H92</f>
        <v>0</v>
      </c>
      <c r="J92" s="200"/>
      <c r="K92" s="198"/>
      <c r="L92" s="199">
        <f t="shared" ref="L92:L98" si="114">J92+K92</f>
        <v>0</v>
      </c>
      <c r="M92" s="197"/>
      <c r="N92" s="198"/>
      <c r="O92" s="199">
        <f t="shared" ref="O92:O98" si="115">M92+N92</f>
        <v>0</v>
      </c>
      <c r="P92" s="201"/>
    </row>
    <row r="93" spans="1:16" ht="24.75" customHeight="1" x14ac:dyDescent="0.25">
      <c r="A93" s="52">
        <v>2232</v>
      </c>
      <c r="B93" s="90" t="s">
        <v>111</v>
      </c>
      <c r="C93" s="536">
        <f t="shared" si="99"/>
        <v>600</v>
      </c>
      <c r="D93" s="197">
        <v>600</v>
      </c>
      <c r="E93" s="198"/>
      <c r="F93" s="199">
        <f t="shared" si="112"/>
        <v>600</v>
      </c>
      <c r="G93" s="197"/>
      <c r="H93" s="198"/>
      <c r="I93" s="199">
        <f t="shared" si="113"/>
        <v>0</v>
      </c>
      <c r="J93" s="200"/>
      <c r="K93" s="198"/>
      <c r="L93" s="199">
        <f t="shared" si="114"/>
        <v>0</v>
      </c>
      <c r="M93" s="197"/>
      <c r="N93" s="198"/>
      <c r="O93" s="199">
        <f t="shared" si="115"/>
        <v>0</v>
      </c>
      <c r="P93" s="201"/>
    </row>
    <row r="94" spans="1:16" ht="24" hidden="1" x14ac:dyDescent="0.25">
      <c r="A94" s="45">
        <v>2233</v>
      </c>
      <c r="B94" s="82" t="s">
        <v>112</v>
      </c>
      <c r="C94" s="535">
        <f t="shared" si="99"/>
        <v>0</v>
      </c>
      <c r="D94" s="192"/>
      <c r="E94" s="193"/>
      <c r="F94" s="194">
        <f t="shared" si="112"/>
        <v>0</v>
      </c>
      <c r="G94" s="192"/>
      <c r="H94" s="193"/>
      <c r="I94" s="194">
        <f t="shared" si="113"/>
        <v>0</v>
      </c>
      <c r="J94" s="195"/>
      <c r="K94" s="193"/>
      <c r="L94" s="194">
        <f t="shared" si="114"/>
        <v>0</v>
      </c>
      <c r="M94" s="192"/>
      <c r="N94" s="193"/>
      <c r="O94" s="194">
        <f t="shared" si="115"/>
        <v>0</v>
      </c>
      <c r="P94" s="196"/>
    </row>
    <row r="95" spans="1:16" ht="36" hidden="1" x14ac:dyDescent="0.25">
      <c r="A95" s="52">
        <v>2234</v>
      </c>
      <c r="B95" s="90" t="s">
        <v>113</v>
      </c>
      <c r="C95" s="536">
        <f t="shared" si="99"/>
        <v>0</v>
      </c>
      <c r="D95" s="197"/>
      <c r="E95" s="198"/>
      <c r="F95" s="199">
        <f t="shared" si="112"/>
        <v>0</v>
      </c>
      <c r="G95" s="197"/>
      <c r="H95" s="198"/>
      <c r="I95" s="199">
        <f t="shared" si="113"/>
        <v>0</v>
      </c>
      <c r="J95" s="200"/>
      <c r="K95" s="198"/>
      <c r="L95" s="199">
        <f t="shared" si="114"/>
        <v>0</v>
      </c>
      <c r="M95" s="197"/>
      <c r="N95" s="198"/>
      <c r="O95" s="199">
        <f t="shared" si="115"/>
        <v>0</v>
      </c>
      <c r="P95" s="201"/>
    </row>
    <row r="96" spans="1:16" ht="24" hidden="1" x14ac:dyDescent="0.25">
      <c r="A96" s="52">
        <v>2235</v>
      </c>
      <c r="B96" s="90" t="s">
        <v>114</v>
      </c>
      <c r="C96" s="536">
        <f t="shared" si="99"/>
        <v>0</v>
      </c>
      <c r="D96" s="197"/>
      <c r="E96" s="198"/>
      <c r="F96" s="199">
        <f t="shared" si="112"/>
        <v>0</v>
      </c>
      <c r="G96" s="197"/>
      <c r="H96" s="198"/>
      <c r="I96" s="199">
        <f t="shared" si="113"/>
        <v>0</v>
      </c>
      <c r="J96" s="200"/>
      <c r="K96" s="198"/>
      <c r="L96" s="199">
        <f t="shared" si="114"/>
        <v>0</v>
      </c>
      <c r="M96" s="197"/>
      <c r="N96" s="198"/>
      <c r="O96" s="199">
        <f t="shared" si="115"/>
        <v>0</v>
      </c>
      <c r="P96" s="201"/>
    </row>
    <row r="97" spans="1:16" hidden="1" x14ac:dyDescent="0.25">
      <c r="A97" s="52">
        <v>2236</v>
      </c>
      <c r="B97" s="90" t="s">
        <v>115</v>
      </c>
      <c r="C97" s="536">
        <f t="shared" si="99"/>
        <v>0</v>
      </c>
      <c r="D97" s="197"/>
      <c r="E97" s="198"/>
      <c r="F97" s="199">
        <f t="shared" si="112"/>
        <v>0</v>
      </c>
      <c r="G97" s="197"/>
      <c r="H97" s="198"/>
      <c r="I97" s="199">
        <f t="shared" si="113"/>
        <v>0</v>
      </c>
      <c r="J97" s="200"/>
      <c r="K97" s="198"/>
      <c r="L97" s="199">
        <f t="shared" si="114"/>
        <v>0</v>
      </c>
      <c r="M97" s="197"/>
      <c r="N97" s="198"/>
      <c r="O97" s="199">
        <f t="shared" si="115"/>
        <v>0</v>
      </c>
      <c r="P97" s="201"/>
    </row>
    <row r="98" spans="1:16" x14ac:dyDescent="0.25">
      <c r="A98" s="52">
        <v>2239</v>
      </c>
      <c r="B98" s="90" t="s">
        <v>116</v>
      </c>
      <c r="C98" s="536">
        <f t="shared" si="99"/>
        <v>292</v>
      </c>
      <c r="D98" s="197">
        <v>100</v>
      </c>
      <c r="E98" s="198"/>
      <c r="F98" s="199">
        <f t="shared" si="112"/>
        <v>100</v>
      </c>
      <c r="G98" s="197"/>
      <c r="H98" s="198"/>
      <c r="I98" s="199">
        <f t="shared" si="113"/>
        <v>0</v>
      </c>
      <c r="J98" s="200">
        <v>192</v>
      </c>
      <c r="K98" s="198"/>
      <c r="L98" s="199">
        <f t="shared" si="114"/>
        <v>192</v>
      </c>
      <c r="M98" s="197"/>
      <c r="N98" s="198"/>
      <c r="O98" s="199">
        <f t="shared" si="115"/>
        <v>0</v>
      </c>
      <c r="P98" s="201"/>
    </row>
    <row r="99" spans="1:16" ht="36" hidden="1" x14ac:dyDescent="0.25">
      <c r="A99" s="202">
        <v>2240</v>
      </c>
      <c r="B99" s="90" t="s">
        <v>117</v>
      </c>
      <c r="C99" s="536">
        <f t="shared" si="99"/>
        <v>0</v>
      </c>
      <c r="D99" s="203">
        <f t="shared" ref="D99:E99" si="116">SUM(D100:D106)</f>
        <v>0</v>
      </c>
      <c r="E99" s="204">
        <f t="shared" si="116"/>
        <v>0</v>
      </c>
      <c r="F99" s="199">
        <f>SUM(F100:F106)</f>
        <v>0</v>
      </c>
      <c r="G99" s="203">
        <f t="shared" ref="G99:H99" si="117">SUM(G100:G106)</f>
        <v>0</v>
      </c>
      <c r="H99" s="204">
        <f t="shared" si="117"/>
        <v>0</v>
      </c>
      <c r="I99" s="199">
        <f>SUM(I100:I106)</f>
        <v>0</v>
      </c>
      <c r="J99" s="205">
        <f t="shared" ref="J99:K99" si="118">SUM(J100:J106)</f>
        <v>0</v>
      </c>
      <c r="K99" s="204">
        <f t="shared" si="118"/>
        <v>0</v>
      </c>
      <c r="L99" s="199">
        <f>SUM(L100:L106)</f>
        <v>0</v>
      </c>
      <c r="M99" s="203">
        <f t="shared" ref="M99:O99" si="119">SUM(M100:M106)</f>
        <v>0</v>
      </c>
      <c r="N99" s="204">
        <f t="shared" si="119"/>
        <v>0</v>
      </c>
      <c r="O99" s="199">
        <f t="shared" si="119"/>
        <v>0</v>
      </c>
      <c r="P99" s="201"/>
    </row>
    <row r="100" spans="1:16" hidden="1" x14ac:dyDescent="0.25">
      <c r="A100" s="52">
        <v>2241</v>
      </c>
      <c r="B100" s="90" t="s">
        <v>118</v>
      </c>
      <c r="C100" s="536">
        <f t="shared" si="99"/>
        <v>0</v>
      </c>
      <c r="D100" s="197"/>
      <c r="E100" s="198"/>
      <c r="F100" s="199">
        <f t="shared" ref="F100:F107" si="120">D100+E100</f>
        <v>0</v>
      </c>
      <c r="G100" s="197"/>
      <c r="H100" s="198"/>
      <c r="I100" s="199">
        <f t="shared" ref="I100:I107" si="121">G100+H100</f>
        <v>0</v>
      </c>
      <c r="J100" s="200"/>
      <c r="K100" s="198"/>
      <c r="L100" s="199">
        <f t="shared" ref="L100:L107" si="122">J100+K100</f>
        <v>0</v>
      </c>
      <c r="M100" s="197"/>
      <c r="N100" s="198"/>
      <c r="O100" s="199">
        <f t="shared" ref="O100:O107" si="123">M100+N100</f>
        <v>0</v>
      </c>
      <c r="P100" s="201"/>
    </row>
    <row r="101" spans="1:16" ht="24" hidden="1" x14ac:dyDescent="0.25">
      <c r="A101" s="52">
        <v>2242</v>
      </c>
      <c r="B101" s="90" t="s">
        <v>119</v>
      </c>
      <c r="C101" s="536">
        <f t="shared" si="99"/>
        <v>0</v>
      </c>
      <c r="D101" s="197"/>
      <c r="E101" s="198"/>
      <c r="F101" s="199">
        <f t="shared" si="120"/>
        <v>0</v>
      </c>
      <c r="G101" s="197"/>
      <c r="H101" s="198"/>
      <c r="I101" s="199">
        <f t="shared" si="121"/>
        <v>0</v>
      </c>
      <c r="J101" s="200"/>
      <c r="K101" s="198"/>
      <c r="L101" s="199">
        <f t="shared" si="122"/>
        <v>0</v>
      </c>
      <c r="M101" s="197"/>
      <c r="N101" s="198"/>
      <c r="O101" s="199">
        <f t="shared" si="123"/>
        <v>0</v>
      </c>
      <c r="P101" s="201"/>
    </row>
    <row r="102" spans="1:16" ht="24" hidden="1" x14ac:dyDescent="0.25">
      <c r="A102" s="52">
        <v>2243</v>
      </c>
      <c r="B102" s="90" t="s">
        <v>120</v>
      </c>
      <c r="C102" s="536">
        <f t="shared" si="99"/>
        <v>0</v>
      </c>
      <c r="D102" s="197"/>
      <c r="E102" s="198"/>
      <c r="F102" s="199">
        <f t="shared" si="120"/>
        <v>0</v>
      </c>
      <c r="G102" s="197"/>
      <c r="H102" s="198"/>
      <c r="I102" s="199">
        <f t="shared" si="121"/>
        <v>0</v>
      </c>
      <c r="J102" s="200"/>
      <c r="K102" s="198"/>
      <c r="L102" s="199">
        <f t="shared" si="122"/>
        <v>0</v>
      </c>
      <c r="M102" s="197"/>
      <c r="N102" s="198"/>
      <c r="O102" s="199">
        <f t="shared" si="123"/>
        <v>0</v>
      </c>
      <c r="P102" s="201"/>
    </row>
    <row r="103" spans="1:16" hidden="1" x14ac:dyDescent="0.25">
      <c r="A103" s="52">
        <v>2244</v>
      </c>
      <c r="B103" s="90" t="s">
        <v>121</v>
      </c>
      <c r="C103" s="536">
        <f t="shared" si="99"/>
        <v>0</v>
      </c>
      <c r="D103" s="197"/>
      <c r="E103" s="198"/>
      <c r="F103" s="199">
        <f t="shared" si="120"/>
        <v>0</v>
      </c>
      <c r="G103" s="197"/>
      <c r="H103" s="198"/>
      <c r="I103" s="199">
        <f t="shared" si="121"/>
        <v>0</v>
      </c>
      <c r="J103" s="200"/>
      <c r="K103" s="198"/>
      <c r="L103" s="199">
        <f t="shared" si="122"/>
        <v>0</v>
      </c>
      <c r="M103" s="197"/>
      <c r="N103" s="198"/>
      <c r="O103" s="199">
        <f t="shared" si="123"/>
        <v>0</v>
      </c>
      <c r="P103" s="201"/>
    </row>
    <row r="104" spans="1:16" ht="24" hidden="1" x14ac:dyDescent="0.25">
      <c r="A104" s="52">
        <v>2246</v>
      </c>
      <c r="B104" s="90" t="s">
        <v>122</v>
      </c>
      <c r="C104" s="536">
        <f t="shared" si="99"/>
        <v>0</v>
      </c>
      <c r="D104" s="197"/>
      <c r="E104" s="198"/>
      <c r="F104" s="199">
        <f t="shared" si="120"/>
        <v>0</v>
      </c>
      <c r="G104" s="197"/>
      <c r="H104" s="198"/>
      <c r="I104" s="199">
        <f t="shared" si="121"/>
        <v>0</v>
      </c>
      <c r="J104" s="200"/>
      <c r="K104" s="198"/>
      <c r="L104" s="199">
        <f t="shared" si="122"/>
        <v>0</v>
      </c>
      <c r="M104" s="197"/>
      <c r="N104" s="198"/>
      <c r="O104" s="199">
        <f t="shared" si="123"/>
        <v>0</v>
      </c>
      <c r="P104" s="201"/>
    </row>
    <row r="105" spans="1:16" hidden="1" x14ac:dyDescent="0.25">
      <c r="A105" s="52">
        <v>2247</v>
      </c>
      <c r="B105" s="90" t="s">
        <v>123</v>
      </c>
      <c r="C105" s="536">
        <f t="shared" si="99"/>
        <v>0</v>
      </c>
      <c r="D105" s="197"/>
      <c r="E105" s="198"/>
      <c r="F105" s="199">
        <f t="shared" si="120"/>
        <v>0</v>
      </c>
      <c r="G105" s="197"/>
      <c r="H105" s="198"/>
      <c r="I105" s="199">
        <f t="shared" si="121"/>
        <v>0</v>
      </c>
      <c r="J105" s="200"/>
      <c r="K105" s="198"/>
      <c r="L105" s="199">
        <f t="shared" si="122"/>
        <v>0</v>
      </c>
      <c r="M105" s="197"/>
      <c r="N105" s="198"/>
      <c r="O105" s="199">
        <f t="shared" si="123"/>
        <v>0</v>
      </c>
      <c r="P105" s="201"/>
    </row>
    <row r="106" spans="1:16" ht="24" hidden="1" x14ac:dyDescent="0.25">
      <c r="A106" s="52">
        <v>2249</v>
      </c>
      <c r="B106" s="90" t="s">
        <v>124</v>
      </c>
      <c r="C106" s="536">
        <f t="shared" si="99"/>
        <v>0</v>
      </c>
      <c r="D106" s="197"/>
      <c r="E106" s="198"/>
      <c r="F106" s="199">
        <f t="shared" si="120"/>
        <v>0</v>
      </c>
      <c r="G106" s="197"/>
      <c r="H106" s="198"/>
      <c r="I106" s="199">
        <f t="shared" si="121"/>
        <v>0</v>
      </c>
      <c r="J106" s="200"/>
      <c r="K106" s="198"/>
      <c r="L106" s="199">
        <f t="shared" si="122"/>
        <v>0</v>
      </c>
      <c r="M106" s="197"/>
      <c r="N106" s="198"/>
      <c r="O106" s="199">
        <f t="shared" si="123"/>
        <v>0</v>
      </c>
      <c r="P106" s="201"/>
    </row>
    <row r="107" spans="1:16" hidden="1" x14ac:dyDescent="0.25">
      <c r="A107" s="202">
        <v>2250</v>
      </c>
      <c r="B107" s="90" t="s">
        <v>125</v>
      </c>
      <c r="C107" s="536">
        <f t="shared" si="99"/>
        <v>0</v>
      </c>
      <c r="D107" s="197"/>
      <c r="E107" s="198"/>
      <c r="F107" s="199">
        <f t="shared" si="120"/>
        <v>0</v>
      </c>
      <c r="G107" s="197"/>
      <c r="H107" s="198"/>
      <c r="I107" s="199">
        <f t="shared" si="121"/>
        <v>0</v>
      </c>
      <c r="J107" s="200"/>
      <c r="K107" s="198"/>
      <c r="L107" s="199">
        <f t="shared" si="122"/>
        <v>0</v>
      </c>
      <c r="M107" s="197"/>
      <c r="N107" s="198"/>
      <c r="O107" s="199">
        <f t="shared" si="123"/>
        <v>0</v>
      </c>
      <c r="P107" s="201"/>
    </row>
    <row r="108" spans="1:16" hidden="1" x14ac:dyDescent="0.25">
      <c r="A108" s="202">
        <v>2260</v>
      </c>
      <c r="B108" s="90" t="s">
        <v>126</v>
      </c>
      <c r="C108" s="536">
        <f t="shared" si="99"/>
        <v>0</v>
      </c>
      <c r="D108" s="203">
        <f t="shared" ref="D108:E108" si="124">SUM(D109:D113)</f>
        <v>0</v>
      </c>
      <c r="E108" s="204">
        <f t="shared" si="124"/>
        <v>0</v>
      </c>
      <c r="F108" s="199">
        <f>SUM(F109:F113)</f>
        <v>0</v>
      </c>
      <c r="G108" s="203">
        <f t="shared" ref="G108:H108" si="125">SUM(G109:G113)</f>
        <v>0</v>
      </c>
      <c r="H108" s="204">
        <f t="shared" si="125"/>
        <v>0</v>
      </c>
      <c r="I108" s="199">
        <f>SUM(I109:I113)</f>
        <v>0</v>
      </c>
      <c r="J108" s="205">
        <f t="shared" ref="J108:K108" si="126">SUM(J109:J113)</f>
        <v>0</v>
      </c>
      <c r="K108" s="204">
        <f t="shared" si="126"/>
        <v>0</v>
      </c>
      <c r="L108" s="199">
        <f>SUM(L109:L113)</f>
        <v>0</v>
      </c>
      <c r="M108" s="203">
        <f t="shared" ref="M108:O108" si="127">SUM(M109:M113)</f>
        <v>0</v>
      </c>
      <c r="N108" s="204">
        <f t="shared" si="127"/>
        <v>0</v>
      </c>
      <c r="O108" s="199">
        <f t="shared" si="127"/>
        <v>0</v>
      </c>
      <c r="P108" s="201"/>
    </row>
    <row r="109" spans="1:16" hidden="1" x14ac:dyDescent="0.25">
      <c r="A109" s="52">
        <v>2261</v>
      </c>
      <c r="B109" s="90" t="s">
        <v>127</v>
      </c>
      <c r="C109" s="536">
        <f t="shared" si="99"/>
        <v>0</v>
      </c>
      <c r="D109" s="197"/>
      <c r="E109" s="198"/>
      <c r="F109" s="199">
        <f t="shared" ref="F109:F113" si="128">D109+E109</f>
        <v>0</v>
      </c>
      <c r="G109" s="197"/>
      <c r="H109" s="198"/>
      <c r="I109" s="199">
        <f t="shared" ref="I109:I113" si="129">G109+H109</f>
        <v>0</v>
      </c>
      <c r="J109" s="200"/>
      <c r="K109" s="198"/>
      <c r="L109" s="199">
        <f t="shared" ref="L109:L113" si="130">J109+K109</f>
        <v>0</v>
      </c>
      <c r="M109" s="197"/>
      <c r="N109" s="198"/>
      <c r="O109" s="199">
        <f t="shared" ref="O109:O113" si="131">M109+N109</f>
        <v>0</v>
      </c>
      <c r="P109" s="201"/>
    </row>
    <row r="110" spans="1:16" hidden="1" x14ac:dyDescent="0.25">
      <c r="A110" s="52">
        <v>2262</v>
      </c>
      <c r="B110" s="90" t="s">
        <v>128</v>
      </c>
      <c r="C110" s="536">
        <f t="shared" si="99"/>
        <v>0</v>
      </c>
      <c r="D110" s="197"/>
      <c r="E110" s="198"/>
      <c r="F110" s="199">
        <f t="shared" si="128"/>
        <v>0</v>
      </c>
      <c r="G110" s="197"/>
      <c r="H110" s="198"/>
      <c r="I110" s="199">
        <f t="shared" si="129"/>
        <v>0</v>
      </c>
      <c r="J110" s="200"/>
      <c r="K110" s="198"/>
      <c r="L110" s="199">
        <f t="shared" si="130"/>
        <v>0</v>
      </c>
      <c r="M110" s="197"/>
      <c r="N110" s="198"/>
      <c r="O110" s="199">
        <f t="shared" si="131"/>
        <v>0</v>
      </c>
      <c r="P110" s="201"/>
    </row>
    <row r="111" spans="1:16" hidden="1" x14ac:dyDescent="0.25">
      <c r="A111" s="52">
        <v>2263</v>
      </c>
      <c r="B111" s="90" t="s">
        <v>129</v>
      </c>
      <c r="C111" s="536">
        <f t="shared" si="99"/>
        <v>0</v>
      </c>
      <c r="D111" s="197"/>
      <c r="E111" s="198"/>
      <c r="F111" s="199">
        <f t="shared" si="128"/>
        <v>0</v>
      </c>
      <c r="G111" s="197"/>
      <c r="H111" s="198"/>
      <c r="I111" s="199">
        <f t="shared" si="129"/>
        <v>0</v>
      </c>
      <c r="J111" s="200"/>
      <c r="K111" s="198"/>
      <c r="L111" s="199">
        <f t="shared" si="130"/>
        <v>0</v>
      </c>
      <c r="M111" s="197"/>
      <c r="N111" s="198"/>
      <c r="O111" s="199">
        <f t="shared" si="131"/>
        <v>0</v>
      </c>
      <c r="P111" s="201"/>
    </row>
    <row r="112" spans="1:16" ht="24" hidden="1" x14ac:dyDescent="0.25">
      <c r="A112" s="52">
        <v>2264</v>
      </c>
      <c r="B112" s="90" t="s">
        <v>130</v>
      </c>
      <c r="C112" s="536">
        <f t="shared" si="99"/>
        <v>0</v>
      </c>
      <c r="D112" s="197"/>
      <c r="E112" s="198"/>
      <c r="F112" s="199">
        <f t="shared" si="128"/>
        <v>0</v>
      </c>
      <c r="G112" s="197"/>
      <c r="H112" s="198"/>
      <c r="I112" s="199">
        <f t="shared" si="129"/>
        <v>0</v>
      </c>
      <c r="J112" s="200"/>
      <c r="K112" s="198"/>
      <c r="L112" s="199">
        <f t="shared" si="130"/>
        <v>0</v>
      </c>
      <c r="M112" s="197"/>
      <c r="N112" s="198"/>
      <c r="O112" s="199">
        <f t="shared" si="131"/>
        <v>0</v>
      </c>
      <c r="P112" s="201"/>
    </row>
    <row r="113" spans="1:16" hidden="1" x14ac:dyDescent="0.25">
      <c r="A113" s="52">
        <v>2269</v>
      </c>
      <c r="B113" s="90" t="s">
        <v>131</v>
      </c>
      <c r="C113" s="536">
        <f t="shared" si="99"/>
        <v>0</v>
      </c>
      <c r="D113" s="197"/>
      <c r="E113" s="198"/>
      <c r="F113" s="199">
        <f t="shared" si="128"/>
        <v>0</v>
      </c>
      <c r="G113" s="197"/>
      <c r="H113" s="198"/>
      <c r="I113" s="199">
        <f t="shared" si="129"/>
        <v>0</v>
      </c>
      <c r="J113" s="200"/>
      <c r="K113" s="198"/>
      <c r="L113" s="199">
        <f t="shared" si="130"/>
        <v>0</v>
      </c>
      <c r="M113" s="197"/>
      <c r="N113" s="198"/>
      <c r="O113" s="199">
        <f t="shared" si="131"/>
        <v>0</v>
      </c>
      <c r="P113" s="201"/>
    </row>
    <row r="114" spans="1:16" hidden="1" x14ac:dyDescent="0.25">
      <c r="A114" s="202">
        <v>2270</v>
      </c>
      <c r="B114" s="90" t="s">
        <v>132</v>
      </c>
      <c r="C114" s="536">
        <f t="shared" si="99"/>
        <v>0</v>
      </c>
      <c r="D114" s="203">
        <f t="shared" ref="D114:E114" si="132">SUM(D115:D118)</f>
        <v>0</v>
      </c>
      <c r="E114" s="204">
        <f t="shared" si="132"/>
        <v>0</v>
      </c>
      <c r="F114" s="199">
        <f>SUM(F115:F118)</f>
        <v>0</v>
      </c>
      <c r="G114" s="203">
        <f t="shared" ref="G114:H114" si="133">SUM(G115:G118)</f>
        <v>0</v>
      </c>
      <c r="H114" s="204">
        <f t="shared" si="133"/>
        <v>0</v>
      </c>
      <c r="I114" s="199">
        <f>SUM(I115:I118)</f>
        <v>0</v>
      </c>
      <c r="J114" s="205">
        <f t="shared" ref="J114:K114" si="134">SUM(J115:J118)</f>
        <v>0</v>
      </c>
      <c r="K114" s="204">
        <f t="shared" si="134"/>
        <v>0</v>
      </c>
      <c r="L114" s="199">
        <f>SUM(L115:L118)</f>
        <v>0</v>
      </c>
      <c r="M114" s="203">
        <f t="shared" ref="M114:O114" si="135">SUM(M115:M118)</f>
        <v>0</v>
      </c>
      <c r="N114" s="204">
        <f t="shared" si="135"/>
        <v>0</v>
      </c>
      <c r="O114" s="199">
        <f t="shared" si="135"/>
        <v>0</v>
      </c>
      <c r="P114" s="201"/>
    </row>
    <row r="115" spans="1:16" hidden="1" x14ac:dyDescent="0.25">
      <c r="A115" s="52">
        <v>2272</v>
      </c>
      <c r="B115" s="218" t="s">
        <v>133</v>
      </c>
      <c r="C115" s="536">
        <f t="shared" si="99"/>
        <v>0</v>
      </c>
      <c r="D115" s="197"/>
      <c r="E115" s="198"/>
      <c r="F115" s="199">
        <f t="shared" ref="F115:F119" si="136">D115+E115</f>
        <v>0</v>
      </c>
      <c r="G115" s="197"/>
      <c r="H115" s="198"/>
      <c r="I115" s="199">
        <f t="shared" ref="I115:I119" si="137">G115+H115</f>
        <v>0</v>
      </c>
      <c r="J115" s="200"/>
      <c r="K115" s="198"/>
      <c r="L115" s="199">
        <f t="shared" ref="L115:L119" si="138">J115+K115</f>
        <v>0</v>
      </c>
      <c r="M115" s="197"/>
      <c r="N115" s="198"/>
      <c r="O115" s="199">
        <f t="shared" ref="O115:O119" si="139">M115+N115</f>
        <v>0</v>
      </c>
      <c r="P115" s="201"/>
    </row>
    <row r="116" spans="1:16" ht="24" hidden="1" x14ac:dyDescent="0.25">
      <c r="A116" s="52">
        <v>2274</v>
      </c>
      <c r="B116" s="219" t="s">
        <v>134</v>
      </c>
      <c r="C116" s="536">
        <f t="shared" si="99"/>
        <v>0</v>
      </c>
      <c r="D116" s="197"/>
      <c r="E116" s="198"/>
      <c r="F116" s="199">
        <f t="shared" si="136"/>
        <v>0</v>
      </c>
      <c r="G116" s="197"/>
      <c r="H116" s="198"/>
      <c r="I116" s="199">
        <f t="shared" si="137"/>
        <v>0</v>
      </c>
      <c r="J116" s="200"/>
      <c r="K116" s="198"/>
      <c r="L116" s="199">
        <f t="shared" si="138"/>
        <v>0</v>
      </c>
      <c r="M116" s="197"/>
      <c r="N116" s="198"/>
      <c r="O116" s="199">
        <f t="shared" si="139"/>
        <v>0</v>
      </c>
      <c r="P116" s="201"/>
    </row>
    <row r="117" spans="1:16" ht="24" hidden="1" x14ac:dyDescent="0.25">
      <c r="A117" s="52">
        <v>2275</v>
      </c>
      <c r="B117" s="90" t="s">
        <v>135</v>
      </c>
      <c r="C117" s="536">
        <f t="shared" si="99"/>
        <v>0</v>
      </c>
      <c r="D117" s="197"/>
      <c r="E117" s="198"/>
      <c r="F117" s="199">
        <f t="shared" si="136"/>
        <v>0</v>
      </c>
      <c r="G117" s="197"/>
      <c r="H117" s="198"/>
      <c r="I117" s="199">
        <f t="shared" si="137"/>
        <v>0</v>
      </c>
      <c r="J117" s="200"/>
      <c r="K117" s="198"/>
      <c r="L117" s="199">
        <f t="shared" si="138"/>
        <v>0</v>
      </c>
      <c r="M117" s="197"/>
      <c r="N117" s="198"/>
      <c r="O117" s="199">
        <f t="shared" si="139"/>
        <v>0</v>
      </c>
      <c r="P117" s="201"/>
    </row>
    <row r="118" spans="1:16" ht="36" hidden="1" x14ac:dyDescent="0.25">
      <c r="A118" s="52">
        <v>2276</v>
      </c>
      <c r="B118" s="90" t="s">
        <v>136</v>
      </c>
      <c r="C118" s="536">
        <f t="shared" si="99"/>
        <v>0</v>
      </c>
      <c r="D118" s="197"/>
      <c r="E118" s="198"/>
      <c r="F118" s="199">
        <f t="shared" si="136"/>
        <v>0</v>
      </c>
      <c r="G118" s="197"/>
      <c r="H118" s="198"/>
      <c r="I118" s="199">
        <f t="shared" si="137"/>
        <v>0</v>
      </c>
      <c r="J118" s="200"/>
      <c r="K118" s="198"/>
      <c r="L118" s="199">
        <f t="shared" si="138"/>
        <v>0</v>
      </c>
      <c r="M118" s="197"/>
      <c r="N118" s="198"/>
      <c r="O118" s="199">
        <f t="shared" si="139"/>
        <v>0</v>
      </c>
      <c r="P118" s="201"/>
    </row>
    <row r="119" spans="1:16" ht="48" hidden="1" x14ac:dyDescent="0.25">
      <c r="A119" s="202">
        <v>2280</v>
      </c>
      <c r="B119" s="90" t="s">
        <v>137</v>
      </c>
      <c r="C119" s="536">
        <f t="shared" si="99"/>
        <v>0</v>
      </c>
      <c r="D119" s="197"/>
      <c r="E119" s="198"/>
      <c r="F119" s="199">
        <f t="shared" si="136"/>
        <v>0</v>
      </c>
      <c r="G119" s="197"/>
      <c r="H119" s="198"/>
      <c r="I119" s="199">
        <f t="shared" si="137"/>
        <v>0</v>
      </c>
      <c r="J119" s="200"/>
      <c r="K119" s="198"/>
      <c r="L119" s="199">
        <f t="shared" si="138"/>
        <v>0</v>
      </c>
      <c r="M119" s="197"/>
      <c r="N119" s="198"/>
      <c r="O119" s="199">
        <f t="shared" si="139"/>
        <v>0</v>
      </c>
      <c r="P119" s="201"/>
    </row>
    <row r="120" spans="1:16" ht="38.25" customHeight="1" x14ac:dyDescent="0.25">
      <c r="A120" s="138">
        <v>2300</v>
      </c>
      <c r="B120" s="108" t="s">
        <v>138</v>
      </c>
      <c r="C120" s="538">
        <f t="shared" si="99"/>
        <v>6945</v>
      </c>
      <c r="D120" s="220">
        <f t="shared" ref="D120:E120" si="140">SUM(D121,D126,D130,D131,D134,D138,D146,D147,D150)</f>
        <v>7979</v>
      </c>
      <c r="E120" s="221">
        <f t="shared" si="140"/>
        <v>-1332</v>
      </c>
      <c r="F120" s="222">
        <f>SUM(F121,F126,F130,F131,F134,F138,F146,F147,F150)</f>
        <v>6647</v>
      </c>
      <c r="G120" s="220">
        <f t="shared" ref="G120:H120" si="141">SUM(G121,G126,G130,G131,G134,G138,G146,G147,G150)</f>
        <v>0</v>
      </c>
      <c r="H120" s="221">
        <f t="shared" si="141"/>
        <v>0</v>
      </c>
      <c r="I120" s="222">
        <f>SUM(I121,I126,I130,I131,I134,I138,I146,I147,I150)</f>
        <v>0</v>
      </c>
      <c r="J120" s="223">
        <f t="shared" ref="J120:K120" si="142">SUM(J121,J126,J130,J131,J134,J138,J146,J147,J150)</f>
        <v>298</v>
      </c>
      <c r="K120" s="221">
        <f t="shared" si="142"/>
        <v>0</v>
      </c>
      <c r="L120" s="222">
        <f>SUM(L121,L126,L130,L131,L134,L138,L146,L147,L150)</f>
        <v>298</v>
      </c>
      <c r="M120" s="220">
        <f t="shared" ref="M120:O120" si="143">SUM(M121,M126,M130,M131,M134,M138,M146,M147,M150)</f>
        <v>0</v>
      </c>
      <c r="N120" s="221">
        <f t="shared" si="143"/>
        <v>0</v>
      </c>
      <c r="O120" s="222">
        <f t="shared" si="143"/>
        <v>0</v>
      </c>
      <c r="P120" s="215"/>
    </row>
    <row r="121" spans="1:16" ht="24" x14ac:dyDescent="0.25">
      <c r="A121" s="298">
        <v>2310</v>
      </c>
      <c r="B121" s="82" t="s">
        <v>139</v>
      </c>
      <c r="C121" s="535">
        <f t="shared" si="99"/>
        <v>6765</v>
      </c>
      <c r="D121" s="212">
        <f t="shared" ref="D121:O121" si="144">SUM(D122:D125)</f>
        <v>7799</v>
      </c>
      <c r="E121" s="213">
        <f t="shared" si="144"/>
        <v>-1232</v>
      </c>
      <c r="F121" s="194">
        <f t="shared" si="144"/>
        <v>6567</v>
      </c>
      <c r="G121" s="212">
        <f t="shared" si="144"/>
        <v>0</v>
      </c>
      <c r="H121" s="213">
        <f t="shared" si="144"/>
        <v>0</v>
      </c>
      <c r="I121" s="194">
        <f t="shared" si="144"/>
        <v>0</v>
      </c>
      <c r="J121" s="214">
        <f t="shared" si="144"/>
        <v>198</v>
      </c>
      <c r="K121" s="213">
        <f t="shared" si="144"/>
        <v>0</v>
      </c>
      <c r="L121" s="194">
        <f t="shared" si="144"/>
        <v>198</v>
      </c>
      <c r="M121" s="212">
        <f t="shared" si="144"/>
        <v>0</v>
      </c>
      <c r="N121" s="213">
        <f t="shared" si="144"/>
        <v>0</v>
      </c>
      <c r="O121" s="194">
        <f t="shared" si="144"/>
        <v>0</v>
      </c>
      <c r="P121" s="196"/>
    </row>
    <row r="122" spans="1:16" x14ac:dyDescent="0.25">
      <c r="A122" s="52">
        <v>2311</v>
      </c>
      <c r="B122" s="90" t="s">
        <v>140</v>
      </c>
      <c r="C122" s="536">
        <f t="shared" si="99"/>
        <v>90</v>
      </c>
      <c r="D122" s="197">
        <v>90</v>
      </c>
      <c r="E122" s="198"/>
      <c r="F122" s="199">
        <f t="shared" ref="F122:F125" si="145">D122+E122</f>
        <v>90</v>
      </c>
      <c r="G122" s="197"/>
      <c r="H122" s="198"/>
      <c r="I122" s="199">
        <f t="shared" ref="I122:I125" si="146">G122+H122</f>
        <v>0</v>
      </c>
      <c r="J122" s="200"/>
      <c r="K122" s="198"/>
      <c r="L122" s="199">
        <f t="shared" ref="L122:L125" si="147">J122+K122</f>
        <v>0</v>
      </c>
      <c r="M122" s="197"/>
      <c r="N122" s="198"/>
      <c r="O122" s="199">
        <f t="shared" ref="O122:O125" si="148">M122+N122</f>
        <v>0</v>
      </c>
      <c r="P122" s="201"/>
    </row>
    <row r="123" spans="1:16" hidden="1" x14ac:dyDescent="0.25">
      <c r="A123" s="52">
        <v>2312</v>
      </c>
      <c r="B123" s="90" t="s">
        <v>141</v>
      </c>
      <c r="C123" s="536">
        <f t="shared" si="99"/>
        <v>0</v>
      </c>
      <c r="D123" s="197"/>
      <c r="E123" s="198"/>
      <c r="F123" s="199">
        <f t="shared" si="145"/>
        <v>0</v>
      </c>
      <c r="G123" s="197"/>
      <c r="H123" s="198"/>
      <c r="I123" s="199">
        <f t="shared" si="146"/>
        <v>0</v>
      </c>
      <c r="J123" s="200"/>
      <c r="K123" s="198"/>
      <c r="L123" s="199">
        <f t="shared" si="147"/>
        <v>0</v>
      </c>
      <c r="M123" s="197"/>
      <c r="N123" s="198"/>
      <c r="O123" s="199">
        <f t="shared" si="148"/>
        <v>0</v>
      </c>
      <c r="P123" s="201"/>
    </row>
    <row r="124" spans="1:16" hidden="1" x14ac:dyDescent="0.25">
      <c r="A124" s="52">
        <v>2313</v>
      </c>
      <c r="B124" s="90" t="s">
        <v>142</v>
      </c>
      <c r="C124" s="536">
        <f t="shared" si="99"/>
        <v>0</v>
      </c>
      <c r="D124" s="197"/>
      <c r="E124" s="198"/>
      <c r="F124" s="199">
        <f t="shared" si="145"/>
        <v>0</v>
      </c>
      <c r="G124" s="197"/>
      <c r="H124" s="198"/>
      <c r="I124" s="199">
        <f t="shared" si="146"/>
        <v>0</v>
      </c>
      <c r="J124" s="200"/>
      <c r="K124" s="198"/>
      <c r="L124" s="199">
        <f t="shared" si="147"/>
        <v>0</v>
      </c>
      <c r="M124" s="197"/>
      <c r="N124" s="198"/>
      <c r="O124" s="199">
        <f t="shared" si="148"/>
        <v>0</v>
      </c>
      <c r="P124" s="201"/>
    </row>
    <row r="125" spans="1:16" ht="24" customHeight="1" x14ac:dyDescent="0.25">
      <c r="A125" s="52">
        <v>2314</v>
      </c>
      <c r="B125" s="90" t="s">
        <v>143</v>
      </c>
      <c r="C125" s="536">
        <f t="shared" si="99"/>
        <v>6675</v>
      </c>
      <c r="D125" s="197">
        <v>7709</v>
      </c>
      <c r="E125" s="198">
        <f>-1192-40</f>
        <v>-1232</v>
      </c>
      <c r="F125" s="199">
        <f t="shared" si="145"/>
        <v>6477</v>
      </c>
      <c r="G125" s="197"/>
      <c r="H125" s="198"/>
      <c r="I125" s="199">
        <f t="shared" si="146"/>
        <v>0</v>
      </c>
      <c r="J125" s="200">
        <v>198</v>
      </c>
      <c r="K125" s="198"/>
      <c r="L125" s="199">
        <f t="shared" si="147"/>
        <v>198</v>
      </c>
      <c r="M125" s="197"/>
      <c r="N125" s="198"/>
      <c r="O125" s="199">
        <f t="shared" si="148"/>
        <v>0</v>
      </c>
      <c r="P125" s="211"/>
    </row>
    <row r="126" spans="1:16" hidden="1" x14ac:dyDescent="0.25">
      <c r="A126" s="202">
        <v>2320</v>
      </c>
      <c r="B126" s="90" t="s">
        <v>144</v>
      </c>
      <c r="C126" s="536">
        <f t="shared" si="99"/>
        <v>0</v>
      </c>
      <c r="D126" s="203">
        <f t="shared" ref="D126:E126" si="149">SUM(D127:D129)</f>
        <v>0</v>
      </c>
      <c r="E126" s="204">
        <f t="shared" si="149"/>
        <v>0</v>
      </c>
      <c r="F126" s="199">
        <f>SUM(F127:F129)</f>
        <v>0</v>
      </c>
      <c r="G126" s="203">
        <f t="shared" ref="G126:H126" si="150">SUM(G127:G129)</f>
        <v>0</v>
      </c>
      <c r="H126" s="204">
        <f t="shared" si="150"/>
        <v>0</v>
      </c>
      <c r="I126" s="199">
        <f>SUM(I127:I129)</f>
        <v>0</v>
      </c>
      <c r="J126" s="205">
        <f t="shared" ref="J126:K126" si="151">SUM(J127:J129)</f>
        <v>0</v>
      </c>
      <c r="K126" s="204">
        <f t="shared" si="151"/>
        <v>0</v>
      </c>
      <c r="L126" s="199">
        <f>SUM(L127:L129)</f>
        <v>0</v>
      </c>
      <c r="M126" s="203">
        <f t="shared" ref="M126:O126" si="152">SUM(M127:M129)</f>
        <v>0</v>
      </c>
      <c r="N126" s="204">
        <f t="shared" si="152"/>
        <v>0</v>
      </c>
      <c r="O126" s="199">
        <f t="shared" si="152"/>
        <v>0</v>
      </c>
      <c r="P126" s="201"/>
    </row>
    <row r="127" spans="1:16" hidden="1" x14ac:dyDescent="0.25">
      <c r="A127" s="52">
        <v>2321</v>
      </c>
      <c r="B127" s="90" t="s">
        <v>145</v>
      </c>
      <c r="C127" s="536">
        <f t="shared" si="99"/>
        <v>0</v>
      </c>
      <c r="D127" s="197"/>
      <c r="E127" s="198"/>
      <c r="F127" s="199">
        <f t="shared" ref="F127:F130" si="153">D127+E127</f>
        <v>0</v>
      </c>
      <c r="G127" s="197"/>
      <c r="H127" s="198"/>
      <c r="I127" s="199">
        <f t="shared" ref="I127:I130" si="154">G127+H127</f>
        <v>0</v>
      </c>
      <c r="J127" s="200"/>
      <c r="K127" s="198"/>
      <c r="L127" s="199">
        <f t="shared" ref="L127:L130" si="155">J127+K127</f>
        <v>0</v>
      </c>
      <c r="M127" s="197"/>
      <c r="N127" s="198"/>
      <c r="O127" s="199">
        <f t="shared" ref="O127:O130" si="156">M127+N127</f>
        <v>0</v>
      </c>
      <c r="P127" s="201"/>
    </row>
    <row r="128" spans="1:16" hidden="1" x14ac:dyDescent="0.25">
      <c r="A128" s="52">
        <v>2322</v>
      </c>
      <c r="B128" s="90" t="s">
        <v>146</v>
      </c>
      <c r="C128" s="536">
        <f t="shared" si="99"/>
        <v>0</v>
      </c>
      <c r="D128" s="197"/>
      <c r="E128" s="198"/>
      <c r="F128" s="199">
        <f t="shared" si="153"/>
        <v>0</v>
      </c>
      <c r="G128" s="197"/>
      <c r="H128" s="198"/>
      <c r="I128" s="199">
        <f t="shared" si="154"/>
        <v>0</v>
      </c>
      <c r="J128" s="200"/>
      <c r="K128" s="198"/>
      <c r="L128" s="199">
        <f t="shared" si="155"/>
        <v>0</v>
      </c>
      <c r="M128" s="197"/>
      <c r="N128" s="198"/>
      <c r="O128" s="199">
        <f t="shared" si="156"/>
        <v>0</v>
      </c>
      <c r="P128" s="201"/>
    </row>
    <row r="129" spans="1:16" ht="10.5" hidden="1" customHeight="1" x14ac:dyDescent="0.25">
      <c r="A129" s="52">
        <v>2329</v>
      </c>
      <c r="B129" s="90" t="s">
        <v>147</v>
      </c>
      <c r="C129" s="536">
        <f t="shared" si="99"/>
        <v>0</v>
      </c>
      <c r="D129" s="197"/>
      <c r="E129" s="198"/>
      <c r="F129" s="199">
        <f t="shared" si="153"/>
        <v>0</v>
      </c>
      <c r="G129" s="197"/>
      <c r="H129" s="198"/>
      <c r="I129" s="199">
        <f t="shared" si="154"/>
        <v>0</v>
      </c>
      <c r="J129" s="200"/>
      <c r="K129" s="198"/>
      <c r="L129" s="199">
        <f t="shared" si="155"/>
        <v>0</v>
      </c>
      <c r="M129" s="197"/>
      <c r="N129" s="198"/>
      <c r="O129" s="199">
        <f t="shared" si="156"/>
        <v>0</v>
      </c>
      <c r="P129" s="201"/>
    </row>
    <row r="130" spans="1:16" hidden="1" x14ac:dyDescent="0.25">
      <c r="A130" s="202">
        <v>2330</v>
      </c>
      <c r="B130" s="90" t="s">
        <v>148</v>
      </c>
      <c r="C130" s="536">
        <f t="shared" si="99"/>
        <v>0</v>
      </c>
      <c r="D130" s="197"/>
      <c r="E130" s="198"/>
      <c r="F130" s="199">
        <f t="shared" si="153"/>
        <v>0</v>
      </c>
      <c r="G130" s="197"/>
      <c r="H130" s="198"/>
      <c r="I130" s="199">
        <f t="shared" si="154"/>
        <v>0</v>
      </c>
      <c r="J130" s="200"/>
      <c r="K130" s="198"/>
      <c r="L130" s="199">
        <f t="shared" si="155"/>
        <v>0</v>
      </c>
      <c r="M130" s="197"/>
      <c r="N130" s="198"/>
      <c r="O130" s="199">
        <f t="shared" si="156"/>
        <v>0</v>
      </c>
      <c r="P130" s="201"/>
    </row>
    <row r="131" spans="1:16" ht="36" hidden="1" x14ac:dyDescent="0.25">
      <c r="A131" s="202">
        <v>2340</v>
      </c>
      <c r="B131" s="90" t="s">
        <v>149</v>
      </c>
      <c r="C131" s="536">
        <f t="shared" si="99"/>
        <v>0</v>
      </c>
      <c r="D131" s="203">
        <f t="shared" ref="D131:E131" si="157">SUM(D132:D133)</f>
        <v>0</v>
      </c>
      <c r="E131" s="204">
        <f t="shared" si="157"/>
        <v>0</v>
      </c>
      <c r="F131" s="199">
        <f>SUM(F132:F133)</f>
        <v>0</v>
      </c>
      <c r="G131" s="203">
        <f t="shared" ref="G131:H131" si="158">SUM(G132:G133)</f>
        <v>0</v>
      </c>
      <c r="H131" s="204">
        <f t="shared" si="158"/>
        <v>0</v>
      </c>
      <c r="I131" s="199">
        <f>SUM(I132:I133)</f>
        <v>0</v>
      </c>
      <c r="J131" s="205">
        <f t="shared" ref="J131:K131" si="159">SUM(J132:J133)</f>
        <v>0</v>
      </c>
      <c r="K131" s="204">
        <f t="shared" si="159"/>
        <v>0</v>
      </c>
      <c r="L131" s="199">
        <f>SUM(L132:L133)</f>
        <v>0</v>
      </c>
      <c r="M131" s="203">
        <f t="shared" ref="M131:O131" si="160">SUM(M132:M133)</f>
        <v>0</v>
      </c>
      <c r="N131" s="204">
        <f t="shared" si="160"/>
        <v>0</v>
      </c>
      <c r="O131" s="199">
        <f t="shared" si="160"/>
        <v>0</v>
      </c>
      <c r="P131" s="201"/>
    </row>
    <row r="132" spans="1:16" hidden="1" x14ac:dyDescent="0.25">
      <c r="A132" s="52">
        <v>2341</v>
      </c>
      <c r="B132" s="90" t="s">
        <v>150</v>
      </c>
      <c r="C132" s="536">
        <f t="shared" si="99"/>
        <v>0</v>
      </c>
      <c r="D132" s="197"/>
      <c r="E132" s="198"/>
      <c r="F132" s="199">
        <f t="shared" ref="F132:F133" si="161">D132+E132</f>
        <v>0</v>
      </c>
      <c r="G132" s="197"/>
      <c r="H132" s="198"/>
      <c r="I132" s="199">
        <f t="shared" ref="I132:I133" si="162">G132+H132</f>
        <v>0</v>
      </c>
      <c r="J132" s="200"/>
      <c r="K132" s="198"/>
      <c r="L132" s="199">
        <f t="shared" ref="L132:L133" si="163">J132+K132</f>
        <v>0</v>
      </c>
      <c r="M132" s="197"/>
      <c r="N132" s="198"/>
      <c r="O132" s="199">
        <f t="shared" ref="O132:O133" si="164">M132+N132</f>
        <v>0</v>
      </c>
      <c r="P132" s="201"/>
    </row>
    <row r="133" spans="1:16" ht="24" hidden="1" x14ac:dyDescent="0.25">
      <c r="A133" s="52">
        <v>2344</v>
      </c>
      <c r="B133" s="90" t="s">
        <v>151</v>
      </c>
      <c r="C133" s="536">
        <f t="shared" si="99"/>
        <v>0</v>
      </c>
      <c r="D133" s="197"/>
      <c r="E133" s="198"/>
      <c r="F133" s="199">
        <f t="shared" si="161"/>
        <v>0</v>
      </c>
      <c r="G133" s="197"/>
      <c r="H133" s="198"/>
      <c r="I133" s="199">
        <f t="shared" si="162"/>
        <v>0</v>
      </c>
      <c r="J133" s="200"/>
      <c r="K133" s="198"/>
      <c r="L133" s="199">
        <f t="shared" si="163"/>
        <v>0</v>
      </c>
      <c r="M133" s="197"/>
      <c r="N133" s="198"/>
      <c r="O133" s="199">
        <f t="shared" si="164"/>
        <v>0</v>
      </c>
      <c r="P133" s="201"/>
    </row>
    <row r="134" spans="1:16" ht="14.25" customHeight="1" x14ac:dyDescent="0.25">
      <c r="A134" s="188">
        <v>2350</v>
      </c>
      <c r="B134" s="143" t="s">
        <v>152</v>
      </c>
      <c r="C134" s="542">
        <f t="shared" si="99"/>
        <v>180</v>
      </c>
      <c r="D134" s="148">
        <f t="shared" ref="D134:E134" si="165">SUM(D135:D137)</f>
        <v>180</v>
      </c>
      <c r="E134" s="149">
        <f t="shared" si="165"/>
        <v>-100</v>
      </c>
      <c r="F134" s="189">
        <f>SUM(F135:F137)</f>
        <v>80</v>
      </c>
      <c r="G134" s="148">
        <f t="shared" ref="G134:H134" si="166">SUM(G135:G137)</f>
        <v>0</v>
      </c>
      <c r="H134" s="149">
        <f t="shared" si="166"/>
        <v>0</v>
      </c>
      <c r="I134" s="189">
        <f>SUM(I135:I137)</f>
        <v>0</v>
      </c>
      <c r="J134" s="190">
        <f t="shared" ref="J134:K134" si="167">SUM(J135:J137)</f>
        <v>100</v>
      </c>
      <c r="K134" s="149">
        <f t="shared" si="167"/>
        <v>0</v>
      </c>
      <c r="L134" s="189">
        <f>SUM(L135:L137)</f>
        <v>100</v>
      </c>
      <c r="M134" s="148">
        <f t="shared" ref="M134:O134" si="168">SUM(M135:M137)</f>
        <v>0</v>
      </c>
      <c r="N134" s="149">
        <f t="shared" si="168"/>
        <v>0</v>
      </c>
      <c r="O134" s="189">
        <f t="shared" si="168"/>
        <v>0</v>
      </c>
      <c r="P134" s="191"/>
    </row>
    <row r="135" spans="1:16" hidden="1" x14ac:dyDescent="0.25">
      <c r="A135" s="45">
        <v>2351</v>
      </c>
      <c r="B135" s="82" t="s">
        <v>153</v>
      </c>
      <c r="C135" s="535">
        <f t="shared" si="99"/>
        <v>0</v>
      </c>
      <c r="D135" s="192"/>
      <c r="E135" s="193"/>
      <c r="F135" s="194">
        <f t="shared" ref="F135:F137" si="169">D135+E135</f>
        <v>0</v>
      </c>
      <c r="G135" s="192"/>
      <c r="H135" s="193"/>
      <c r="I135" s="194">
        <f t="shared" ref="I135:I137" si="170">G135+H135</f>
        <v>0</v>
      </c>
      <c r="J135" s="195"/>
      <c r="K135" s="193"/>
      <c r="L135" s="194">
        <f t="shared" ref="L135:L137" si="171">J135+K135</f>
        <v>0</v>
      </c>
      <c r="M135" s="192"/>
      <c r="N135" s="193"/>
      <c r="O135" s="194">
        <f t="shared" ref="O135:O137" si="172">M135+N135</f>
        <v>0</v>
      </c>
      <c r="P135" s="196"/>
    </row>
    <row r="136" spans="1:16" ht="24" x14ac:dyDescent="0.25">
      <c r="A136" s="52">
        <v>2352</v>
      </c>
      <c r="B136" s="90" t="s">
        <v>154</v>
      </c>
      <c r="C136" s="536">
        <f t="shared" si="99"/>
        <v>180</v>
      </c>
      <c r="D136" s="197">
        <v>180</v>
      </c>
      <c r="E136" s="198">
        <v>-100</v>
      </c>
      <c r="F136" s="199">
        <f t="shared" si="169"/>
        <v>80</v>
      </c>
      <c r="G136" s="197"/>
      <c r="H136" s="198"/>
      <c r="I136" s="199">
        <f t="shared" si="170"/>
        <v>0</v>
      </c>
      <c r="J136" s="200">
        <v>100</v>
      </c>
      <c r="K136" s="198"/>
      <c r="L136" s="199">
        <f t="shared" si="171"/>
        <v>100</v>
      </c>
      <c r="M136" s="197"/>
      <c r="N136" s="198"/>
      <c r="O136" s="199">
        <f t="shared" si="172"/>
        <v>0</v>
      </c>
      <c r="P136" s="201"/>
    </row>
    <row r="137" spans="1:16" ht="24" hidden="1" x14ac:dyDescent="0.25">
      <c r="A137" s="52">
        <v>2353</v>
      </c>
      <c r="B137" s="90" t="s">
        <v>155</v>
      </c>
      <c r="C137" s="536">
        <f t="shared" si="99"/>
        <v>0</v>
      </c>
      <c r="D137" s="197"/>
      <c r="E137" s="198"/>
      <c r="F137" s="199">
        <f t="shared" si="169"/>
        <v>0</v>
      </c>
      <c r="G137" s="197"/>
      <c r="H137" s="198"/>
      <c r="I137" s="199">
        <f t="shared" si="170"/>
        <v>0</v>
      </c>
      <c r="J137" s="200"/>
      <c r="K137" s="198"/>
      <c r="L137" s="199">
        <f t="shared" si="171"/>
        <v>0</v>
      </c>
      <c r="M137" s="197"/>
      <c r="N137" s="198"/>
      <c r="O137" s="199">
        <f t="shared" si="172"/>
        <v>0</v>
      </c>
      <c r="P137" s="201"/>
    </row>
    <row r="138" spans="1:16" ht="36" hidden="1" x14ac:dyDescent="0.25">
      <c r="A138" s="202">
        <v>2360</v>
      </c>
      <c r="B138" s="90" t="s">
        <v>156</v>
      </c>
      <c r="C138" s="536">
        <f t="shared" si="99"/>
        <v>0</v>
      </c>
      <c r="D138" s="203">
        <f t="shared" ref="D138:E138" si="173">SUM(D139:D145)</f>
        <v>0</v>
      </c>
      <c r="E138" s="204">
        <f t="shared" si="173"/>
        <v>0</v>
      </c>
      <c r="F138" s="199">
        <f>SUM(F139:F145)</f>
        <v>0</v>
      </c>
      <c r="G138" s="203">
        <f t="shared" ref="G138:H138" si="174">SUM(G139:G145)</f>
        <v>0</v>
      </c>
      <c r="H138" s="204">
        <f t="shared" si="174"/>
        <v>0</v>
      </c>
      <c r="I138" s="199">
        <f>SUM(I139:I145)</f>
        <v>0</v>
      </c>
      <c r="J138" s="205">
        <f t="shared" ref="J138:K138" si="175">SUM(J139:J145)</f>
        <v>0</v>
      </c>
      <c r="K138" s="204">
        <f t="shared" si="175"/>
        <v>0</v>
      </c>
      <c r="L138" s="199">
        <f>SUM(L139:L145)</f>
        <v>0</v>
      </c>
      <c r="M138" s="203">
        <f t="shared" ref="M138:O138" si="176">SUM(M139:M145)</f>
        <v>0</v>
      </c>
      <c r="N138" s="204">
        <f t="shared" si="176"/>
        <v>0</v>
      </c>
      <c r="O138" s="199">
        <f t="shared" si="176"/>
        <v>0</v>
      </c>
      <c r="P138" s="201"/>
    </row>
    <row r="139" spans="1:16" hidden="1" x14ac:dyDescent="0.25">
      <c r="A139" s="51">
        <v>2361</v>
      </c>
      <c r="B139" s="90" t="s">
        <v>157</v>
      </c>
      <c r="C139" s="536">
        <f t="shared" si="99"/>
        <v>0</v>
      </c>
      <c r="D139" s="197"/>
      <c r="E139" s="198"/>
      <c r="F139" s="199">
        <f t="shared" ref="F139:F146" si="177">D139+E139</f>
        <v>0</v>
      </c>
      <c r="G139" s="197"/>
      <c r="H139" s="198"/>
      <c r="I139" s="199">
        <f t="shared" ref="I139:I146" si="178">G139+H139</f>
        <v>0</v>
      </c>
      <c r="J139" s="200"/>
      <c r="K139" s="198"/>
      <c r="L139" s="199">
        <f t="shared" ref="L139:L146" si="179">J139+K139</f>
        <v>0</v>
      </c>
      <c r="M139" s="197"/>
      <c r="N139" s="198"/>
      <c r="O139" s="199">
        <f t="shared" ref="O139:O146" si="180">M139+N139</f>
        <v>0</v>
      </c>
      <c r="P139" s="201"/>
    </row>
    <row r="140" spans="1:16" ht="24" hidden="1" x14ac:dyDescent="0.25">
      <c r="A140" s="51">
        <v>2362</v>
      </c>
      <c r="B140" s="90" t="s">
        <v>158</v>
      </c>
      <c r="C140" s="536">
        <f t="shared" si="99"/>
        <v>0</v>
      </c>
      <c r="D140" s="197"/>
      <c r="E140" s="198"/>
      <c r="F140" s="199">
        <f t="shared" si="177"/>
        <v>0</v>
      </c>
      <c r="G140" s="197"/>
      <c r="H140" s="198"/>
      <c r="I140" s="199">
        <f t="shared" si="178"/>
        <v>0</v>
      </c>
      <c r="J140" s="200"/>
      <c r="K140" s="198"/>
      <c r="L140" s="199">
        <f t="shared" si="179"/>
        <v>0</v>
      </c>
      <c r="M140" s="197"/>
      <c r="N140" s="198"/>
      <c r="O140" s="199">
        <f t="shared" si="180"/>
        <v>0</v>
      </c>
      <c r="P140" s="201"/>
    </row>
    <row r="141" spans="1:16" hidden="1" x14ac:dyDescent="0.25">
      <c r="A141" s="51">
        <v>2363</v>
      </c>
      <c r="B141" s="90" t="s">
        <v>159</v>
      </c>
      <c r="C141" s="536">
        <f t="shared" si="99"/>
        <v>0</v>
      </c>
      <c r="D141" s="197"/>
      <c r="E141" s="198"/>
      <c r="F141" s="199">
        <f t="shared" si="177"/>
        <v>0</v>
      </c>
      <c r="G141" s="197"/>
      <c r="H141" s="198"/>
      <c r="I141" s="199">
        <f t="shared" si="178"/>
        <v>0</v>
      </c>
      <c r="J141" s="200"/>
      <c r="K141" s="198"/>
      <c r="L141" s="199">
        <f t="shared" si="179"/>
        <v>0</v>
      </c>
      <c r="M141" s="197"/>
      <c r="N141" s="198"/>
      <c r="O141" s="199">
        <f t="shared" si="180"/>
        <v>0</v>
      </c>
      <c r="P141" s="201"/>
    </row>
    <row r="142" spans="1:16" hidden="1" x14ac:dyDescent="0.25">
      <c r="A142" s="51">
        <v>2364</v>
      </c>
      <c r="B142" s="90" t="s">
        <v>160</v>
      </c>
      <c r="C142" s="536">
        <f t="shared" si="99"/>
        <v>0</v>
      </c>
      <c r="D142" s="197"/>
      <c r="E142" s="198"/>
      <c r="F142" s="199">
        <f t="shared" si="177"/>
        <v>0</v>
      </c>
      <c r="G142" s="197"/>
      <c r="H142" s="198"/>
      <c r="I142" s="199">
        <f t="shared" si="178"/>
        <v>0</v>
      </c>
      <c r="J142" s="200"/>
      <c r="K142" s="198"/>
      <c r="L142" s="199">
        <f t="shared" si="179"/>
        <v>0</v>
      </c>
      <c r="M142" s="197"/>
      <c r="N142" s="198"/>
      <c r="O142" s="199">
        <f t="shared" si="180"/>
        <v>0</v>
      </c>
      <c r="P142" s="201"/>
    </row>
    <row r="143" spans="1:16" ht="12.75" hidden="1" customHeight="1" x14ac:dyDescent="0.25">
      <c r="A143" s="51">
        <v>2365</v>
      </c>
      <c r="B143" s="90" t="s">
        <v>161</v>
      </c>
      <c r="C143" s="536">
        <f t="shared" si="99"/>
        <v>0</v>
      </c>
      <c r="D143" s="197"/>
      <c r="E143" s="198"/>
      <c r="F143" s="199">
        <f t="shared" si="177"/>
        <v>0</v>
      </c>
      <c r="G143" s="197"/>
      <c r="H143" s="198"/>
      <c r="I143" s="199">
        <f t="shared" si="178"/>
        <v>0</v>
      </c>
      <c r="J143" s="200"/>
      <c r="K143" s="198"/>
      <c r="L143" s="199">
        <f t="shared" si="179"/>
        <v>0</v>
      </c>
      <c r="M143" s="197"/>
      <c r="N143" s="198"/>
      <c r="O143" s="199">
        <f t="shared" si="180"/>
        <v>0</v>
      </c>
      <c r="P143" s="201"/>
    </row>
    <row r="144" spans="1:16" ht="36" hidden="1" x14ac:dyDescent="0.25">
      <c r="A144" s="51">
        <v>2366</v>
      </c>
      <c r="B144" s="90" t="s">
        <v>162</v>
      </c>
      <c r="C144" s="536">
        <f t="shared" si="99"/>
        <v>0</v>
      </c>
      <c r="D144" s="197"/>
      <c r="E144" s="198"/>
      <c r="F144" s="199">
        <f t="shared" si="177"/>
        <v>0</v>
      </c>
      <c r="G144" s="197"/>
      <c r="H144" s="198"/>
      <c r="I144" s="199">
        <f t="shared" si="178"/>
        <v>0</v>
      </c>
      <c r="J144" s="200"/>
      <c r="K144" s="198"/>
      <c r="L144" s="199">
        <f t="shared" si="179"/>
        <v>0</v>
      </c>
      <c r="M144" s="197"/>
      <c r="N144" s="198"/>
      <c r="O144" s="199">
        <f t="shared" si="180"/>
        <v>0</v>
      </c>
      <c r="P144" s="201"/>
    </row>
    <row r="145" spans="1:16" ht="60" hidden="1" x14ac:dyDescent="0.25">
      <c r="A145" s="51">
        <v>2369</v>
      </c>
      <c r="B145" s="90" t="s">
        <v>163</v>
      </c>
      <c r="C145" s="536">
        <f t="shared" si="99"/>
        <v>0</v>
      </c>
      <c r="D145" s="197"/>
      <c r="E145" s="198"/>
      <c r="F145" s="199">
        <f t="shared" si="177"/>
        <v>0</v>
      </c>
      <c r="G145" s="197"/>
      <c r="H145" s="198"/>
      <c r="I145" s="199">
        <f t="shared" si="178"/>
        <v>0</v>
      </c>
      <c r="J145" s="200"/>
      <c r="K145" s="198"/>
      <c r="L145" s="199">
        <f t="shared" si="179"/>
        <v>0</v>
      </c>
      <c r="M145" s="197"/>
      <c r="N145" s="198"/>
      <c r="O145" s="199">
        <f t="shared" si="180"/>
        <v>0</v>
      </c>
      <c r="P145" s="201"/>
    </row>
    <row r="146" spans="1:16" hidden="1" x14ac:dyDescent="0.25">
      <c r="A146" s="188">
        <v>2370</v>
      </c>
      <c r="B146" s="143" t="s">
        <v>164</v>
      </c>
      <c r="C146" s="542">
        <f t="shared" si="99"/>
        <v>0</v>
      </c>
      <c r="D146" s="206"/>
      <c r="E146" s="207"/>
      <c r="F146" s="189">
        <f t="shared" si="177"/>
        <v>0</v>
      </c>
      <c r="G146" s="206"/>
      <c r="H146" s="207"/>
      <c r="I146" s="189">
        <f t="shared" si="178"/>
        <v>0</v>
      </c>
      <c r="J146" s="208"/>
      <c r="K146" s="207"/>
      <c r="L146" s="189">
        <f t="shared" si="179"/>
        <v>0</v>
      </c>
      <c r="M146" s="206"/>
      <c r="N146" s="207"/>
      <c r="O146" s="189">
        <f t="shared" si="180"/>
        <v>0</v>
      </c>
      <c r="P146" s="191"/>
    </row>
    <row r="147" spans="1:16" hidden="1" x14ac:dyDescent="0.25">
      <c r="A147" s="188">
        <v>2380</v>
      </c>
      <c r="B147" s="143" t="s">
        <v>165</v>
      </c>
      <c r="C147" s="542">
        <f t="shared" si="99"/>
        <v>0</v>
      </c>
      <c r="D147" s="148">
        <f t="shared" ref="D147:E147" si="181">SUM(D148:D149)</f>
        <v>0</v>
      </c>
      <c r="E147" s="149">
        <f t="shared" si="181"/>
        <v>0</v>
      </c>
      <c r="F147" s="189">
        <f>SUM(F148:F149)</f>
        <v>0</v>
      </c>
      <c r="G147" s="148">
        <f t="shared" ref="G147:H147" si="182">SUM(G148:G149)</f>
        <v>0</v>
      </c>
      <c r="H147" s="149">
        <f t="shared" si="182"/>
        <v>0</v>
      </c>
      <c r="I147" s="189">
        <f>SUM(I148:I149)</f>
        <v>0</v>
      </c>
      <c r="J147" s="190">
        <f t="shared" ref="J147:K147" si="183">SUM(J148:J149)</f>
        <v>0</v>
      </c>
      <c r="K147" s="149">
        <f t="shared" si="183"/>
        <v>0</v>
      </c>
      <c r="L147" s="189">
        <f>SUM(L148:L149)</f>
        <v>0</v>
      </c>
      <c r="M147" s="148">
        <f t="shared" ref="M147:O147" si="184">SUM(M148:M149)</f>
        <v>0</v>
      </c>
      <c r="N147" s="149">
        <f t="shared" si="184"/>
        <v>0</v>
      </c>
      <c r="O147" s="189">
        <f t="shared" si="184"/>
        <v>0</v>
      </c>
      <c r="P147" s="191"/>
    </row>
    <row r="148" spans="1:16" hidden="1" x14ac:dyDescent="0.25">
      <c r="A148" s="44">
        <v>2381</v>
      </c>
      <c r="B148" s="82" t="s">
        <v>166</v>
      </c>
      <c r="C148" s="535">
        <f t="shared" si="99"/>
        <v>0</v>
      </c>
      <c r="D148" s="192"/>
      <c r="E148" s="193"/>
      <c r="F148" s="194">
        <f t="shared" ref="F148:F151" si="185">D148+E148</f>
        <v>0</v>
      </c>
      <c r="G148" s="192"/>
      <c r="H148" s="193"/>
      <c r="I148" s="194">
        <f t="shared" ref="I148:I151" si="186">G148+H148</f>
        <v>0</v>
      </c>
      <c r="J148" s="195"/>
      <c r="K148" s="193"/>
      <c r="L148" s="194">
        <f t="shared" ref="L148:L151" si="187">J148+K148</f>
        <v>0</v>
      </c>
      <c r="M148" s="192"/>
      <c r="N148" s="193"/>
      <c r="O148" s="194">
        <f t="shared" ref="O148:O151" si="188">M148+N148</f>
        <v>0</v>
      </c>
      <c r="P148" s="196"/>
    </row>
    <row r="149" spans="1:16" ht="24" hidden="1" x14ac:dyDescent="0.25">
      <c r="A149" s="51">
        <v>2389</v>
      </c>
      <c r="B149" s="90" t="s">
        <v>167</v>
      </c>
      <c r="C149" s="536">
        <f t="shared" ref="C149:C212" si="189">F149+I149+L149+O149</f>
        <v>0</v>
      </c>
      <c r="D149" s="197"/>
      <c r="E149" s="198"/>
      <c r="F149" s="199">
        <f t="shared" si="185"/>
        <v>0</v>
      </c>
      <c r="G149" s="197"/>
      <c r="H149" s="198"/>
      <c r="I149" s="199">
        <f t="shared" si="186"/>
        <v>0</v>
      </c>
      <c r="J149" s="200"/>
      <c r="K149" s="198"/>
      <c r="L149" s="199">
        <f t="shared" si="187"/>
        <v>0</v>
      </c>
      <c r="M149" s="197"/>
      <c r="N149" s="198"/>
      <c r="O149" s="199">
        <f t="shared" si="188"/>
        <v>0</v>
      </c>
      <c r="P149" s="201"/>
    </row>
    <row r="150" spans="1:16" hidden="1" x14ac:dyDescent="0.25">
      <c r="A150" s="188">
        <v>2390</v>
      </c>
      <c r="B150" s="143" t="s">
        <v>168</v>
      </c>
      <c r="C150" s="542">
        <f t="shared" si="189"/>
        <v>0</v>
      </c>
      <c r="D150" s="206"/>
      <c r="E150" s="207"/>
      <c r="F150" s="189">
        <f t="shared" si="185"/>
        <v>0</v>
      </c>
      <c r="G150" s="206"/>
      <c r="H150" s="207"/>
      <c r="I150" s="189">
        <f t="shared" si="186"/>
        <v>0</v>
      </c>
      <c r="J150" s="208"/>
      <c r="K150" s="207"/>
      <c r="L150" s="189">
        <f t="shared" si="187"/>
        <v>0</v>
      </c>
      <c r="M150" s="206"/>
      <c r="N150" s="207"/>
      <c r="O150" s="189">
        <f t="shared" si="188"/>
        <v>0</v>
      </c>
      <c r="P150" s="191"/>
    </row>
    <row r="151" spans="1:16" hidden="1" x14ac:dyDescent="0.25">
      <c r="A151" s="70">
        <v>2400</v>
      </c>
      <c r="B151" s="182" t="s">
        <v>169</v>
      </c>
      <c r="C151" s="534">
        <f t="shared" si="189"/>
        <v>0</v>
      </c>
      <c r="D151" s="224"/>
      <c r="E151" s="225"/>
      <c r="F151" s="185">
        <f t="shared" si="185"/>
        <v>0</v>
      </c>
      <c r="G151" s="224"/>
      <c r="H151" s="225"/>
      <c r="I151" s="185">
        <f t="shared" si="186"/>
        <v>0</v>
      </c>
      <c r="J151" s="226"/>
      <c r="K151" s="225"/>
      <c r="L151" s="185">
        <f t="shared" si="187"/>
        <v>0</v>
      </c>
      <c r="M151" s="224"/>
      <c r="N151" s="225"/>
      <c r="O151" s="185">
        <f t="shared" si="188"/>
        <v>0</v>
      </c>
      <c r="P151" s="209"/>
    </row>
    <row r="152" spans="1:16" ht="24" hidden="1" x14ac:dyDescent="0.25">
      <c r="A152" s="70">
        <v>2500</v>
      </c>
      <c r="B152" s="182" t="s">
        <v>170</v>
      </c>
      <c r="C152" s="534">
        <f t="shared" si="189"/>
        <v>0</v>
      </c>
      <c r="D152" s="183">
        <f t="shared" ref="D152:E152" si="190">SUM(D153,D159)</f>
        <v>0</v>
      </c>
      <c r="E152" s="184">
        <f t="shared" si="190"/>
        <v>0</v>
      </c>
      <c r="F152" s="185">
        <f>SUM(F153,F159)</f>
        <v>0</v>
      </c>
      <c r="G152" s="183">
        <f t="shared" ref="G152:O152" si="191">SUM(G153,G159)</f>
        <v>0</v>
      </c>
      <c r="H152" s="184">
        <f t="shared" si="191"/>
        <v>0</v>
      </c>
      <c r="I152" s="185">
        <f t="shared" si="191"/>
        <v>0</v>
      </c>
      <c r="J152" s="186">
        <f t="shared" si="191"/>
        <v>0</v>
      </c>
      <c r="K152" s="184">
        <f t="shared" si="191"/>
        <v>0</v>
      </c>
      <c r="L152" s="185">
        <f t="shared" si="191"/>
        <v>0</v>
      </c>
      <c r="M152" s="183">
        <f t="shared" si="191"/>
        <v>0</v>
      </c>
      <c r="N152" s="184">
        <f t="shared" si="191"/>
        <v>0</v>
      </c>
      <c r="O152" s="185">
        <f t="shared" si="191"/>
        <v>0</v>
      </c>
      <c r="P152" s="187"/>
    </row>
    <row r="153" spans="1:16" ht="24" hidden="1" x14ac:dyDescent="0.25">
      <c r="A153" s="298">
        <v>2510</v>
      </c>
      <c r="B153" s="82" t="s">
        <v>171</v>
      </c>
      <c r="C153" s="535">
        <f t="shared" si="189"/>
        <v>0</v>
      </c>
      <c r="D153" s="212">
        <f t="shared" ref="D153:E153" si="192">SUM(D154:D158)</f>
        <v>0</v>
      </c>
      <c r="E153" s="213">
        <f t="shared" si="192"/>
        <v>0</v>
      </c>
      <c r="F153" s="194">
        <f>SUM(F154:F158)</f>
        <v>0</v>
      </c>
      <c r="G153" s="212">
        <f t="shared" ref="G153:O153" si="193">SUM(G154:G158)</f>
        <v>0</v>
      </c>
      <c r="H153" s="213">
        <f t="shared" si="193"/>
        <v>0</v>
      </c>
      <c r="I153" s="194">
        <f t="shared" si="193"/>
        <v>0</v>
      </c>
      <c r="J153" s="214">
        <f t="shared" si="193"/>
        <v>0</v>
      </c>
      <c r="K153" s="213">
        <f t="shared" si="193"/>
        <v>0</v>
      </c>
      <c r="L153" s="194">
        <f t="shared" si="193"/>
        <v>0</v>
      </c>
      <c r="M153" s="212">
        <f t="shared" si="193"/>
        <v>0</v>
      </c>
      <c r="N153" s="213">
        <f t="shared" si="193"/>
        <v>0</v>
      </c>
      <c r="O153" s="194">
        <f t="shared" si="193"/>
        <v>0</v>
      </c>
      <c r="P153" s="227"/>
    </row>
    <row r="154" spans="1:16" ht="24" hidden="1" x14ac:dyDescent="0.25">
      <c r="A154" s="52">
        <v>2512</v>
      </c>
      <c r="B154" s="90" t="s">
        <v>172</v>
      </c>
      <c r="C154" s="536">
        <f t="shared" si="189"/>
        <v>0</v>
      </c>
      <c r="D154" s="197"/>
      <c r="E154" s="198"/>
      <c r="F154" s="199">
        <f t="shared" ref="F154:F159" si="194">D154+E154</f>
        <v>0</v>
      </c>
      <c r="G154" s="197"/>
      <c r="H154" s="198"/>
      <c r="I154" s="199">
        <f t="shared" ref="I154:I159" si="195">G154+H154</f>
        <v>0</v>
      </c>
      <c r="J154" s="200"/>
      <c r="K154" s="198"/>
      <c r="L154" s="199">
        <f t="shared" ref="L154:L159" si="196">J154+K154</f>
        <v>0</v>
      </c>
      <c r="M154" s="197"/>
      <c r="N154" s="198"/>
      <c r="O154" s="199">
        <f t="shared" ref="O154:O159" si="197">M154+N154</f>
        <v>0</v>
      </c>
      <c r="P154" s="201"/>
    </row>
    <row r="155" spans="1:16" ht="24" hidden="1" x14ac:dyDescent="0.25">
      <c r="A155" s="52">
        <v>2513</v>
      </c>
      <c r="B155" s="90" t="s">
        <v>173</v>
      </c>
      <c r="C155" s="536">
        <f t="shared" si="189"/>
        <v>0</v>
      </c>
      <c r="D155" s="197"/>
      <c r="E155" s="198"/>
      <c r="F155" s="199">
        <f t="shared" si="194"/>
        <v>0</v>
      </c>
      <c r="G155" s="197"/>
      <c r="H155" s="198"/>
      <c r="I155" s="199">
        <f t="shared" si="195"/>
        <v>0</v>
      </c>
      <c r="J155" s="200"/>
      <c r="K155" s="198"/>
      <c r="L155" s="199">
        <f t="shared" si="196"/>
        <v>0</v>
      </c>
      <c r="M155" s="197"/>
      <c r="N155" s="198"/>
      <c r="O155" s="199">
        <f t="shared" si="197"/>
        <v>0</v>
      </c>
      <c r="P155" s="201"/>
    </row>
    <row r="156" spans="1:16" ht="36" hidden="1" x14ac:dyDescent="0.25">
      <c r="A156" s="52">
        <v>2514</v>
      </c>
      <c r="B156" s="90" t="s">
        <v>174</v>
      </c>
      <c r="C156" s="536">
        <f t="shared" si="189"/>
        <v>0</v>
      </c>
      <c r="D156" s="197"/>
      <c r="E156" s="198"/>
      <c r="F156" s="199">
        <f t="shared" si="194"/>
        <v>0</v>
      </c>
      <c r="G156" s="197"/>
      <c r="H156" s="198"/>
      <c r="I156" s="199">
        <f t="shared" si="195"/>
        <v>0</v>
      </c>
      <c r="J156" s="200"/>
      <c r="K156" s="198"/>
      <c r="L156" s="199">
        <f t="shared" si="196"/>
        <v>0</v>
      </c>
      <c r="M156" s="197"/>
      <c r="N156" s="198"/>
      <c r="O156" s="199">
        <f t="shared" si="197"/>
        <v>0</v>
      </c>
      <c r="P156" s="201"/>
    </row>
    <row r="157" spans="1:16" ht="24" hidden="1" x14ac:dyDescent="0.25">
      <c r="A157" s="52">
        <v>2515</v>
      </c>
      <c r="B157" s="90" t="s">
        <v>175</v>
      </c>
      <c r="C157" s="536">
        <f t="shared" si="189"/>
        <v>0</v>
      </c>
      <c r="D157" s="197"/>
      <c r="E157" s="198"/>
      <c r="F157" s="199">
        <f t="shared" si="194"/>
        <v>0</v>
      </c>
      <c r="G157" s="197"/>
      <c r="H157" s="198"/>
      <c r="I157" s="199">
        <f t="shared" si="195"/>
        <v>0</v>
      </c>
      <c r="J157" s="200"/>
      <c r="K157" s="198"/>
      <c r="L157" s="199">
        <f t="shared" si="196"/>
        <v>0</v>
      </c>
      <c r="M157" s="197"/>
      <c r="N157" s="198"/>
      <c r="O157" s="199">
        <f t="shared" si="197"/>
        <v>0</v>
      </c>
      <c r="P157" s="201"/>
    </row>
    <row r="158" spans="1:16" ht="24" hidden="1" x14ac:dyDescent="0.25">
      <c r="A158" s="52">
        <v>2519</v>
      </c>
      <c r="B158" s="90" t="s">
        <v>176</v>
      </c>
      <c r="C158" s="536">
        <f t="shared" si="189"/>
        <v>0</v>
      </c>
      <c r="D158" s="197"/>
      <c r="E158" s="198"/>
      <c r="F158" s="199">
        <f t="shared" si="194"/>
        <v>0</v>
      </c>
      <c r="G158" s="197"/>
      <c r="H158" s="198"/>
      <c r="I158" s="199">
        <f t="shared" si="195"/>
        <v>0</v>
      </c>
      <c r="J158" s="200"/>
      <c r="K158" s="198"/>
      <c r="L158" s="199">
        <f t="shared" si="196"/>
        <v>0</v>
      </c>
      <c r="M158" s="197"/>
      <c r="N158" s="198"/>
      <c r="O158" s="199">
        <f t="shared" si="197"/>
        <v>0</v>
      </c>
      <c r="P158" s="201"/>
    </row>
    <row r="159" spans="1:16" ht="24" hidden="1" x14ac:dyDescent="0.25">
      <c r="A159" s="202">
        <v>2520</v>
      </c>
      <c r="B159" s="90" t="s">
        <v>177</v>
      </c>
      <c r="C159" s="536">
        <f t="shared" si="189"/>
        <v>0</v>
      </c>
      <c r="D159" s="197"/>
      <c r="E159" s="198"/>
      <c r="F159" s="199">
        <f t="shared" si="194"/>
        <v>0</v>
      </c>
      <c r="G159" s="197"/>
      <c r="H159" s="198"/>
      <c r="I159" s="199">
        <f t="shared" si="195"/>
        <v>0</v>
      </c>
      <c r="J159" s="200"/>
      <c r="K159" s="198"/>
      <c r="L159" s="199">
        <f t="shared" si="196"/>
        <v>0</v>
      </c>
      <c r="M159" s="197"/>
      <c r="N159" s="198"/>
      <c r="O159" s="199">
        <f t="shared" si="197"/>
        <v>0</v>
      </c>
      <c r="P159" s="201"/>
    </row>
    <row r="160" spans="1:16" hidden="1" x14ac:dyDescent="0.25">
      <c r="A160" s="176">
        <v>3000</v>
      </c>
      <c r="B160" s="176" t="s">
        <v>178</v>
      </c>
      <c r="C160" s="547">
        <f t="shared" si="189"/>
        <v>0</v>
      </c>
      <c r="D160" s="177">
        <f t="shared" ref="D160:E160" si="198">SUM(D161,D171)</f>
        <v>0</v>
      </c>
      <c r="E160" s="178">
        <f t="shared" si="198"/>
        <v>0</v>
      </c>
      <c r="F160" s="179">
        <f>SUM(F161,F171)</f>
        <v>0</v>
      </c>
      <c r="G160" s="177">
        <f t="shared" ref="G160:H160" si="199">SUM(G161,G171)</f>
        <v>0</v>
      </c>
      <c r="H160" s="178">
        <f t="shared" si="199"/>
        <v>0</v>
      </c>
      <c r="I160" s="179">
        <f>SUM(I161,I171)</f>
        <v>0</v>
      </c>
      <c r="J160" s="180">
        <f t="shared" ref="J160:K160" si="200">SUM(J161,J171)</f>
        <v>0</v>
      </c>
      <c r="K160" s="178">
        <f t="shared" si="200"/>
        <v>0</v>
      </c>
      <c r="L160" s="179">
        <f>SUM(L161,L171)</f>
        <v>0</v>
      </c>
      <c r="M160" s="177">
        <f t="shared" ref="M160:O160" si="201">SUM(M161,M171)</f>
        <v>0</v>
      </c>
      <c r="N160" s="178">
        <f t="shared" si="201"/>
        <v>0</v>
      </c>
      <c r="O160" s="179">
        <f t="shared" si="201"/>
        <v>0</v>
      </c>
      <c r="P160" s="181"/>
    </row>
    <row r="161" spans="1:16" ht="24" hidden="1" x14ac:dyDescent="0.25">
      <c r="A161" s="70">
        <v>3200</v>
      </c>
      <c r="B161" s="228" t="s">
        <v>179</v>
      </c>
      <c r="C161" s="534">
        <f t="shared" si="189"/>
        <v>0</v>
      </c>
      <c r="D161" s="183">
        <f t="shared" ref="D161:E161" si="202">SUM(D162,D166)</f>
        <v>0</v>
      </c>
      <c r="E161" s="184">
        <f t="shared" si="202"/>
        <v>0</v>
      </c>
      <c r="F161" s="185">
        <f>SUM(F162,F166)</f>
        <v>0</v>
      </c>
      <c r="G161" s="183">
        <f t="shared" ref="G161:O161" si="203">SUM(G162,G166)</f>
        <v>0</v>
      </c>
      <c r="H161" s="184">
        <f t="shared" si="203"/>
        <v>0</v>
      </c>
      <c r="I161" s="185">
        <f t="shared" si="203"/>
        <v>0</v>
      </c>
      <c r="J161" s="186">
        <f t="shared" si="203"/>
        <v>0</v>
      </c>
      <c r="K161" s="184">
        <f t="shared" si="203"/>
        <v>0</v>
      </c>
      <c r="L161" s="185">
        <f t="shared" si="203"/>
        <v>0</v>
      </c>
      <c r="M161" s="183">
        <f t="shared" si="203"/>
        <v>0</v>
      </c>
      <c r="N161" s="184">
        <f t="shared" si="203"/>
        <v>0</v>
      </c>
      <c r="O161" s="185">
        <f t="shared" si="203"/>
        <v>0</v>
      </c>
      <c r="P161" s="187"/>
    </row>
    <row r="162" spans="1:16" ht="36" hidden="1" x14ac:dyDescent="0.25">
      <c r="A162" s="298">
        <v>3260</v>
      </c>
      <c r="B162" s="82" t="s">
        <v>180</v>
      </c>
      <c r="C162" s="535">
        <f t="shared" si="189"/>
        <v>0</v>
      </c>
      <c r="D162" s="212">
        <f t="shared" ref="D162:E162" si="204">SUM(D163:D165)</f>
        <v>0</v>
      </c>
      <c r="E162" s="213">
        <f t="shared" si="204"/>
        <v>0</v>
      </c>
      <c r="F162" s="194">
        <f>SUM(F163:F165)</f>
        <v>0</v>
      </c>
      <c r="G162" s="212">
        <f t="shared" ref="G162:H162" si="205">SUM(G163:G165)</f>
        <v>0</v>
      </c>
      <c r="H162" s="213">
        <f t="shared" si="205"/>
        <v>0</v>
      </c>
      <c r="I162" s="194">
        <f>SUM(I163:I165)</f>
        <v>0</v>
      </c>
      <c r="J162" s="214">
        <f t="shared" ref="J162:K162" si="206">SUM(J163:J165)</f>
        <v>0</v>
      </c>
      <c r="K162" s="213">
        <f t="shared" si="206"/>
        <v>0</v>
      </c>
      <c r="L162" s="194">
        <f>SUM(L163:L165)</f>
        <v>0</v>
      </c>
      <c r="M162" s="212">
        <f t="shared" ref="M162:O162" si="207">SUM(M163:M165)</f>
        <v>0</v>
      </c>
      <c r="N162" s="213">
        <f t="shared" si="207"/>
        <v>0</v>
      </c>
      <c r="O162" s="194">
        <f t="shared" si="207"/>
        <v>0</v>
      </c>
      <c r="P162" s="196"/>
    </row>
    <row r="163" spans="1:16" ht="24" hidden="1" x14ac:dyDescent="0.25">
      <c r="A163" s="52">
        <v>3261</v>
      </c>
      <c r="B163" s="90" t="s">
        <v>181</v>
      </c>
      <c r="C163" s="536">
        <f t="shared" si="189"/>
        <v>0</v>
      </c>
      <c r="D163" s="197"/>
      <c r="E163" s="198"/>
      <c r="F163" s="199">
        <f t="shared" ref="F163:F165" si="208">D163+E163</f>
        <v>0</v>
      </c>
      <c r="G163" s="197"/>
      <c r="H163" s="198"/>
      <c r="I163" s="199">
        <f t="shared" ref="I163:I165" si="209">G163+H163</f>
        <v>0</v>
      </c>
      <c r="J163" s="200"/>
      <c r="K163" s="198"/>
      <c r="L163" s="199">
        <f t="shared" ref="L163:L165" si="210">J163+K163</f>
        <v>0</v>
      </c>
      <c r="M163" s="197"/>
      <c r="N163" s="198"/>
      <c r="O163" s="199">
        <f t="shared" ref="O163:O165" si="211">M163+N163</f>
        <v>0</v>
      </c>
      <c r="P163" s="201"/>
    </row>
    <row r="164" spans="1:16" ht="36" hidden="1" x14ac:dyDescent="0.25">
      <c r="A164" s="52">
        <v>3262</v>
      </c>
      <c r="B164" s="90" t="s">
        <v>182</v>
      </c>
      <c r="C164" s="536">
        <f t="shared" si="189"/>
        <v>0</v>
      </c>
      <c r="D164" s="197"/>
      <c r="E164" s="198"/>
      <c r="F164" s="199">
        <f t="shared" si="208"/>
        <v>0</v>
      </c>
      <c r="G164" s="197"/>
      <c r="H164" s="198"/>
      <c r="I164" s="199">
        <f t="shared" si="209"/>
        <v>0</v>
      </c>
      <c r="J164" s="200"/>
      <c r="K164" s="198"/>
      <c r="L164" s="199">
        <f t="shared" si="210"/>
        <v>0</v>
      </c>
      <c r="M164" s="197"/>
      <c r="N164" s="198"/>
      <c r="O164" s="199">
        <f t="shared" si="211"/>
        <v>0</v>
      </c>
      <c r="P164" s="201"/>
    </row>
    <row r="165" spans="1:16" ht="24" hidden="1" x14ac:dyDescent="0.25">
      <c r="A165" s="52">
        <v>3263</v>
      </c>
      <c r="B165" s="90" t="s">
        <v>183</v>
      </c>
      <c r="C165" s="536">
        <f t="shared" si="189"/>
        <v>0</v>
      </c>
      <c r="D165" s="197"/>
      <c r="E165" s="198"/>
      <c r="F165" s="199">
        <f t="shared" si="208"/>
        <v>0</v>
      </c>
      <c r="G165" s="197"/>
      <c r="H165" s="198"/>
      <c r="I165" s="199">
        <f t="shared" si="209"/>
        <v>0</v>
      </c>
      <c r="J165" s="200"/>
      <c r="K165" s="198"/>
      <c r="L165" s="199">
        <f t="shared" si="210"/>
        <v>0</v>
      </c>
      <c r="M165" s="197"/>
      <c r="N165" s="198"/>
      <c r="O165" s="199">
        <f t="shared" si="211"/>
        <v>0</v>
      </c>
      <c r="P165" s="201"/>
    </row>
    <row r="166" spans="1:16" ht="84" hidden="1" x14ac:dyDescent="0.25">
      <c r="A166" s="298">
        <v>3290</v>
      </c>
      <c r="B166" s="82" t="s">
        <v>184</v>
      </c>
      <c r="C166" s="548">
        <f t="shared" si="189"/>
        <v>0</v>
      </c>
      <c r="D166" s="212">
        <f t="shared" ref="D166:E166" si="212">SUM(D167:D170)</f>
        <v>0</v>
      </c>
      <c r="E166" s="213">
        <f t="shared" si="212"/>
        <v>0</v>
      </c>
      <c r="F166" s="194">
        <f>SUM(F167:F170)</f>
        <v>0</v>
      </c>
      <c r="G166" s="212">
        <f t="shared" ref="G166:O166" si="213">SUM(G167:G170)</f>
        <v>0</v>
      </c>
      <c r="H166" s="213">
        <f t="shared" si="213"/>
        <v>0</v>
      </c>
      <c r="I166" s="194">
        <f t="shared" si="213"/>
        <v>0</v>
      </c>
      <c r="J166" s="214">
        <f t="shared" si="213"/>
        <v>0</v>
      </c>
      <c r="K166" s="213">
        <f t="shared" si="213"/>
        <v>0</v>
      </c>
      <c r="L166" s="194">
        <f t="shared" si="213"/>
        <v>0</v>
      </c>
      <c r="M166" s="212">
        <f t="shared" si="213"/>
        <v>0</v>
      </c>
      <c r="N166" s="213">
        <f t="shared" si="213"/>
        <v>0</v>
      </c>
      <c r="O166" s="194">
        <f t="shared" si="213"/>
        <v>0</v>
      </c>
      <c r="P166" s="229"/>
    </row>
    <row r="167" spans="1:16" ht="72" hidden="1" x14ac:dyDescent="0.25">
      <c r="A167" s="52">
        <v>3291</v>
      </c>
      <c r="B167" s="90" t="s">
        <v>185</v>
      </c>
      <c r="C167" s="536">
        <f t="shared" si="189"/>
        <v>0</v>
      </c>
      <c r="D167" s="197"/>
      <c r="E167" s="198"/>
      <c r="F167" s="199">
        <f t="shared" ref="F167:F170" si="214">D167+E167</f>
        <v>0</v>
      </c>
      <c r="G167" s="197"/>
      <c r="H167" s="198"/>
      <c r="I167" s="199">
        <f t="shared" ref="I167:I170" si="215">G167+H167</f>
        <v>0</v>
      </c>
      <c r="J167" s="200"/>
      <c r="K167" s="198"/>
      <c r="L167" s="199">
        <f t="shared" ref="L167:L170" si="216">J167+K167</f>
        <v>0</v>
      </c>
      <c r="M167" s="197"/>
      <c r="N167" s="198"/>
      <c r="O167" s="199">
        <f t="shared" ref="O167:O170" si="217">M167+N167</f>
        <v>0</v>
      </c>
      <c r="P167" s="201"/>
    </row>
    <row r="168" spans="1:16" ht="72" hidden="1" x14ac:dyDescent="0.25">
      <c r="A168" s="52">
        <v>3292</v>
      </c>
      <c r="B168" s="90" t="s">
        <v>186</v>
      </c>
      <c r="C168" s="536">
        <f t="shared" si="189"/>
        <v>0</v>
      </c>
      <c r="D168" s="197"/>
      <c r="E168" s="198"/>
      <c r="F168" s="199">
        <f t="shared" si="214"/>
        <v>0</v>
      </c>
      <c r="G168" s="197"/>
      <c r="H168" s="198"/>
      <c r="I168" s="199">
        <f t="shared" si="215"/>
        <v>0</v>
      </c>
      <c r="J168" s="200"/>
      <c r="K168" s="198"/>
      <c r="L168" s="199">
        <f t="shared" si="216"/>
        <v>0</v>
      </c>
      <c r="M168" s="197"/>
      <c r="N168" s="198"/>
      <c r="O168" s="199">
        <f t="shared" si="217"/>
        <v>0</v>
      </c>
      <c r="P168" s="201"/>
    </row>
    <row r="169" spans="1:16" ht="72" hidden="1" x14ac:dyDescent="0.25">
      <c r="A169" s="52">
        <v>3293</v>
      </c>
      <c r="B169" s="90" t="s">
        <v>187</v>
      </c>
      <c r="C169" s="536">
        <f t="shared" si="189"/>
        <v>0</v>
      </c>
      <c r="D169" s="197"/>
      <c r="E169" s="198"/>
      <c r="F169" s="199">
        <f t="shared" si="214"/>
        <v>0</v>
      </c>
      <c r="G169" s="197"/>
      <c r="H169" s="198"/>
      <c r="I169" s="199">
        <f t="shared" si="215"/>
        <v>0</v>
      </c>
      <c r="J169" s="200"/>
      <c r="K169" s="198"/>
      <c r="L169" s="199">
        <f t="shared" si="216"/>
        <v>0</v>
      </c>
      <c r="M169" s="197"/>
      <c r="N169" s="198"/>
      <c r="O169" s="199">
        <f t="shared" si="217"/>
        <v>0</v>
      </c>
      <c r="P169" s="201"/>
    </row>
    <row r="170" spans="1:16" ht="60" hidden="1" x14ac:dyDescent="0.25">
      <c r="A170" s="230">
        <v>3294</v>
      </c>
      <c r="B170" s="90" t="s">
        <v>188</v>
      </c>
      <c r="C170" s="548">
        <f t="shared" si="189"/>
        <v>0</v>
      </c>
      <c r="D170" s="231"/>
      <c r="E170" s="232"/>
      <c r="F170" s="233">
        <f t="shared" si="214"/>
        <v>0</v>
      </c>
      <c r="G170" s="231"/>
      <c r="H170" s="232"/>
      <c r="I170" s="233">
        <f t="shared" si="215"/>
        <v>0</v>
      </c>
      <c r="J170" s="234"/>
      <c r="K170" s="232"/>
      <c r="L170" s="233">
        <f t="shared" si="216"/>
        <v>0</v>
      </c>
      <c r="M170" s="231"/>
      <c r="N170" s="232"/>
      <c r="O170" s="233">
        <f t="shared" si="217"/>
        <v>0</v>
      </c>
      <c r="P170" s="229"/>
    </row>
    <row r="171" spans="1:16" ht="48" hidden="1" x14ac:dyDescent="0.25">
      <c r="A171" s="235">
        <v>3300</v>
      </c>
      <c r="B171" s="228" t="s">
        <v>189</v>
      </c>
      <c r="C171" s="549">
        <f t="shared" si="189"/>
        <v>0</v>
      </c>
      <c r="D171" s="236">
        <f t="shared" ref="D171:E171" si="218">SUM(D172:D173)</f>
        <v>0</v>
      </c>
      <c r="E171" s="237">
        <f t="shared" si="218"/>
        <v>0</v>
      </c>
      <c r="F171" s="238">
        <f>SUM(F172:F173)</f>
        <v>0</v>
      </c>
      <c r="G171" s="236">
        <f t="shared" ref="G171:O171" si="219">SUM(G172:G173)</f>
        <v>0</v>
      </c>
      <c r="H171" s="237">
        <f t="shared" si="219"/>
        <v>0</v>
      </c>
      <c r="I171" s="238">
        <f t="shared" si="219"/>
        <v>0</v>
      </c>
      <c r="J171" s="239">
        <f t="shared" si="219"/>
        <v>0</v>
      </c>
      <c r="K171" s="237">
        <f t="shared" si="219"/>
        <v>0</v>
      </c>
      <c r="L171" s="238">
        <f t="shared" si="219"/>
        <v>0</v>
      </c>
      <c r="M171" s="236">
        <f t="shared" si="219"/>
        <v>0</v>
      </c>
      <c r="N171" s="237">
        <f t="shared" si="219"/>
        <v>0</v>
      </c>
      <c r="O171" s="238">
        <f t="shared" si="219"/>
        <v>0</v>
      </c>
      <c r="P171" s="187"/>
    </row>
    <row r="172" spans="1:16" ht="48" hidden="1" x14ac:dyDescent="0.25">
      <c r="A172" s="142">
        <v>3310</v>
      </c>
      <c r="B172" s="143" t="s">
        <v>190</v>
      </c>
      <c r="C172" s="542">
        <f t="shared" si="189"/>
        <v>0</v>
      </c>
      <c r="D172" s="206"/>
      <c r="E172" s="207"/>
      <c r="F172" s="189">
        <f t="shared" ref="F172:F173" si="220">D172+E172</f>
        <v>0</v>
      </c>
      <c r="G172" s="206"/>
      <c r="H172" s="207"/>
      <c r="I172" s="189">
        <f t="shared" ref="I172:I173" si="221">G172+H172</f>
        <v>0</v>
      </c>
      <c r="J172" s="208"/>
      <c r="K172" s="207"/>
      <c r="L172" s="189">
        <f t="shared" ref="L172:L173" si="222">J172+K172</f>
        <v>0</v>
      </c>
      <c r="M172" s="206"/>
      <c r="N172" s="207"/>
      <c r="O172" s="189">
        <f t="shared" ref="O172:O173" si="223">M172+N172</f>
        <v>0</v>
      </c>
      <c r="P172" s="191"/>
    </row>
    <row r="173" spans="1:16" ht="48.75" hidden="1" customHeight="1" x14ac:dyDescent="0.25">
      <c r="A173" s="45">
        <v>3320</v>
      </c>
      <c r="B173" s="82" t="s">
        <v>191</v>
      </c>
      <c r="C173" s="535">
        <f t="shared" si="189"/>
        <v>0</v>
      </c>
      <c r="D173" s="192"/>
      <c r="E173" s="193"/>
      <c r="F173" s="194">
        <f t="shared" si="220"/>
        <v>0</v>
      </c>
      <c r="G173" s="192"/>
      <c r="H173" s="193"/>
      <c r="I173" s="194">
        <f t="shared" si="221"/>
        <v>0</v>
      </c>
      <c r="J173" s="195"/>
      <c r="K173" s="193"/>
      <c r="L173" s="194">
        <f t="shared" si="222"/>
        <v>0</v>
      </c>
      <c r="M173" s="192"/>
      <c r="N173" s="193"/>
      <c r="O173" s="194">
        <f t="shared" si="223"/>
        <v>0</v>
      </c>
      <c r="P173" s="196"/>
    </row>
    <row r="174" spans="1:16" hidden="1" x14ac:dyDescent="0.25">
      <c r="A174" s="240">
        <v>4000</v>
      </c>
      <c r="B174" s="176" t="s">
        <v>192</v>
      </c>
      <c r="C174" s="547">
        <f t="shared" si="189"/>
        <v>0</v>
      </c>
      <c r="D174" s="177">
        <f t="shared" ref="D174:E174" si="224">SUM(D175,D178)</f>
        <v>0</v>
      </c>
      <c r="E174" s="178">
        <f t="shared" si="224"/>
        <v>0</v>
      </c>
      <c r="F174" s="179">
        <f>SUM(F175,F178)</f>
        <v>0</v>
      </c>
      <c r="G174" s="177">
        <f t="shared" ref="G174:H174" si="225">SUM(G175,G178)</f>
        <v>0</v>
      </c>
      <c r="H174" s="178">
        <f t="shared" si="225"/>
        <v>0</v>
      </c>
      <c r="I174" s="179">
        <f>SUM(I175,I178)</f>
        <v>0</v>
      </c>
      <c r="J174" s="180">
        <f t="shared" ref="J174:K174" si="226">SUM(J175,J178)</f>
        <v>0</v>
      </c>
      <c r="K174" s="178">
        <f t="shared" si="226"/>
        <v>0</v>
      </c>
      <c r="L174" s="179">
        <f>SUM(L175,L178)</f>
        <v>0</v>
      </c>
      <c r="M174" s="177">
        <f t="shared" ref="M174:O174" si="227">SUM(M175,M178)</f>
        <v>0</v>
      </c>
      <c r="N174" s="178">
        <f t="shared" si="227"/>
        <v>0</v>
      </c>
      <c r="O174" s="179">
        <f t="shared" si="227"/>
        <v>0</v>
      </c>
      <c r="P174" s="181"/>
    </row>
    <row r="175" spans="1:16" ht="24" hidden="1" x14ac:dyDescent="0.25">
      <c r="A175" s="241">
        <v>4200</v>
      </c>
      <c r="B175" s="182" t="s">
        <v>193</v>
      </c>
      <c r="C175" s="534">
        <f t="shared" si="189"/>
        <v>0</v>
      </c>
      <c r="D175" s="183">
        <f t="shared" ref="D175:E175" si="228">SUM(D176,D177)</f>
        <v>0</v>
      </c>
      <c r="E175" s="184">
        <f t="shared" si="228"/>
        <v>0</v>
      </c>
      <c r="F175" s="185">
        <f>SUM(F176,F177)</f>
        <v>0</v>
      </c>
      <c r="G175" s="183">
        <f t="shared" ref="G175:H175" si="229">SUM(G176,G177)</f>
        <v>0</v>
      </c>
      <c r="H175" s="184">
        <f t="shared" si="229"/>
        <v>0</v>
      </c>
      <c r="I175" s="185">
        <f>SUM(I176,I177)</f>
        <v>0</v>
      </c>
      <c r="J175" s="186">
        <f t="shared" ref="J175:K175" si="230">SUM(J176,J177)</f>
        <v>0</v>
      </c>
      <c r="K175" s="184">
        <f t="shared" si="230"/>
        <v>0</v>
      </c>
      <c r="L175" s="185">
        <f>SUM(L176,L177)</f>
        <v>0</v>
      </c>
      <c r="M175" s="183">
        <f t="shared" ref="M175:O175" si="231">SUM(M176,M177)</f>
        <v>0</v>
      </c>
      <c r="N175" s="184">
        <f t="shared" si="231"/>
        <v>0</v>
      </c>
      <c r="O175" s="185">
        <f t="shared" si="231"/>
        <v>0</v>
      </c>
      <c r="P175" s="209"/>
    </row>
    <row r="176" spans="1:16" ht="36" hidden="1" x14ac:dyDescent="0.25">
      <c r="A176" s="298">
        <v>4240</v>
      </c>
      <c r="B176" s="82" t="s">
        <v>194</v>
      </c>
      <c r="C176" s="535">
        <f t="shared" si="189"/>
        <v>0</v>
      </c>
      <c r="D176" s="192"/>
      <c r="E176" s="193"/>
      <c r="F176" s="194">
        <f t="shared" ref="F176:F177" si="232">D176+E176</f>
        <v>0</v>
      </c>
      <c r="G176" s="192"/>
      <c r="H176" s="193"/>
      <c r="I176" s="194">
        <f t="shared" ref="I176:I177" si="233">G176+H176</f>
        <v>0</v>
      </c>
      <c r="J176" s="195"/>
      <c r="K176" s="193"/>
      <c r="L176" s="194">
        <f t="shared" ref="L176:L177" si="234">J176+K176</f>
        <v>0</v>
      </c>
      <c r="M176" s="192"/>
      <c r="N176" s="193"/>
      <c r="O176" s="194">
        <f t="shared" ref="O176:O177" si="235">M176+N176</f>
        <v>0</v>
      </c>
      <c r="P176" s="196"/>
    </row>
    <row r="177" spans="1:16" ht="24" hidden="1" x14ac:dyDescent="0.25">
      <c r="A177" s="202">
        <v>4250</v>
      </c>
      <c r="B177" s="90" t="s">
        <v>195</v>
      </c>
      <c r="C177" s="536">
        <f t="shared" si="189"/>
        <v>0</v>
      </c>
      <c r="D177" s="197"/>
      <c r="E177" s="198"/>
      <c r="F177" s="199">
        <f t="shared" si="232"/>
        <v>0</v>
      </c>
      <c r="G177" s="197"/>
      <c r="H177" s="198"/>
      <c r="I177" s="199">
        <f t="shared" si="233"/>
        <v>0</v>
      </c>
      <c r="J177" s="200"/>
      <c r="K177" s="198"/>
      <c r="L177" s="199">
        <f t="shared" si="234"/>
        <v>0</v>
      </c>
      <c r="M177" s="197"/>
      <c r="N177" s="198"/>
      <c r="O177" s="199">
        <f t="shared" si="235"/>
        <v>0</v>
      </c>
      <c r="P177" s="201"/>
    </row>
    <row r="178" spans="1:16" hidden="1" x14ac:dyDescent="0.25">
      <c r="A178" s="70">
        <v>4300</v>
      </c>
      <c r="B178" s="182" t="s">
        <v>196</v>
      </c>
      <c r="C178" s="534">
        <f t="shared" si="189"/>
        <v>0</v>
      </c>
      <c r="D178" s="183">
        <f t="shared" ref="D178:E178" si="236">SUM(D179)</f>
        <v>0</v>
      </c>
      <c r="E178" s="184">
        <f t="shared" si="236"/>
        <v>0</v>
      </c>
      <c r="F178" s="185">
        <f>SUM(F179)</f>
        <v>0</v>
      </c>
      <c r="G178" s="183">
        <f t="shared" ref="G178:H178" si="237">SUM(G179)</f>
        <v>0</v>
      </c>
      <c r="H178" s="184">
        <f t="shared" si="237"/>
        <v>0</v>
      </c>
      <c r="I178" s="185">
        <f>SUM(I179)</f>
        <v>0</v>
      </c>
      <c r="J178" s="186">
        <f t="shared" ref="J178:K178" si="238">SUM(J179)</f>
        <v>0</v>
      </c>
      <c r="K178" s="184">
        <f t="shared" si="238"/>
        <v>0</v>
      </c>
      <c r="L178" s="185">
        <f>SUM(L179)</f>
        <v>0</v>
      </c>
      <c r="M178" s="183">
        <f t="shared" ref="M178:O178" si="239">SUM(M179)</f>
        <v>0</v>
      </c>
      <c r="N178" s="184">
        <f t="shared" si="239"/>
        <v>0</v>
      </c>
      <c r="O178" s="185">
        <f t="shared" si="239"/>
        <v>0</v>
      </c>
      <c r="P178" s="209"/>
    </row>
    <row r="179" spans="1:16" ht="24" hidden="1" x14ac:dyDescent="0.25">
      <c r="A179" s="298">
        <v>4310</v>
      </c>
      <c r="B179" s="82" t="s">
        <v>197</v>
      </c>
      <c r="C179" s="535">
        <f t="shared" si="189"/>
        <v>0</v>
      </c>
      <c r="D179" s="212">
        <f t="shared" ref="D179:E179" si="240">SUM(D180:D180)</f>
        <v>0</v>
      </c>
      <c r="E179" s="213">
        <f t="shared" si="240"/>
        <v>0</v>
      </c>
      <c r="F179" s="194">
        <f>SUM(F180:F180)</f>
        <v>0</v>
      </c>
      <c r="G179" s="212">
        <f t="shared" ref="G179:H179" si="241">SUM(G180:G180)</f>
        <v>0</v>
      </c>
      <c r="H179" s="213">
        <f t="shared" si="241"/>
        <v>0</v>
      </c>
      <c r="I179" s="194">
        <f>SUM(I180:I180)</f>
        <v>0</v>
      </c>
      <c r="J179" s="214">
        <f t="shared" ref="J179:K179" si="242">SUM(J180:J180)</f>
        <v>0</v>
      </c>
      <c r="K179" s="213">
        <f t="shared" si="242"/>
        <v>0</v>
      </c>
      <c r="L179" s="194">
        <f>SUM(L180:L180)</f>
        <v>0</v>
      </c>
      <c r="M179" s="212">
        <f t="shared" ref="M179:O179" si="243">SUM(M180:M180)</f>
        <v>0</v>
      </c>
      <c r="N179" s="213">
        <f t="shared" si="243"/>
        <v>0</v>
      </c>
      <c r="O179" s="194">
        <f t="shared" si="243"/>
        <v>0</v>
      </c>
      <c r="P179" s="196"/>
    </row>
    <row r="180" spans="1:16" ht="36" hidden="1" x14ac:dyDescent="0.25">
      <c r="A180" s="52">
        <v>4311</v>
      </c>
      <c r="B180" s="90" t="s">
        <v>198</v>
      </c>
      <c r="C180" s="536">
        <f t="shared" si="189"/>
        <v>0</v>
      </c>
      <c r="D180" s="197"/>
      <c r="E180" s="198"/>
      <c r="F180" s="199">
        <f>D180+E180</f>
        <v>0</v>
      </c>
      <c r="G180" s="197"/>
      <c r="H180" s="198"/>
      <c r="I180" s="199">
        <f>G180+H180</f>
        <v>0</v>
      </c>
      <c r="J180" s="200"/>
      <c r="K180" s="198"/>
      <c r="L180" s="199">
        <f>J180+K180</f>
        <v>0</v>
      </c>
      <c r="M180" s="197"/>
      <c r="N180" s="198"/>
      <c r="O180" s="199">
        <f t="shared" ref="O180" si="244">M180+N180</f>
        <v>0</v>
      </c>
      <c r="P180" s="201"/>
    </row>
    <row r="181" spans="1:16" s="29" customFormat="1" ht="24" x14ac:dyDescent="0.25">
      <c r="A181" s="242"/>
      <c r="B181" s="21" t="s">
        <v>199</v>
      </c>
      <c r="C181" s="546">
        <f t="shared" si="189"/>
        <v>3250</v>
      </c>
      <c r="D181" s="171">
        <f t="shared" ref="D181:O181" si="245">SUM(D182,D211,D252,D265)</f>
        <v>3250</v>
      </c>
      <c r="E181" s="172">
        <f t="shared" si="245"/>
        <v>0</v>
      </c>
      <c r="F181" s="173">
        <f t="shared" si="245"/>
        <v>3250</v>
      </c>
      <c r="G181" s="171">
        <f t="shared" si="245"/>
        <v>0</v>
      </c>
      <c r="H181" s="172">
        <f t="shared" si="245"/>
        <v>0</v>
      </c>
      <c r="I181" s="173">
        <f t="shared" si="245"/>
        <v>0</v>
      </c>
      <c r="J181" s="174">
        <f t="shared" si="245"/>
        <v>0</v>
      </c>
      <c r="K181" s="172">
        <f t="shared" si="245"/>
        <v>0</v>
      </c>
      <c r="L181" s="173">
        <f t="shared" si="245"/>
        <v>0</v>
      </c>
      <c r="M181" s="171">
        <f t="shared" si="245"/>
        <v>0</v>
      </c>
      <c r="N181" s="172">
        <f t="shared" si="245"/>
        <v>0</v>
      </c>
      <c r="O181" s="173">
        <f t="shared" si="245"/>
        <v>0</v>
      </c>
      <c r="P181" s="243"/>
    </row>
    <row r="182" spans="1:16" x14ac:dyDescent="0.25">
      <c r="A182" s="176">
        <v>5000</v>
      </c>
      <c r="B182" s="176" t="s">
        <v>200</v>
      </c>
      <c r="C182" s="547">
        <f t="shared" si="189"/>
        <v>1450</v>
      </c>
      <c r="D182" s="177">
        <f t="shared" ref="D182:E182" si="246">D183+D187</f>
        <v>1450</v>
      </c>
      <c r="E182" s="178">
        <f t="shared" si="246"/>
        <v>0</v>
      </c>
      <c r="F182" s="179">
        <f>F183+F187</f>
        <v>1450</v>
      </c>
      <c r="G182" s="177">
        <f t="shared" ref="G182:H182" si="247">G183+G187</f>
        <v>0</v>
      </c>
      <c r="H182" s="178">
        <f t="shared" si="247"/>
        <v>0</v>
      </c>
      <c r="I182" s="179">
        <f>I183+I187</f>
        <v>0</v>
      </c>
      <c r="J182" s="180">
        <f t="shared" ref="J182:K182" si="248">J183+J187</f>
        <v>0</v>
      </c>
      <c r="K182" s="178">
        <f t="shared" si="248"/>
        <v>0</v>
      </c>
      <c r="L182" s="179">
        <f>L183+L187</f>
        <v>0</v>
      </c>
      <c r="M182" s="177">
        <f t="shared" ref="M182:O182" si="249">M183+M187</f>
        <v>0</v>
      </c>
      <c r="N182" s="178">
        <f t="shared" si="249"/>
        <v>0</v>
      </c>
      <c r="O182" s="179">
        <f t="shared" si="249"/>
        <v>0</v>
      </c>
      <c r="P182" s="181"/>
    </row>
    <row r="183" spans="1:16" hidden="1" x14ac:dyDescent="0.25">
      <c r="A183" s="70">
        <v>5100</v>
      </c>
      <c r="B183" s="182" t="s">
        <v>201</v>
      </c>
      <c r="C183" s="534">
        <f t="shared" si="189"/>
        <v>0</v>
      </c>
      <c r="D183" s="183">
        <f t="shared" ref="D183:E183" si="250">SUM(D184:D186)</f>
        <v>0</v>
      </c>
      <c r="E183" s="184">
        <f t="shared" si="250"/>
        <v>0</v>
      </c>
      <c r="F183" s="185">
        <f>SUM(F184:F186)</f>
        <v>0</v>
      </c>
      <c r="G183" s="183">
        <f t="shared" ref="G183:H183" si="251">SUM(G184:G186)</f>
        <v>0</v>
      </c>
      <c r="H183" s="184">
        <f t="shared" si="251"/>
        <v>0</v>
      </c>
      <c r="I183" s="185">
        <f>SUM(I184:I186)</f>
        <v>0</v>
      </c>
      <c r="J183" s="186">
        <f t="shared" ref="J183:K183" si="252">SUM(J184:J186)</f>
        <v>0</v>
      </c>
      <c r="K183" s="184">
        <f t="shared" si="252"/>
        <v>0</v>
      </c>
      <c r="L183" s="185">
        <f>SUM(L184:L186)</f>
        <v>0</v>
      </c>
      <c r="M183" s="183">
        <f t="shared" ref="M183:O183" si="253">SUM(M184:M186)</f>
        <v>0</v>
      </c>
      <c r="N183" s="184">
        <f t="shared" si="253"/>
        <v>0</v>
      </c>
      <c r="O183" s="185">
        <f t="shared" si="253"/>
        <v>0</v>
      </c>
      <c r="P183" s="209"/>
    </row>
    <row r="184" spans="1:16" hidden="1" x14ac:dyDescent="0.25">
      <c r="A184" s="298">
        <v>5110</v>
      </c>
      <c r="B184" s="82" t="s">
        <v>202</v>
      </c>
      <c r="C184" s="535">
        <f t="shared" si="189"/>
        <v>0</v>
      </c>
      <c r="D184" s="192"/>
      <c r="E184" s="193"/>
      <c r="F184" s="194">
        <f t="shared" ref="F184:F186" si="254">D184+E184</f>
        <v>0</v>
      </c>
      <c r="G184" s="192"/>
      <c r="H184" s="193"/>
      <c r="I184" s="194">
        <f t="shared" ref="I184:I186" si="255">G184+H184</f>
        <v>0</v>
      </c>
      <c r="J184" s="195"/>
      <c r="K184" s="193"/>
      <c r="L184" s="194">
        <f t="shared" ref="L184:L186" si="256">J184+K184</f>
        <v>0</v>
      </c>
      <c r="M184" s="192"/>
      <c r="N184" s="193"/>
      <c r="O184" s="194">
        <f t="shared" ref="O184:O186" si="257">M184+N184</f>
        <v>0</v>
      </c>
      <c r="P184" s="196"/>
    </row>
    <row r="185" spans="1:16" ht="24" hidden="1" x14ac:dyDescent="0.25">
      <c r="A185" s="202">
        <v>5120</v>
      </c>
      <c r="B185" s="90" t="s">
        <v>203</v>
      </c>
      <c r="C185" s="536">
        <f t="shared" si="189"/>
        <v>0</v>
      </c>
      <c r="D185" s="197"/>
      <c r="E185" s="198"/>
      <c r="F185" s="199">
        <f t="shared" si="254"/>
        <v>0</v>
      </c>
      <c r="G185" s="197"/>
      <c r="H185" s="198"/>
      <c r="I185" s="199">
        <f t="shared" si="255"/>
        <v>0</v>
      </c>
      <c r="J185" s="200"/>
      <c r="K185" s="198"/>
      <c r="L185" s="199">
        <f t="shared" si="256"/>
        <v>0</v>
      </c>
      <c r="M185" s="197"/>
      <c r="N185" s="198"/>
      <c r="O185" s="199">
        <f t="shared" si="257"/>
        <v>0</v>
      </c>
      <c r="P185" s="201"/>
    </row>
    <row r="186" spans="1:16" hidden="1" x14ac:dyDescent="0.25">
      <c r="A186" s="202">
        <v>5140</v>
      </c>
      <c r="B186" s="90" t="s">
        <v>204</v>
      </c>
      <c r="C186" s="536">
        <f t="shared" si="189"/>
        <v>0</v>
      </c>
      <c r="D186" s="197"/>
      <c r="E186" s="198"/>
      <c r="F186" s="199">
        <f t="shared" si="254"/>
        <v>0</v>
      </c>
      <c r="G186" s="197"/>
      <c r="H186" s="198"/>
      <c r="I186" s="199">
        <f t="shared" si="255"/>
        <v>0</v>
      </c>
      <c r="J186" s="200"/>
      <c r="K186" s="198"/>
      <c r="L186" s="199">
        <f t="shared" si="256"/>
        <v>0</v>
      </c>
      <c r="M186" s="197"/>
      <c r="N186" s="198"/>
      <c r="O186" s="199">
        <f t="shared" si="257"/>
        <v>0</v>
      </c>
      <c r="P186" s="201"/>
    </row>
    <row r="187" spans="1:16" ht="24" x14ac:dyDescent="0.25">
      <c r="A187" s="70">
        <v>5200</v>
      </c>
      <c r="B187" s="182" t="s">
        <v>205</v>
      </c>
      <c r="C187" s="534">
        <f t="shared" si="189"/>
        <v>1450</v>
      </c>
      <c r="D187" s="183">
        <f t="shared" ref="D187:E187" si="258">D188+D198+D199+D206+D207+D208+D210</f>
        <v>1450</v>
      </c>
      <c r="E187" s="184">
        <f t="shared" si="258"/>
        <v>0</v>
      </c>
      <c r="F187" s="185">
        <f>F188+F198+F199+F206+F207+F208+F210</f>
        <v>1450</v>
      </c>
      <c r="G187" s="183">
        <f t="shared" ref="G187:H187" si="259">G188+G198+G199+G206+G207+G208+G210</f>
        <v>0</v>
      </c>
      <c r="H187" s="184">
        <f t="shared" si="259"/>
        <v>0</v>
      </c>
      <c r="I187" s="185">
        <f>I188+I198+I199+I206+I207+I208+I210</f>
        <v>0</v>
      </c>
      <c r="J187" s="186">
        <f t="shared" ref="J187:K187" si="260">J188+J198+J199+J206+J207+J208+J210</f>
        <v>0</v>
      </c>
      <c r="K187" s="184">
        <f t="shared" si="260"/>
        <v>0</v>
      </c>
      <c r="L187" s="185">
        <f>L188+L198+L199+L206+L207+L208+L210</f>
        <v>0</v>
      </c>
      <c r="M187" s="183">
        <f t="shared" ref="M187:O187" si="261">M188+M198+M199+M206+M207+M208+M210</f>
        <v>0</v>
      </c>
      <c r="N187" s="184">
        <f t="shared" si="261"/>
        <v>0</v>
      </c>
      <c r="O187" s="185">
        <f t="shared" si="261"/>
        <v>0</v>
      </c>
      <c r="P187" s="209"/>
    </row>
    <row r="188" spans="1:16" hidden="1" x14ac:dyDescent="0.25">
      <c r="A188" s="188">
        <v>5210</v>
      </c>
      <c r="B188" s="143" t="s">
        <v>206</v>
      </c>
      <c r="C188" s="542">
        <f t="shared" si="189"/>
        <v>0</v>
      </c>
      <c r="D188" s="148">
        <f t="shared" ref="D188:E188" si="262">SUM(D189:D197)</f>
        <v>0</v>
      </c>
      <c r="E188" s="149">
        <f t="shared" si="262"/>
        <v>0</v>
      </c>
      <c r="F188" s="189">
        <f>SUM(F189:F197)</f>
        <v>0</v>
      </c>
      <c r="G188" s="148">
        <f t="shared" ref="G188:H188" si="263">SUM(G189:G197)</f>
        <v>0</v>
      </c>
      <c r="H188" s="149">
        <f t="shared" si="263"/>
        <v>0</v>
      </c>
      <c r="I188" s="189">
        <f>SUM(I189:I197)</f>
        <v>0</v>
      </c>
      <c r="J188" s="190">
        <f t="shared" ref="J188:K188" si="264">SUM(J189:J197)</f>
        <v>0</v>
      </c>
      <c r="K188" s="149">
        <f t="shared" si="264"/>
        <v>0</v>
      </c>
      <c r="L188" s="189">
        <f>SUM(L189:L197)</f>
        <v>0</v>
      </c>
      <c r="M188" s="148">
        <f t="shared" ref="M188:O188" si="265">SUM(M189:M197)</f>
        <v>0</v>
      </c>
      <c r="N188" s="149">
        <f t="shared" si="265"/>
        <v>0</v>
      </c>
      <c r="O188" s="189">
        <f t="shared" si="265"/>
        <v>0</v>
      </c>
      <c r="P188" s="191"/>
    </row>
    <row r="189" spans="1:16" hidden="1" x14ac:dyDescent="0.25">
      <c r="A189" s="45">
        <v>5211</v>
      </c>
      <c r="B189" s="82" t="s">
        <v>207</v>
      </c>
      <c r="C189" s="535">
        <f t="shared" si="189"/>
        <v>0</v>
      </c>
      <c r="D189" s="192"/>
      <c r="E189" s="193"/>
      <c r="F189" s="194">
        <f t="shared" ref="F189:F198" si="266">D189+E189</f>
        <v>0</v>
      </c>
      <c r="G189" s="192"/>
      <c r="H189" s="193"/>
      <c r="I189" s="194">
        <f t="shared" ref="I189:I198" si="267">G189+H189</f>
        <v>0</v>
      </c>
      <c r="J189" s="195"/>
      <c r="K189" s="193"/>
      <c r="L189" s="194">
        <f t="shared" ref="L189:L198" si="268">J189+K189</f>
        <v>0</v>
      </c>
      <c r="M189" s="192"/>
      <c r="N189" s="193"/>
      <c r="O189" s="194">
        <f t="shared" ref="O189:O198" si="269">M189+N189</f>
        <v>0</v>
      </c>
      <c r="P189" s="196"/>
    </row>
    <row r="190" spans="1:16" hidden="1" x14ac:dyDescent="0.25">
      <c r="A190" s="52">
        <v>5212</v>
      </c>
      <c r="B190" s="90" t="s">
        <v>208</v>
      </c>
      <c r="C190" s="536">
        <f t="shared" si="189"/>
        <v>0</v>
      </c>
      <c r="D190" s="197"/>
      <c r="E190" s="198"/>
      <c r="F190" s="199">
        <f t="shared" si="266"/>
        <v>0</v>
      </c>
      <c r="G190" s="197"/>
      <c r="H190" s="198"/>
      <c r="I190" s="199">
        <f t="shared" si="267"/>
        <v>0</v>
      </c>
      <c r="J190" s="200"/>
      <c r="K190" s="198"/>
      <c r="L190" s="199">
        <f t="shared" si="268"/>
        <v>0</v>
      </c>
      <c r="M190" s="197"/>
      <c r="N190" s="198"/>
      <c r="O190" s="199">
        <f t="shared" si="269"/>
        <v>0</v>
      </c>
      <c r="P190" s="201"/>
    </row>
    <row r="191" spans="1:16" hidden="1" x14ac:dyDescent="0.25">
      <c r="A191" s="52">
        <v>5213</v>
      </c>
      <c r="B191" s="90" t="s">
        <v>209</v>
      </c>
      <c r="C191" s="536">
        <f t="shared" si="189"/>
        <v>0</v>
      </c>
      <c r="D191" s="197"/>
      <c r="E191" s="198"/>
      <c r="F191" s="199">
        <f t="shared" si="266"/>
        <v>0</v>
      </c>
      <c r="G191" s="197"/>
      <c r="H191" s="198"/>
      <c r="I191" s="199">
        <f t="shared" si="267"/>
        <v>0</v>
      </c>
      <c r="J191" s="200"/>
      <c r="K191" s="198"/>
      <c r="L191" s="199">
        <f t="shared" si="268"/>
        <v>0</v>
      </c>
      <c r="M191" s="197"/>
      <c r="N191" s="198"/>
      <c r="O191" s="199">
        <f t="shared" si="269"/>
        <v>0</v>
      </c>
      <c r="P191" s="201"/>
    </row>
    <row r="192" spans="1:16" hidden="1" x14ac:dyDescent="0.25">
      <c r="A192" s="52">
        <v>5214</v>
      </c>
      <c r="B192" s="90" t="s">
        <v>210</v>
      </c>
      <c r="C192" s="536">
        <f t="shared" si="189"/>
        <v>0</v>
      </c>
      <c r="D192" s="197"/>
      <c r="E192" s="198"/>
      <c r="F192" s="199">
        <f t="shared" si="266"/>
        <v>0</v>
      </c>
      <c r="G192" s="197"/>
      <c r="H192" s="198"/>
      <c r="I192" s="199">
        <f t="shared" si="267"/>
        <v>0</v>
      </c>
      <c r="J192" s="200"/>
      <c r="K192" s="198"/>
      <c r="L192" s="199">
        <f t="shared" si="268"/>
        <v>0</v>
      </c>
      <c r="M192" s="197"/>
      <c r="N192" s="198"/>
      <c r="O192" s="199">
        <f t="shared" si="269"/>
        <v>0</v>
      </c>
      <c r="P192" s="201"/>
    </row>
    <row r="193" spans="1:16" hidden="1" x14ac:dyDescent="0.25">
      <c r="A193" s="52">
        <v>5215</v>
      </c>
      <c r="B193" s="90" t="s">
        <v>211</v>
      </c>
      <c r="C193" s="536">
        <f t="shared" si="189"/>
        <v>0</v>
      </c>
      <c r="D193" s="197"/>
      <c r="E193" s="198"/>
      <c r="F193" s="199">
        <f t="shared" si="266"/>
        <v>0</v>
      </c>
      <c r="G193" s="197"/>
      <c r="H193" s="198"/>
      <c r="I193" s="199">
        <f t="shared" si="267"/>
        <v>0</v>
      </c>
      <c r="J193" s="200"/>
      <c r="K193" s="198"/>
      <c r="L193" s="199">
        <f t="shared" si="268"/>
        <v>0</v>
      </c>
      <c r="M193" s="197"/>
      <c r="N193" s="198"/>
      <c r="O193" s="199">
        <f t="shared" si="269"/>
        <v>0</v>
      </c>
      <c r="P193" s="201"/>
    </row>
    <row r="194" spans="1:16" ht="14.25" hidden="1" customHeight="1" x14ac:dyDescent="0.25">
      <c r="A194" s="52">
        <v>5216</v>
      </c>
      <c r="B194" s="90" t="s">
        <v>212</v>
      </c>
      <c r="C194" s="536">
        <f t="shared" si="189"/>
        <v>0</v>
      </c>
      <c r="D194" s="197"/>
      <c r="E194" s="198"/>
      <c r="F194" s="199">
        <f t="shared" si="266"/>
        <v>0</v>
      </c>
      <c r="G194" s="197"/>
      <c r="H194" s="198"/>
      <c r="I194" s="199">
        <f t="shared" si="267"/>
        <v>0</v>
      </c>
      <c r="J194" s="200"/>
      <c r="K194" s="198"/>
      <c r="L194" s="199">
        <f t="shared" si="268"/>
        <v>0</v>
      </c>
      <c r="M194" s="197"/>
      <c r="N194" s="198"/>
      <c r="O194" s="199">
        <f t="shared" si="269"/>
        <v>0</v>
      </c>
      <c r="P194" s="201"/>
    </row>
    <row r="195" spans="1:16" hidden="1" x14ac:dyDescent="0.25">
      <c r="A195" s="52">
        <v>5217</v>
      </c>
      <c r="B195" s="90" t="s">
        <v>213</v>
      </c>
      <c r="C195" s="536">
        <f t="shared" si="189"/>
        <v>0</v>
      </c>
      <c r="D195" s="197"/>
      <c r="E195" s="198"/>
      <c r="F195" s="199">
        <f t="shared" si="266"/>
        <v>0</v>
      </c>
      <c r="G195" s="197"/>
      <c r="H195" s="198"/>
      <c r="I195" s="199">
        <f t="shared" si="267"/>
        <v>0</v>
      </c>
      <c r="J195" s="200"/>
      <c r="K195" s="198"/>
      <c r="L195" s="199">
        <f t="shared" si="268"/>
        <v>0</v>
      </c>
      <c r="M195" s="197"/>
      <c r="N195" s="198"/>
      <c r="O195" s="199">
        <f t="shared" si="269"/>
        <v>0</v>
      </c>
      <c r="P195" s="201"/>
    </row>
    <row r="196" spans="1:16" hidden="1" x14ac:dyDescent="0.25">
      <c r="A196" s="52">
        <v>5218</v>
      </c>
      <c r="B196" s="90" t="s">
        <v>214</v>
      </c>
      <c r="C196" s="536">
        <f t="shared" si="189"/>
        <v>0</v>
      </c>
      <c r="D196" s="197"/>
      <c r="E196" s="198"/>
      <c r="F196" s="199">
        <f t="shared" si="266"/>
        <v>0</v>
      </c>
      <c r="G196" s="197"/>
      <c r="H196" s="198"/>
      <c r="I196" s="199">
        <f t="shared" si="267"/>
        <v>0</v>
      </c>
      <c r="J196" s="200"/>
      <c r="K196" s="198"/>
      <c r="L196" s="199">
        <f t="shared" si="268"/>
        <v>0</v>
      </c>
      <c r="M196" s="197"/>
      <c r="N196" s="198"/>
      <c r="O196" s="199">
        <f t="shared" si="269"/>
        <v>0</v>
      </c>
      <c r="P196" s="201"/>
    </row>
    <row r="197" spans="1:16" hidden="1" x14ac:dyDescent="0.25">
      <c r="A197" s="52">
        <v>5219</v>
      </c>
      <c r="B197" s="90" t="s">
        <v>215</v>
      </c>
      <c r="C197" s="536">
        <f t="shared" si="189"/>
        <v>0</v>
      </c>
      <c r="D197" s="197"/>
      <c r="E197" s="198"/>
      <c r="F197" s="199">
        <f t="shared" si="266"/>
        <v>0</v>
      </c>
      <c r="G197" s="197"/>
      <c r="H197" s="198"/>
      <c r="I197" s="199">
        <f t="shared" si="267"/>
        <v>0</v>
      </c>
      <c r="J197" s="200"/>
      <c r="K197" s="198"/>
      <c r="L197" s="199">
        <f t="shared" si="268"/>
        <v>0</v>
      </c>
      <c r="M197" s="197"/>
      <c r="N197" s="198"/>
      <c r="O197" s="199">
        <f t="shared" si="269"/>
        <v>0</v>
      </c>
      <c r="P197" s="201"/>
    </row>
    <row r="198" spans="1:16" ht="13.5" hidden="1" customHeight="1" x14ac:dyDescent="0.25">
      <c r="A198" s="202">
        <v>5220</v>
      </c>
      <c r="B198" s="90" t="s">
        <v>216</v>
      </c>
      <c r="C198" s="536">
        <f t="shared" si="189"/>
        <v>0</v>
      </c>
      <c r="D198" s="197"/>
      <c r="E198" s="198"/>
      <c r="F198" s="199">
        <f t="shared" si="266"/>
        <v>0</v>
      </c>
      <c r="G198" s="197"/>
      <c r="H198" s="198"/>
      <c r="I198" s="199">
        <f t="shared" si="267"/>
        <v>0</v>
      </c>
      <c r="J198" s="200"/>
      <c r="K198" s="198"/>
      <c r="L198" s="199">
        <f t="shared" si="268"/>
        <v>0</v>
      </c>
      <c r="M198" s="197"/>
      <c r="N198" s="198"/>
      <c r="O198" s="199">
        <f t="shared" si="269"/>
        <v>0</v>
      </c>
      <c r="P198" s="201"/>
    </row>
    <row r="199" spans="1:16" x14ac:dyDescent="0.25">
      <c r="A199" s="202">
        <v>5230</v>
      </c>
      <c r="B199" s="90" t="s">
        <v>217</v>
      </c>
      <c r="C199" s="536">
        <f t="shared" si="189"/>
        <v>1450</v>
      </c>
      <c r="D199" s="203">
        <f t="shared" ref="D199:E199" si="270">SUM(D200:D205)</f>
        <v>1450</v>
      </c>
      <c r="E199" s="204">
        <f t="shared" si="270"/>
        <v>0</v>
      </c>
      <c r="F199" s="199">
        <f>SUM(F200:F205)</f>
        <v>1450</v>
      </c>
      <c r="G199" s="203">
        <f t="shared" ref="G199:H199" si="271">SUM(G200:G205)</f>
        <v>0</v>
      </c>
      <c r="H199" s="204">
        <f t="shared" si="271"/>
        <v>0</v>
      </c>
      <c r="I199" s="199">
        <f>SUM(I200:I205)</f>
        <v>0</v>
      </c>
      <c r="J199" s="205">
        <f t="shared" ref="J199:K199" si="272">SUM(J200:J205)</f>
        <v>0</v>
      </c>
      <c r="K199" s="204">
        <f t="shared" si="272"/>
        <v>0</v>
      </c>
      <c r="L199" s="199">
        <f>SUM(L200:L205)</f>
        <v>0</v>
      </c>
      <c r="M199" s="203">
        <f t="shared" ref="M199:O199" si="273">SUM(M200:M205)</f>
        <v>0</v>
      </c>
      <c r="N199" s="204">
        <f t="shared" si="273"/>
        <v>0</v>
      </c>
      <c r="O199" s="199">
        <f t="shared" si="273"/>
        <v>0</v>
      </c>
      <c r="P199" s="201"/>
    </row>
    <row r="200" spans="1:16" hidden="1" x14ac:dyDescent="0.25">
      <c r="A200" s="52">
        <v>5231</v>
      </c>
      <c r="B200" s="90" t="s">
        <v>218</v>
      </c>
      <c r="C200" s="536">
        <f t="shared" si="189"/>
        <v>0</v>
      </c>
      <c r="D200" s="197"/>
      <c r="E200" s="198"/>
      <c r="F200" s="199">
        <f t="shared" ref="F200:F207" si="274">D200+E200</f>
        <v>0</v>
      </c>
      <c r="G200" s="197"/>
      <c r="H200" s="198"/>
      <c r="I200" s="199">
        <f t="shared" ref="I200:I207" si="275">G200+H200</f>
        <v>0</v>
      </c>
      <c r="J200" s="200"/>
      <c r="K200" s="198"/>
      <c r="L200" s="199">
        <f t="shared" ref="L200:L207" si="276">J200+K200</f>
        <v>0</v>
      </c>
      <c r="M200" s="197"/>
      <c r="N200" s="198"/>
      <c r="O200" s="199">
        <f t="shared" ref="O200:O207" si="277">M200+N200</f>
        <v>0</v>
      </c>
      <c r="P200" s="201"/>
    </row>
    <row r="201" spans="1:16" hidden="1" x14ac:dyDescent="0.25">
      <c r="A201" s="52">
        <v>5233</v>
      </c>
      <c r="B201" s="90" t="s">
        <v>219</v>
      </c>
      <c r="C201" s="536">
        <f t="shared" si="189"/>
        <v>0</v>
      </c>
      <c r="D201" s="197"/>
      <c r="E201" s="198"/>
      <c r="F201" s="199">
        <f t="shared" si="274"/>
        <v>0</v>
      </c>
      <c r="G201" s="197"/>
      <c r="H201" s="198"/>
      <c r="I201" s="199">
        <f t="shared" si="275"/>
        <v>0</v>
      </c>
      <c r="J201" s="200"/>
      <c r="K201" s="198"/>
      <c r="L201" s="199">
        <f t="shared" si="276"/>
        <v>0</v>
      </c>
      <c r="M201" s="197"/>
      <c r="N201" s="198"/>
      <c r="O201" s="199">
        <f t="shared" si="277"/>
        <v>0</v>
      </c>
      <c r="P201" s="201"/>
    </row>
    <row r="202" spans="1:16" ht="24" x14ac:dyDescent="0.25">
      <c r="A202" s="52">
        <v>5234</v>
      </c>
      <c r="B202" s="90" t="s">
        <v>220</v>
      </c>
      <c r="C202" s="536">
        <f t="shared" si="189"/>
        <v>550</v>
      </c>
      <c r="D202" s="197">
        <v>550</v>
      </c>
      <c r="E202" s="198"/>
      <c r="F202" s="199">
        <f t="shared" si="274"/>
        <v>550</v>
      </c>
      <c r="G202" s="197"/>
      <c r="H202" s="198"/>
      <c r="I202" s="199">
        <f t="shared" si="275"/>
        <v>0</v>
      </c>
      <c r="J202" s="200"/>
      <c r="K202" s="198"/>
      <c r="L202" s="199">
        <f t="shared" si="276"/>
        <v>0</v>
      </c>
      <c r="M202" s="197"/>
      <c r="N202" s="198"/>
      <c r="O202" s="199">
        <f t="shared" si="277"/>
        <v>0</v>
      </c>
      <c r="P202" s="201"/>
    </row>
    <row r="203" spans="1:16" ht="14.25" customHeight="1" x14ac:dyDescent="0.25">
      <c r="A203" s="52">
        <v>5236</v>
      </c>
      <c r="B203" s="90" t="s">
        <v>221</v>
      </c>
      <c r="C203" s="536">
        <f t="shared" si="189"/>
        <v>900</v>
      </c>
      <c r="D203" s="197">
        <v>900</v>
      </c>
      <c r="E203" s="198"/>
      <c r="F203" s="199">
        <f t="shared" si="274"/>
        <v>900</v>
      </c>
      <c r="G203" s="197"/>
      <c r="H203" s="198"/>
      <c r="I203" s="199">
        <f t="shared" si="275"/>
        <v>0</v>
      </c>
      <c r="J203" s="200"/>
      <c r="K203" s="198"/>
      <c r="L203" s="199">
        <f t="shared" si="276"/>
        <v>0</v>
      </c>
      <c r="M203" s="197"/>
      <c r="N203" s="198"/>
      <c r="O203" s="199">
        <f t="shared" si="277"/>
        <v>0</v>
      </c>
      <c r="P203" s="201"/>
    </row>
    <row r="204" spans="1:16" ht="24" hidden="1" x14ac:dyDescent="0.25">
      <c r="A204" s="52">
        <v>5238</v>
      </c>
      <c r="B204" s="90" t="s">
        <v>222</v>
      </c>
      <c r="C204" s="536">
        <f t="shared" si="189"/>
        <v>0</v>
      </c>
      <c r="D204" s="197"/>
      <c r="E204" s="198"/>
      <c r="F204" s="199">
        <f t="shared" si="274"/>
        <v>0</v>
      </c>
      <c r="G204" s="197"/>
      <c r="H204" s="198"/>
      <c r="I204" s="199">
        <f t="shared" si="275"/>
        <v>0</v>
      </c>
      <c r="J204" s="200"/>
      <c r="K204" s="198"/>
      <c r="L204" s="199">
        <f t="shared" si="276"/>
        <v>0</v>
      </c>
      <c r="M204" s="197"/>
      <c r="N204" s="198"/>
      <c r="O204" s="199">
        <f t="shared" si="277"/>
        <v>0</v>
      </c>
      <c r="P204" s="201"/>
    </row>
    <row r="205" spans="1:16" ht="24" hidden="1" x14ac:dyDescent="0.25">
      <c r="A205" s="52">
        <v>5239</v>
      </c>
      <c r="B205" s="90" t="s">
        <v>223</v>
      </c>
      <c r="C205" s="536">
        <f t="shared" si="189"/>
        <v>0</v>
      </c>
      <c r="D205" s="197"/>
      <c r="E205" s="198"/>
      <c r="F205" s="199">
        <f t="shared" si="274"/>
        <v>0</v>
      </c>
      <c r="G205" s="197"/>
      <c r="H205" s="198"/>
      <c r="I205" s="199">
        <f t="shared" si="275"/>
        <v>0</v>
      </c>
      <c r="J205" s="200"/>
      <c r="K205" s="198"/>
      <c r="L205" s="199">
        <f t="shared" si="276"/>
        <v>0</v>
      </c>
      <c r="M205" s="197"/>
      <c r="N205" s="198"/>
      <c r="O205" s="199">
        <f t="shared" si="277"/>
        <v>0</v>
      </c>
      <c r="P205" s="201"/>
    </row>
    <row r="206" spans="1:16" ht="24" hidden="1" x14ac:dyDescent="0.25">
      <c r="A206" s="202">
        <v>5240</v>
      </c>
      <c r="B206" s="90" t="s">
        <v>224</v>
      </c>
      <c r="C206" s="536">
        <f t="shared" si="189"/>
        <v>0</v>
      </c>
      <c r="D206" s="197"/>
      <c r="E206" s="198"/>
      <c r="F206" s="199">
        <f t="shared" si="274"/>
        <v>0</v>
      </c>
      <c r="G206" s="197"/>
      <c r="H206" s="198"/>
      <c r="I206" s="199">
        <f t="shared" si="275"/>
        <v>0</v>
      </c>
      <c r="J206" s="200"/>
      <c r="K206" s="198"/>
      <c r="L206" s="199">
        <f t="shared" si="276"/>
        <v>0</v>
      </c>
      <c r="M206" s="197"/>
      <c r="N206" s="198"/>
      <c r="O206" s="199">
        <f t="shared" si="277"/>
        <v>0</v>
      </c>
      <c r="P206" s="201"/>
    </row>
    <row r="207" spans="1:16" hidden="1" x14ac:dyDescent="0.25">
      <c r="A207" s="202">
        <v>5250</v>
      </c>
      <c r="B207" s="90" t="s">
        <v>225</v>
      </c>
      <c r="C207" s="536">
        <f t="shared" si="189"/>
        <v>0</v>
      </c>
      <c r="D207" s="197"/>
      <c r="E207" s="198"/>
      <c r="F207" s="199">
        <f t="shared" si="274"/>
        <v>0</v>
      </c>
      <c r="G207" s="197"/>
      <c r="H207" s="198"/>
      <c r="I207" s="199">
        <f t="shared" si="275"/>
        <v>0</v>
      </c>
      <c r="J207" s="200"/>
      <c r="K207" s="198"/>
      <c r="L207" s="199">
        <f t="shared" si="276"/>
        <v>0</v>
      </c>
      <c r="M207" s="197"/>
      <c r="N207" s="198"/>
      <c r="O207" s="199">
        <f t="shared" si="277"/>
        <v>0</v>
      </c>
      <c r="P207" s="201"/>
    </row>
    <row r="208" spans="1:16" hidden="1" x14ac:dyDescent="0.25">
      <c r="A208" s="202">
        <v>5260</v>
      </c>
      <c r="B208" s="90" t="s">
        <v>226</v>
      </c>
      <c r="C208" s="536">
        <f t="shared" si="189"/>
        <v>0</v>
      </c>
      <c r="D208" s="203">
        <f t="shared" ref="D208:E208" si="278">SUM(D209)</f>
        <v>0</v>
      </c>
      <c r="E208" s="204">
        <f t="shared" si="278"/>
        <v>0</v>
      </c>
      <c r="F208" s="199">
        <f>SUM(F209)</f>
        <v>0</v>
      </c>
      <c r="G208" s="203">
        <f t="shared" ref="G208:H208" si="279">SUM(G209)</f>
        <v>0</v>
      </c>
      <c r="H208" s="204">
        <f t="shared" si="279"/>
        <v>0</v>
      </c>
      <c r="I208" s="199">
        <f>SUM(I209)</f>
        <v>0</v>
      </c>
      <c r="J208" s="205">
        <f t="shared" ref="J208:K208" si="280">SUM(J209)</f>
        <v>0</v>
      </c>
      <c r="K208" s="204">
        <f t="shared" si="280"/>
        <v>0</v>
      </c>
      <c r="L208" s="199">
        <f>SUM(L209)</f>
        <v>0</v>
      </c>
      <c r="M208" s="203">
        <f t="shared" ref="M208:O208" si="281">SUM(M209)</f>
        <v>0</v>
      </c>
      <c r="N208" s="204">
        <f t="shared" si="281"/>
        <v>0</v>
      </c>
      <c r="O208" s="199">
        <f t="shared" si="281"/>
        <v>0</v>
      </c>
      <c r="P208" s="201"/>
    </row>
    <row r="209" spans="1:16" ht="24" hidden="1" x14ac:dyDescent="0.25">
      <c r="A209" s="52">
        <v>5269</v>
      </c>
      <c r="B209" s="90" t="s">
        <v>227</v>
      </c>
      <c r="C209" s="536">
        <f t="shared" si="189"/>
        <v>0</v>
      </c>
      <c r="D209" s="197"/>
      <c r="E209" s="198"/>
      <c r="F209" s="199">
        <f t="shared" ref="F209:F210" si="282">D209+E209</f>
        <v>0</v>
      </c>
      <c r="G209" s="197"/>
      <c r="H209" s="198"/>
      <c r="I209" s="199">
        <f t="shared" ref="I209:I210" si="283">G209+H209</f>
        <v>0</v>
      </c>
      <c r="J209" s="200"/>
      <c r="K209" s="198"/>
      <c r="L209" s="199">
        <f t="shared" ref="L209:L210" si="284">J209+K209</f>
        <v>0</v>
      </c>
      <c r="M209" s="197"/>
      <c r="N209" s="198"/>
      <c r="O209" s="199">
        <f t="shared" ref="O209:O210" si="285">M209+N209</f>
        <v>0</v>
      </c>
      <c r="P209" s="201"/>
    </row>
    <row r="210" spans="1:16" ht="24" hidden="1" x14ac:dyDescent="0.25">
      <c r="A210" s="188">
        <v>5270</v>
      </c>
      <c r="B210" s="143" t="s">
        <v>228</v>
      </c>
      <c r="C210" s="542">
        <f t="shared" si="189"/>
        <v>0</v>
      </c>
      <c r="D210" s="206"/>
      <c r="E210" s="207"/>
      <c r="F210" s="189">
        <f t="shared" si="282"/>
        <v>0</v>
      </c>
      <c r="G210" s="206"/>
      <c r="H210" s="207"/>
      <c r="I210" s="189">
        <f t="shared" si="283"/>
        <v>0</v>
      </c>
      <c r="J210" s="208"/>
      <c r="K210" s="207"/>
      <c r="L210" s="189">
        <f t="shared" si="284"/>
        <v>0</v>
      </c>
      <c r="M210" s="206"/>
      <c r="N210" s="207"/>
      <c r="O210" s="189">
        <f t="shared" si="285"/>
        <v>0</v>
      </c>
      <c r="P210" s="191"/>
    </row>
    <row r="211" spans="1:16" ht="24" x14ac:dyDescent="0.25">
      <c r="A211" s="176">
        <v>6000</v>
      </c>
      <c r="B211" s="176" t="s">
        <v>229</v>
      </c>
      <c r="C211" s="547">
        <f t="shared" si="189"/>
        <v>1800</v>
      </c>
      <c r="D211" s="177">
        <f t="shared" ref="D211:O211" si="286">D212+D232+D240+D250</f>
        <v>1800</v>
      </c>
      <c r="E211" s="178">
        <f t="shared" si="286"/>
        <v>0</v>
      </c>
      <c r="F211" s="179">
        <f t="shared" si="286"/>
        <v>1800</v>
      </c>
      <c r="G211" s="177">
        <f t="shared" si="286"/>
        <v>0</v>
      </c>
      <c r="H211" s="178">
        <f t="shared" si="286"/>
        <v>0</v>
      </c>
      <c r="I211" s="179">
        <f t="shared" si="286"/>
        <v>0</v>
      </c>
      <c r="J211" s="180">
        <f t="shared" si="286"/>
        <v>0</v>
      </c>
      <c r="K211" s="178">
        <f t="shared" si="286"/>
        <v>0</v>
      </c>
      <c r="L211" s="179">
        <f t="shared" si="286"/>
        <v>0</v>
      </c>
      <c r="M211" s="177">
        <f t="shared" si="286"/>
        <v>0</v>
      </c>
      <c r="N211" s="178">
        <f t="shared" si="286"/>
        <v>0</v>
      </c>
      <c r="O211" s="179">
        <f t="shared" si="286"/>
        <v>0</v>
      </c>
      <c r="P211" s="181"/>
    </row>
    <row r="212" spans="1:16" ht="14.25" hidden="1" customHeight="1" x14ac:dyDescent="0.25">
      <c r="A212" s="235">
        <v>6200</v>
      </c>
      <c r="B212" s="228" t="s">
        <v>230</v>
      </c>
      <c r="C212" s="549">
        <f t="shared" si="189"/>
        <v>0</v>
      </c>
      <c r="D212" s="236">
        <f t="shared" ref="D212:E212" si="287">SUM(D213,D214,D216,D219,D225,D226,D227)</f>
        <v>0</v>
      </c>
      <c r="E212" s="237">
        <f t="shared" si="287"/>
        <v>0</v>
      </c>
      <c r="F212" s="238">
        <f>SUM(F213,F214,F216,F219,F225,F226,F227)</f>
        <v>0</v>
      </c>
      <c r="G212" s="236">
        <f t="shared" ref="G212:H212" si="288">SUM(G213,G214,G216,G219,G225,G226,G227)</f>
        <v>0</v>
      </c>
      <c r="H212" s="237">
        <f t="shared" si="288"/>
        <v>0</v>
      </c>
      <c r="I212" s="238">
        <f>SUM(I213,I214,I216,I219,I225,I226,I227)</f>
        <v>0</v>
      </c>
      <c r="J212" s="239">
        <f t="shared" ref="J212:K212" si="289">SUM(J213,J214,J216,J219,J225,J226,J227)</f>
        <v>0</v>
      </c>
      <c r="K212" s="237">
        <f t="shared" si="289"/>
        <v>0</v>
      </c>
      <c r="L212" s="238">
        <f>SUM(L213,L214,L216,L219,L225,L226,L227)</f>
        <v>0</v>
      </c>
      <c r="M212" s="236">
        <f t="shared" ref="M212:O212" si="290">SUM(M213,M214,M216,M219,M225,M226,M227)</f>
        <v>0</v>
      </c>
      <c r="N212" s="237">
        <f t="shared" si="290"/>
        <v>0</v>
      </c>
      <c r="O212" s="238">
        <f t="shared" si="290"/>
        <v>0</v>
      </c>
      <c r="P212" s="187"/>
    </row>
    <row r="213" spans="1:16" ht="24" hidden="1" x14ac:dyDescent="0.25">
      <c r="A213" s="298">
        <v>6220</v>
      </c>
      <c r="B213" s="82" t="s">
        <v>231</v>
      </c>
      <c r="C213" s="535">
        <f t="shared" ref="C213:C276" si="291">F213+I213+L213+O213</f>
        <v>0</v>
      </c>
      <c r="D213" s="192"/>
      <c r="E213" s="193"/>
      <c r="F213" s="194">
        <f>D213+E213</f>
        <v>0</v>
      </c>
      <c r="G213" s="192"/>
      <c r="H213" s="193"/>
      <c r="I213" s="194">
        <f>G213+H213</f>
        <v>0</v>
      </c>
      <c r="J213" s="195"/>
      <c r="K213" s="193"/>
      <c r="L213" s="194">
        <f>J213+K213</f>
        <v>0</v>
      </c>
      <c r="M213" s="192"/>
      <c r="N213" s="193"/>
      <c r="O213" s="194">
        <f t="shared" ref="O213" si="292">M213+N213</f>
        <v>0</v>
      </c>
      <c r="P213" s="196"/>
    </row>
    <row r="214" spans="1:16" hidden="1" x14ac:dyDescent="0.25">
      <c r="A214" s="202">
        <v>6230</v>
      </c>
      <c r="B214" s="90" t="s">
        <v>232</v>
      </c>
      <c r="C214" s="536">
        <f t="shared" si="291"/>
        <v>0</v>
      </c>
      <c r="D214" s="203">
        <f t="shared" ref="D214:O214" si="293">SUM(D215)</f>
        <v>0</v>
      </c>
      <c r="E214" s="204">
        <f t="shared" si="293"/>
        <v>0</v>
      </c>
      <c r="F214" s="199">
        <f t="shared" si="293"/>
        <v>0</v>
      </c>
      <c r="G214" s="203">
        <f t="shared" si="293"/>
        <v>0</v>
      </c>
      <c r="H214" s="204">
        <f t="shared" si="293"/>
        <v>0</v>
      </c>
      <c r="I214" s="199">
        <f t="shared" si="293"/>
        <v>0</v>
      </c>
      <c r="J214" s="205">
        <f t="shared" si="293"/>
        <v>0</v>
      </c>
      <c r="K214" s="204">
        <f t="shared" si="293"/>
        <v>0</v>
      </c>
      <c r="L214" s="199">
        <f t="shared" si="293"/>
        <v>0</v>
      </c>
      <c r="M214" s="203">
        <f t="shared" si="293"/>
        <v>0</v>
      </c>
      <c r="N214" s="204">
        <f t="shared" si="293"/>
        <v>0</v>
      </c>
      <c r="O214" s="199">
        <f t="shared" si="293"/>
        <v>0</v>
      </c>
      <c r="P214" s="201"/>
    </row>
    <row r="215" spans="1:16" ht="24" hidden="1" x14ac:dyDescent="0.25">
      <c r="A215" s="52">
        <v>6239</v>
      </c>
      <c r="B215" s="82" t="s">
        <v>233</v>
      </c>
      <c r="C215" s="536">
        <f t="shared" si="291"/>
        <v>0</v>
      </c>
      <c r="D215" s="192"/>
      <c r="E215" s="193"/>
      <c r="F215" s="194">
        <f>D215+E215</f>
        <v>0</v>
      </c>
      <c r="G215" s="192"/>
      <c r="H215" s="193"/>
      <c r="I215" s="194">
        <f>G215+H215</f>
        <v>0</v>
      </c>
      <c r="J215" s="195"/>
      <c r="K215" s="193"/>
      <c r="L215" s="194">
        <f>J215+K215</f>
        <v>0</v>
      </c>
      <c r="M215" s="192"/>
      <c r="N215" s="193"/>
      <c r="O215" s="194">
        <f t="shared" ref="O215" si="294">M215+N215</f>
        <v>0</v>
      </c>
      <c r="P215" s="196"/>
    </row>
    <row r="216" spans="1:16" ht="24" hidden="1" x14ac:dyDescent="0.25">
      <c r="A216" s="202">
        <v>6240</v>
      </c>
      <c r="B216" s="90" t="s">
        <v>234</v>
      </c>
      <c r="C216" s="536">
        <f t="shared" si="291"/>
        <v>0</v>
      </c>
      <c r="D216" s="203">
        <f t="shared" ref="D216:E216" si="295">SUM(D217:D218)</f>
        <v>0</v>
      </c>
      <c r="E216" s="204">
        <f t="shared" si="295"/>
        <v>0</v>
      </c>
      <c r="F216" s="199">
        <f>SUM(F217:F218)</f>
        <v>0</v>
      </c>
      <c r="G216" s="203">
        <f t="shared" ref="G216:H216" si="296">SUM(G217:G218)</f>
        <v>0</v>
      </c>
      <c r="H216" s="204">
        <f t="shared" si="296"/>
        <v>0</v>
      </c>
      <c r="I216" s="199">
        <f>SUM(I217:I218)</f>
        <v>0</v>
      </c>
      <c r="J216" s="205">
        <f t="shared" ref="J216:K216" si="297">SUM(J217:J218)</f>
        <v>0</v>
      </c>
      <c r="K216" s="204">
        <f t="shared" si="297"/>
        <v>0</v>
      </c>
      <c r="L216" s="199">
        <f>SUM(L217:L218)</f>
        <v>0</v>
      </c>
      <c r="M216" s="203">
        <f t="shared" ref="M216:O216" si="298">SUM(M217:M218)</f>
        <v>0</v>
      </c>
      <c r="N216" s="204">
        <f t="shared" si="298"/>
        <v>0</v>
      </c>
      <c r="O216" s="199">
        <f t="shared" si="298"/>
        <v>0</v>
      </c>
      <c r="P216" s="201"/>
    </row>
    <row r="217" spans="1:16" hidden="1" x14ac:dyDescent="0.25">
      <c r="A217" s="52">
        <v>6241</v>
      </c>
      <c r="B217" s="90" t="s">
        <v>235</v>
      </c>
      <c r="C217" s="536">
        <f t="shared" si="291"/>
        <v>0</v>
      </c>
      <c r="D217" s="197"/>
      <c r="E217" s="198"/>
      <c r="F217" s="199">
        <f t="shared" ref="F217:F218" si="299">D217+E217</f>
        <v>0</v>
      </c>
      <c r="G217" s="197"/>
      <c r="H217" s="198"/>
      <c r="I217" s="199">
        <f t="shared" ref="I217:I218" si="300">G217+H217</f>
        <v>0</v>
      </c>
      <c r="J217" s="200"/>
      <c r="K217" s="198"/>
      <c r="L217" s="199">
        <f t="shared" ref="L217:L218" si="301">J217+K217</f>
        <v>0</v>
      </c>
      <c r="M217" s="197"/>
      <c r="N217" s="198"/>
      <c r="O217" s="199">
        <f t="shared" ref="O217:O218" si="302">M217+N217</f>
        <v>0</v>
      </c>
      <c r="P217" s="201"/>
    </row>
    <row r="218" spans="1:16" hidden="1" x14ac:dyDescent="0.25">
      <c r="A218" s="52">
        <v>6242</v>
      </c>
      <c r="B218" s="90" t="s">
        <v>236</v>
      </c>
      <c r="C218" s="536">
        <f t="shared" si="291"/>
        <v>0</v>
      </c>
      <c r="D218" s="197"/>
      <c r="E218" s="198"/>
      <c r="F218" s="199">
        <f t="shared" si="299"/>
        <v>0</v>
      </c>
      <c r="G218" s="197"/>
      <c r="H218" s="198"/>
      <c r="I218" s="199">
        <f t="shared" si="300"/>
        <v>0</v>
      </c>
      <c r="J218" s="200"/>
      <c r="K218" s="198"/>
      <c r="L218" s="199">
        <f t="shared" si="301"/>
        <v>0</v>
      </c>
      <c r="M218" s="197"/>
      <c r="N218" s="198"/>
      <c r="O218" s="199">
        <f t="shared" si="302"/>
        <v>0</v>
      </c>
      <c r="P218" s="201"/>
    </row>
    <row r="219" spans="1:16" ht="25.5" hidden="1" customHeight="1" x14ac:dyDescent="0.25">
      <c r="A219" s="202">
        <v>6250</v>
      </c>
      <c r="B219" s="90" t="s">
        <v>237</v>
      </c>
      <c r="C219" s="536">
        <f t="shared" si="291"/>
        <v>0</v>
      </c>
      <c r="D219" s="203">
        <f t="shared" ref="D219:E219" si="303">SUM(D220:D224)</f>
        <v>0</v>
      </c>
      <c r="E219" s="204">
        <f t="shared" si="303"/>
        <v>0</v>
      </c>
      <c r="F219" s="199">
        <f>SUM(F220:F224)</f>
        <v>0</v>
      </c>
      <c r="G219" s="203">
        <f t="shared" ref="G219:H219" si="304">SUM(G220:G224)</f>
        <v>0</v>
      </c>
      <c r="H219" s="204">
        <f t="shared" si="304"/>
        <v>0</v>
      </c>
      <c r="I219" s="199">
        <f>SUM(I220:I224)</f>
        <v>0</v>
      </c>
      <c r="J219" s="205">
        <f t="shared" ref="J219:K219" si="305">SUM(J220:J224)</f>
        <v>0</v>
      </c>
      <c r="K219" s="204">
        <f t="shared" si="305"/>
        <v>0</v>
      </c>
      <c r="L219" s="199">
        <f>SUM(L220:L224)</f>
        <v>0</v>
      </c>
      <c r="M219" s="203">
        <f t="shared" ref="M219:O219" si="306">SUM(M220:M224)</f>
        <v>0</v>
      </c>
      <c r="N219" s="204">
        <f t="shared" si="306"/>
        <v>0</v>
      </c>
      <c r="O219" s="199">
        <f t="shared" si="306"/>
        <v>0</v>
      </c>
      <c r="P219" s="201"/>
    </row>
    <row r="220" spans="1:16" ht="14.25" hidden="1" customHeight="1" x14ac:dyDescent="0.25">
      <c r="A220" s="52">
        <v>6252</v>
      </c>
      <c r="B220" s="90" t="s">
        <v>238</v>
      </c>
      <c r="C220" s="536">
        <f t="shared" si="291"/>
        <v>0</v>
      </c>
      <c r="D220" s="197"/>
      <c r="E220" s="198"/>
      <c r="F220" s="199">
        <f t="shared" ref="F220:F226" si="307">D220+E220</f>
        <v>0</v>
      </c>
      <c r="G220" s="197"/>
      <c r="H220" s="198"/>
      <c r="I220" s="199">
        <f t="shared" ref="I220:I226" si="308">G220+H220</f>
        <v>0</v>
      </c>
      <c r="J220" s="200"/>
      <c r="K220" s="198"/>
      <c r="L220" s="199">
        <f t="shared" ref="L220:L226" si="309">J220+K220</f>
        <v>0</v>
      </c>
      <c r="M220" s="197"/>
      <c r="N220" s="198"/>
      <c r="O220" s="199">
        <f t="shared" ref="O220:O226" si="310">M220+N220</f>
        <v>0</v>
      </c>
      <c r="P220" s="201"/>
    </row>
    <row r="221" spans="1:16" ht="14.25" hidden="1" customHeight="1" x14ac:dyDescent="0.25">
      <c r="A221" s="52">
        <v>6253</v>
      </c>
      <c r="B221" s="90" t="s">
        <v>239</v>
      </c>
      <c r="C221" s="536">
        <f t="shared" si="291"/>
        <v>0</v>
      </c>
      <c r="D221" s="197"/>
      <c r="E221" s="198"/>
      <c r="F221" s="199">
        <f t="shared" si="307"/>
        <v>0</v>
      </c>
      <c r="G221" s="197"/>
      <c r="H221" s="198"/>
      <c r="I221" s="199">
        <f t="shared" si="308"/>
        <v>0</v>
      </c>
      <c r="J221" s="200"/>
      <c r="K221" s="198"/>
      <c r="L221" s="199">
        <f t="shared" si="309"/>
        <v>0</v>
      </c>
      <c r="M221" s="197"/>
      <c r="N221" s="198"/>
      <c r="O221" s="199">
        <f t="shared" si="310"/>
        <v>0</v>
      </c>
      <c r="P221" s="201"/>
    </row>
    <row r="222" spans="1:16" ht="24" hidden="1" x14ac:dyDescent="0.25">
      <c r="A222" s="52">
        <v>6254</v>
      </c>
      <c r="B222" s="90" t="s">
        <v>240</v>
      </c>
      <c r="C222" s="536">
        <f t="shared" si="291"/>
        <v>0</v>
      </c>
      <c r="D222" s="197"/>
      <c r="E222" s="198"/>
      <c r="F222" s="199">
        <f t="shared" si="307"/>
        <v>0</v>
      </c>
      <c r="G222" s="197"/>
      <c r="H222" s="198"/>
      <c r="I222" s="199">
        <f t="shared" si="308"/>
        <v>0</v>
      </c>
      <c r="J222" s="200"/>
      <c r="K222" s="198"/>
      <c r="L222" s="199">
        <f t="shared" si="309"/>
        <v>0</v>
      </c>
      <c r="M222" s="197"/>
      <c r="N222" s="198"/>
      <c r="O222" s="199">
        <f t="shared" si="310"/>
        <v>0</v>
      </c>
      <c r="P222" s="201"/>
    </row>
    <row r="223" spans="1:16" ht="24" hidden="1" x14ac:dyDescent="0.25">
      <c r="A223" s="52">
        <v>6255</v>
      </c>
      <c r="B223" s="90" t="s">
        <v>241</v>
      </c>
      <c r="C223" s="536">
        <f t="shared" si="291"/>
        <v>0</v>
      </c>
      <c r="D223" s="197"/>
      <c r="E223" s="198"/>
      <c r="F223" s="199">
        <f t="shared" si="307"/>
        <v>0</v>
      </c>
      <c r="G223" s="197"/>
      <c r="H223" s="198"/>
      <c r="I223" s="199">
        <f t="shared" si="308"/>
        <v>0</v>
      </c>
      <c r="J223" s="200"/>
      <c r="K223" s="198"/>
      <c r="L223" s="199">
        <f t="shared" si="309"/>
        <v>0</v>
      </c>
      <c r="M223" s="197"/>
      <c r="N223" s="198"/>
      <c r="O223" s="199">
        <f t="shared" si="310"/>
        <v>0</v>
      </c>
      <c r="P223" s="201"/>
    </row>
    <row r="224" spans="1:16" hidden="1" x14ac:dyDescent="0.25">
      <c r="A224" s="52">
        <v>6259</v>
      </c>
      <c r="B224" s="90" t="s">
        <v>242</v>
      </c>
      <c r="C224" s="536">
        <f t="shared" si="291"/>
        <v>0</v>
      </c>
      <c r="D224" s="197"/>
      <c r="E224" s="198"/>
      <c r="F224" s="199">
        <f t="shared" si="307"/>
        <v>0</v>
      </c>
      <c r="G224" s="197"/>
      <c r="H224" s="198"/>
      <c r="I224" s="199">
        <f t="shared" si="308"/>
        <v>0</v>
      </c>
      <c r="J224" s="200"/>
      <c r="K224" s="198"/>
      <c r="L224" s="199">
        <f t="shared" si="309"/>
        <v>0</v>
      </c>
      <c r="M224" s="197"/>
      <c r="N224" s="198"/>
      <c r="O224" s="199">
        <f t="shared" si="310"/>
        <v>0</v>
      </c>
      <c r="P224" s="201"/>
    </row>
    <row r="225" spans="1:16" ht="24" hidden="1" x14ac:dyDescent="0.25">
      <c r="A225" s="202">
        <v>6260</v>
      </c>
      <c r="B225" s="90" t="s">
        <v>243</v>
      </c>
      <c r="C225" s="536">
        <f t="shared" si="291"/>
        <v>0</v>
      </c>
      <c r="D225" s="197"/>
      <c r="E225" s="198"/>
      <c r="F225" s="199">
        <f t="shared" si="307"/>
        <v>0</v>
      </c>
      <c r="G225" s="197"/>
      <c r="H225" s="198"/>
      <c r="I225" s="199">
        <f t="shared" si="308"/>
        <v>0</v>
      </c>
      <c r="J225" s="200"/>
      <c r="K225" s="198"/>
      <c r="L225" s="199">
        <f t="shared" si="309"/>
        <v>0</v>
      </c>
      <c r="M225" s="197"/>
      <c r="N225" s="198"/>
      <c r="O225" s="199">
        <f t="shared" si="310"/>
        <v>0</v>
      </c>
      <c r="P225" s="201"/>
    </row>
    <row r="226" spans="1:16" hidden="1" x14ac:dyDescent="0.25">
      <c r="A226" s="202">
        <v>6270</v>
      </c>
      <c r="B226" s="90" t="s">
        <v>244</v>
      </c>
      <c r="C226" s="536">
        <f t="shared" si="291"/>
        <v>0</v>
      </c>
      <c r="D226" s="197"/>
      <c r="E226" s="198"/>
      <c r="F226" s="199">
        <f t="shared" si="307"/>
        <v>0</v>
      </c>
      <c r="G226" s="197"/>
      <c r="H226" s="198"/>
      <c r="I226" s="199">
        <f t="shared" si="308"/>
        <v>0</v>
      </c>
      <c r="J226" s="200"/>
      <c r="K226" s="198"/>
      <c r="L226" s="199">
        <f t="shared" si="309"/>
        <v>0</v>
      </c>
      <c r="M226" s="197"/>
      <c r="N226" s="198"/>
      <c r="O226" s="199">
        <f t="shared" si="310"/>
        <v>0</v>
      </c>
      <c r="P226" s="201"/>
    </row>
    <row r="227" spans="1:16" ht="24" hidden="1" x14ac:dyDescent="0.25">
      <c r="A227" s="298">
        <v>6290</v>
      </c>
      <c r="B227" s="82" t="s">
        <v>245</v>
      </c>
      <c r="C227" s="548">
        <f t="shared" si="291"/>
        <v>0</v>
      </c>
      <c r="D227" s="212">
        <f t="shared" ref="D227:E227" si="311">SUM(D228:D231)</f>
        <v>0</v>
      </c>
      <c r="E227" s="213">
        <f t="shared" si="311"/>
        <v>0</v>
      </c>
      <c r="F227" s="194">
        <f>SUM(F228:F231)</f>
        <v>0</v>
      </c>
      <c r="G227" s="212">
        <f t="shared" ref="G227:O227" si="312">SUM(G228:G231)</f>
        <v>0</v>
      </c>
      <c r="H227" s="213">
        <f t="shared" si="312"/>
        <v>0</v>
      </c>
      <c r="I227" s="194">
        <f t="shared" si="312"/>
        <v>0</v>
      </c>
      <c r="J227" s="214">
        <f t="shared" si="312"/>
        <v>0</v>
      </c>
      <c r="K227" s="213">
        <f t="shared" si="312"/>
        <v>0</v>
      </c>
      <c r="L227" s="194">
        <f t="shared" si="312"/>
        <v>0</v>
      </c>
      <c r="M227" s="212">
        <f t="shared" si="312"/>
        <v>0</v>
      </c>
      <c r="N227" s="213">
        <f t="shared" si="312"/>
        <v>0</v>
      </c>
      <c r="O227" s="194">
        <f t="shared" si="312"/>
        <v>0</v>
      </c>
      <c r="P227" s="229"/>
    </row>
    <row r="228" spans="1:16" hidden="1" x14ac:dyDescent="0.25">
      <c r="A228" s="52">
        <v>6291</v>
      </c>
      <c r="B228" s="90" t="s">
        <v>246</v>
      </c>
      <c r="C228" s="536">
        <f t="shared" si="291"/>
        <v>0</v>
      </c>
      <c r="D228" s="197"/>
      <c r="E228" s="198"/>
      <c r="F228" s="199">
        <f t="shared" ref="F228:F231" si="313">D228+E228</f>
        <v>0</v>
      </c>
      <c r="G228" s="197"/>
      <c r="H228" s="198"/>
      <c r="I228" s="199">
        <f t="shared" ref="I228:I231" si="314">G228+H228</f>
        <v>0</v>
      </c>
      <c r="J228" s="200"/>
      <c r="K228" s="198"/>
      <c r="L228" s="199">
        <f t="shared" ref="L228:L231" si="315">J228+K228</f>
        <v>0</v>
      </c>
      <c r="M228" s="197"/>
      <c r="N228" s="198"/>
      <c r="O228" s="199">
        <f t="shared" ref="O228:O231" si="316">M228+N228</f>
        <v>0</v>
      </c>
      <c r="P228" s="201"/>
    </row>
    <row r="229" spans="1:16" hidden="1" x14ac:dyDescent="0.25">
      <c r="A229" s="52">
        <v>6292</v>
      </c>
      <c r="B229" s="90" t="s">
        <v>247</v>
      </c>
      <c r="C229" s="536">
        <f t="shared" si="291"/>
        <v>0</v>
      </c>
      <c r="D229" s="197"/>
      <c r="E229" s="198"/>
      <c r="F229" s="199">
        <f t="shared" si="313"/>
        <v>0</v>
      </c>
      <c r="G229" s="197"/>
      <c r="H229" s="198"/>
      <c r="I229" s="199">
        <f t="shared" si="314"/>
        <v>0</v>
      </c>
      <c r="J229" s="200"/>
      <c r="K229" s="198"/>
      <c r="L229" s="199">
        <f t="shared" si="315"/>
        <v>0</v>
      </c>
      <c r="M229" s="197"/>
      <c r="N229" s="198"/>
      <c r="O229" s="199">
        <f t="shared" si="316"/>
        <v>0</v>
      </c>
      <c r="P229" s="201"/>
    </row>
    <row r="230" spans="1:16" ht="72" hidden="1" x14ac:dyDescent="0.25">
      <c r="A230" s="52">
        <v>6296</v>
      </c>
      <c r="B230" s="90" t="s">
        <v>248</v>
      </c>
      <c r="C230" s="536">
        <f t="shared" si="291"/>
        <v>0</v>
      </c>
      <c r="D230" s="197"/>
      <c r="E230" s="198"/>
      <c r="F230" s="199">
        <f t="shared" si="313"/>
        <v>0</v>
      </c>
      <c r="G230" s="197"/>
      <c r="H230" s="198"/>
      <c r="I230" s="199">
        <f t="shared" si="314"/>
        <v>0</v>
      </c>
      <c r="J230" s="200"/>
      <c r="K230" s="198"/>
      <c r="L230" s="199">
        <f t="shared" si="315"/>
        <v>0</v>
      </c>
      <c r="M230" s="197"/>
      <c r="N230" s="198"/>
      <c r="O230" s="199">
        <f t="shared" si="316"/>
        <v>0</v>
      </c>
      <c r="P230" s="201"/>
    </row>
    <row r="231" spans="1:16" ht="39.75" hidden="1" customHeight="1" x14ac:dyDescent="0.25">
      <c r="A231" s="52">
        <v>6299</v>
      </c>
      <c r="B231" s="90" t="s">
        <v>249</v>
      </c>
      <c r="C231" s="536">
        <f t="shared" si="291"/>
        <v>0</v>
      </c>
      <c r="D231" s="197"/>
      <c r="E231" s="198"/>
      <c r="F231" s="199">
        <f t="shared" si="313"/>
        <v>0</v>
      </c>
      <c r="G231" s="197"/>
      <c r="H231" s="198"/>
      <c r="I231" s="199">
        <f t="shared" si="314"/>
        <v>0</v>
      </c>
      <c r="J231" s="200"/>
      <c r="K231" s="198"/>
      <c r="L231" s="199">
        <f t="shared" si="315"/>
        <v>0</v>
      </c>
      <c r="M231" s="197"/>
      <c r="N231" s="198"/>
      <c r="O231" s="199">
        <f t="shared" si="316"/>
        <v>0</v>
      </c>
      <c r="P231" s="201"/>
    </row>
    <row r="232" spans="1:16" hidden="1" x14ac:dyDescent="0.25">
      <c r="A232" s="70">
        <v>6300</v>
      </c>
      <c r="B232" s="182" t="s">
        <v>250</v>
      </c>
      <c r="C232" s="534">
        <f t="shared" si="291"/>
        <v>0</v>
      </c>
      <c r="D232" s="183">
        <f t="shared" ref="D232:E232" si="317">SUM(D233,D238,D239)</f>
        <v>0</v>
      </c>
      <c r="E232" s="184">
        <f t="shared" si="317"/>
        <v>0</v>
      </c>
      <c r="F232" s="185">
        <f>SUM(F233,F238,F239)</f>
        <v>0</v>
      </c>
      <c r="G232" s="183">
        <f t="shared" ref="G232:O232" si="318">SUM(G233,G238,G239)</f>
        <v>0</v>
      </c>
      <c r="H232" s="184">
        <f t="shared" si="318"/>
        <v>0</v>
      </c>
      <c r="I232" s="185">
        <f t="shared" si="318"/>
        <v>0</v>
      </c>
      <c r="J232" s="186">
        <f t="shared" si="318"/>
        <v>0</v>
      </c>
      <c r="K232" s="184">
        <f t="shared" si="318"/>
        <v>0</v>
      </c>
      <c r="L232" s="185">
        <f t="shared" si="318"/>
        <v>0</v>
      </c>
      <c r="M232" s="183">
        <f t="shared" si="318"/>
        <v>0</v>
      </c>
      <c r="N232" s="184">
        <f t="shared" si="318"/>
        <v>0</v>
      </c>
      <c r="O232" s="185">
        <f t="shared" si="318"/>
        <v>0</v>
      </c>
      <c r="P232" s="215"/>
    </row>
    <row r="233" spans="1:16" ht="24" hidden="1" x14ac:dyDescent="0.25">
      <c r="A233" s="298">
        <v>6320</v>
      </c>
      <c r="B233" s="82" t="s">
        <v>251</v>
      </c>
      <c r="C233" s="548">
        <f t="shared" si="291"/>
        <v>0</v>
      </c>
      <c r="D233" s="212">
        <f t="shared" ref="D233:E233" si="319">SUM(D234:D237)</f>
        <v>0</v>
      </c>
      <c r="E233" s="213">
        <f t="shared" si="319"/>
        <v>0</v>
      </c>
      <c r="F233" s="194">
        <f>SUM(F234:F237)</f>
        <v>0</v>
      </c>
      <c r="G233" s="212">
        <f t="shared" ref="G233:O233" si="320">SUM(G234:G237)</f>
        <v>0</v>
      </c>
      <c r="H233" s="213">
        <f t="shared" si="320"/>
        <v>0</v>
      </c>
      <c r="I233" s="194">
        <f t="shared" si="320"/>
        <v>0</v>
      </c>
      <c r="J233" s="214">
        <f t="shared" si="320"/>
        <v>0</v>
      </c>
      <c r="K233" s="213">
        <f t="shared" si="320"/>
        <v>0</v>
      </c>
      <c r="L233" s="194">
        <f t="shared" si="320"/>
        <v>0</v>
      </c>
      <c r="M233" s="212">
        <f t="shared" si="320"/>
        <v>0</v>
      </c>
      <c r="N233" s="213">
        <f t="shared" si="320"/>
        <v>0</v>
      </c>
      <c r="O233" s="194">
        <f t="shared" si="320"/>
        <v>0</v>
      </c>
      <c r="P233" s="196"/>
    </row>
    <row r="234" spans="1:16" hidden="1" x14ac:dyDescent="0.25">
      <c r="A234" s="52">
        <v>6322</v>
      </c>
      <c r="B234" s="90" t="s">
        <v>252</v>
      </c>
      <c r="C234" s="536">
        <f t="shared" si="291"/>
        <v>0</v>
      </c>
      <c r="D234" s="197"/>
      <c r="E234" s="198"/>
      <c r="F234" s="199">
        <f t="shared" ref="F234:F239" si="321">D234+E234</f>
        <v>0</v>
      </c>
      <c r="G234" s="197"/>
      <c r="H234" s="198"/>
      <c r="I234" s="199">
        <f t="shared" ref="I234:I239" si="322">G234+H234</f>
        <v>0</v>
      </c>
      <c r="J234" s="200"/>
      <c r="K234" s="198"/>
      <c r="L234" s="199">
        <f t="shared" ref="L234:L239" si="323">J234+K234</f>
        <v>0</v>
      </c>
      <c r="M234" s="197"/>
      <c r="N234" s="198"/>
      <c r="O234" s="199">
        <f t="shared" ref="O234:O239" si="324">M234+N234</f>
        <v>0</v>
      </c>
      <c r="P234" s="201"/>
    </row>
    <row r="235" spans="1:16" ht="24" hidden="1" x14ac:dyDescent="0.25">
      <c r="A235" s="52">
        <v>6323</v>
      </c>
      <c r="B235" s="90" t="s">
        <v>253</v>
      </c>
      <c r="C235" s="536">
        <f t="shared" si="291"/>
        <v>0</v>
      </c>
      <c r="D235" s="197"/>
      <c r="E235" s="198"/>
      <c r="F235" s="199">
        <f t="shared" si="321"/>
        <v>0</v>
      </c>
      <c r="G235" s="197"/>
      <c r="H235" s="198"/>
      <c r="I235" s="199">
        <f t="shared" si="322"/>
        <v>0</v>
      </c>
      <c r="J235" s="200"/>
      <c r="K235" s="198"/>
      <c r="L235" s="199">
        <f t="shared" si="323"/>
        <v>0</v>
      </c>
      <c r="M235" s="197"/>
      <c r="N235" s="198"/>
      <c r="O235" s="199">
        <f t="shared" si="324"/>
        <v>0</v>
      </c>
      <c r="P235" s="201"/>
    </row>
    <row r="236" spans="1:16" ht="24" hidden="1" x14ac:dyDescent="0.25">
      <c r="A236" s="52">
        <v>6324</v>
      </c>
      <c r="B236" s="90" t="s">
        <v>254</v>
      </c>
      <c r="C236" s="536">
        <f t="shared" si="291"/>
        <v>0</v>
      </c>
      <c r="D236" s="197"/>
      <c r="E236" s="198"/>
      <c r="F236" s="199">
        <f t="shared" si="321"/>
        <v>0</v>
      </c>
      <c r="G236" s="197"/>
      <c r="H236" s="198"/>
      <c r="I236" s="199">
        <f t="shared" si="322"/>
        <v>0</v>
      </c>
      <c r="J236" s="200"/>
      <c r="K236" s="198"/>
      <c r="L236" s="199">
        <f t="shared" si="323"/>
        <v>0</v>
      </c>
      <c r="M236" s="197"/>
      <c r="N236" s="198"/>
      <c r="O236" s="199">
        <f t="shared" si="324"/>
        <v>0</v>
      </c>
      <c r="P236" s="201"/>
    </row>
    <row r="237" spans="1:16" hidden="1" x14ac:dyDescent="0.25">
      <c r="A237" s="45">
        <v>6329</v>
      </c>
      <c r="B237" s="82" t="s">
        <v>255</v>
      </c>
      <c r="C237" s="535">
        <f t="shared" si="291"/>
        <v>0</v>
      </c>
      <c r="D237" s="192"/>
      <c r="E237" s="193"/>
      <c r="F237" s="194">
        <f t="shared" si="321"/>
        <v>0</v>
      </c>
      <c r="G237" s="192"/>
      <c r="H237" s="193"/>
      <c r="I237" s="194">
        <f t="shared" si="322"/>
        <v>0</v>
      </c>
      <c r="J237" s="195"/>
      <c r="K237" s="193"/>
      <c r="L237" s="194">
        <f t="shared" si="323"/>
        <v>0</v>
      </c>
      <c r="M237" s="192"/>
      <c r="N237" s="193"/>
      <c r="O237" s="194">
        <f t="shared" si="324"/>
        <v>0</v>
      </c>
      <c r="P237" s="196"/>
    </row>
    <row r="238" spans="1:16" ht="24" hidden="1" x14ac:dyDescent="0.25">
      <c r="A238" s="297">
        <v>6330</v>
      </c>
      <c r="B238" s="245" t="s">
        <v>256</v>
      </c>
      <c r="C238" s="548">
        <f t="shared" si="291"/>
        <v>0</v>
      </c>
      <c r="D238" s="231"/>
      <c r="E238" s="232"/>
      <c r="F238" s="233">
        <f t="shared" si="321"/>
        <v>0</v>
      </c>
      <c r="G238" s="231"/>
      <c r="H238" s="232"/>
      <c r="I238" s="233">
        <f t="shared" si="322"/>
        <v>0</v>
      </c>
      <c r="J238" s="234"/>
      <c r="K238" s="232"/>
      <c r="L238" s="233">
        <f t="shared" si="323"/>
        <v>0</v>
      </c>
      <c r="M238" s="231"/>
      <c r="N238" s="232"/>
      <c r="O238" s="233">
        <f t="shared" si="324"/>
        <v>0</v>
      </c>
      <c r="P238" s="229"/>
    </row>
    <row r="239" spans="1:16" hidden="1" x14ac:dyDescent="0.25">
      <c r="A239" s="202">
        <v>6360</v>
      </c>
      <c r="B239" s="90" t="s">
        <v>257</v>
      </c>
      <c r="C239" s="536">
        <f t="shared" si="291"/>
        <v>0</v>
      </c>
      <c r="D239" s="197"/>
      <c r="E239" s="198"/>
      <c r="F239" s="199">
        <f t="shared" si="321"/>
        <v>0</v>
      </c>
      <c r="G239" s="197"/>
      <c r="H239" s="198"/>
      <c r="I239" s="199">
        <f t="shared" si="322"/>
        <v>0</v>
      </c>
      <c r="J239" s="200"/>
      <c r="K239" s="198"/>
      <c r="L239" s="199">
        <f t="shared" si="323"/>
        <v>0</v>
      </c>
      <c r="M239" s="197"/>
      <c r="N239" s="198"/>
      <c r="O239" s="199">
        <f t="shared" si="324"/>
        <v>0</v>
      </c>
      <c r="P239" s="201"/>
    </row>
    <row r="240" spans="1:16" ht="36" x14ac:dyDescent="0.25">
      <c r="A240" s="70">
        <v>6400</v>
      </c>
      <c r="B240" s="182" t="s">
        <v>258</v>
      </c>
      <c r="C240" s="534">
        <f t="shared" si="291"/>
        <v>1800</v>
      </c>
      <c r="D240" s="183">
        <f t="shared" ref="D240:E240" si="325">SUM(D241,D245)</f>
        <v>1800</v>
      </c>
      <c r="E240" s="184">
        <f t="shared" si="325"/>
        <v>0</v>
      </c>
      <c r="F240" s="185">
        <f>SUM(F241,F245)</f>
        <v>1800</v>
      </c>
      <c r="G240" s="183">
        <f t="shared" ref="G240:O240" si="326">SUM(G241,G245)</f>
        <v>0</v>
      </c>
      <c r="H240" s="184">
        <f t="shared" si="326"/>
        <v>0</v>
      </c>
      <c r="I240" s="185">
        <f t="shared" si="326"/>
        <v>0</v>
      </c>
      <c r="J240" s="186">
        <f t="shared" si="326"/>
        <v>0</v>
      </c>
      <c r="K240" s="184">
        <f t="shared" si="326"/>
        <v>0</v>
      </c>
      <c r="L240" s="185">
        <f t="shared" si="326"/>
        <v>0</v>
      </c>
      <c r="M240" s="183">
        <f t="shared" si="326"/>
        <v>0</v>
      </c>
      <c r="N240" s="184">
        <f t="shared" si="326"/>
        <v>0</v>
      </c>
      <c r="O240" s="185">
        <f t="shared" si="326"/>
        <v>0</v>
      </c>
      <c r="P240" s="215"/>
    </row>
    <row r="241" spans="1:17" ht="24" hidden="1" x14ac:dyDescent="0.25">
      <c r="A241" s="298">
        <v>6410</v>
      </c>
      <c r="B241" s="82" t="s">
        <v>259</v>
      </c>
      <c r="C241" s="535">
        <f t="shared" si="291"/>
        <v>0</v>
      </c>
      <c r="D241" s="212">
        <f t="shared" ref="D241:E241" si="327">SUM(D242:D244)</f>
        <v>0</v>
      </c>
      <c r="E241" s="213">
        <f t="shared" si="327"/>
        <v>0</v>
      </c>
      <c r="F241" s="194">
        <f>SUM(F242:F244)</f>
        <v>0</v>
      </c>
      <c r="G241" s="212">
        <f t="shared" ref="G241:O241" si="328">SUM(G242:G244)</f>
        <v>0</v>
      </c>
      <c r="H241" s="213">
        <f t="shared" si="328"/>
        <v>0</v>
      </c>
      <c r="I241" s="194">
        <f t="shared" si="328"/>
        <v>0</v>
      </c>
      <c r="J241" s="214">
        <f t="shared" si="328"/>
        <v>0</v>
      </c>
      <c r="K241" s="213">
        <f t="shared" si="328"/>
        <v>0</v>
      </c>
      <c r="L241" s="194">
        <f t="shared" si="328"/>
        <v>0</v>
      </c>
      <c r="M241" s="212">
        <f t="shared" si="328"/>
        <v>0</v>
      </c>
      <c r="N241" s="213">
        <f t="shared" si="328"/>
        <v>0</v>
      </c>
      <c r="O241" s="194">
        <f t="shared" si="328"/>
        <v>0</v>
      </c>
      <c r="P241" s="227"/>
    </row>
    <row r="242" spans="1:17" hidden="1" x14ac:dyDescent="0.25">
      <c r="A242" s="52">
        <v>6411</v>
      </c>
      <c r="B242" s="218" t="s">
        <v>260</v>
      </c>
      <c r="C242" s="536">
        <f t="shared" si="291"/>
        <v>0</v>
      </c>
      <c r="D242" s="197"/>
      <c r="E242" s="198"/>
      <c r="F242" s="199">
        <f t="shared" ref="F242:F244" si="329">D242+E242</f>
        <v>0</v>
      </c>
      <c r="G242" s="197"/>
      <c r="H242" s="198"/>
      <c r="I242" s="199">
        <f t="shared" ref="I242:I244" si="330">G242+H242</f>
        <v>0</v>
      </c>
      <c r="J242" s="200"/>
      <c r="K242" s="198"/>
      <c r="L242" s="199">
        <f t="shared" ref="L242:L244" si="331">J242+K242</f>
        <v>0</v>
      </c>
      <c r="M242" s="197"/>
      <c r="N242" s="198"/>
      <c r="O242" s="199">
        <f t="shared" ref="O242:O244" si="332">M242+N242</f>
        <v>0</v>
      </c>
      <c r="P242" s="201"/>
    </row>
    <row r="243" spans="1:17" ht="36" hidden="1" x14ac:dyDescent="0.25">
      <c r="A243" s="52">
        <v>6412</v>
      </c>
      <c r="B243" s="90" t="s">
        <v>261</v>
      </c>
      <c r="C243" s="536">
        <f t="shared" si="291"/>
        <v>0</v>
      </c>
      <c r="D243" s="197"/>
      <c r="E243" s="198"/>
      <c r="F243" s="199">
        <f t="shared" si="329"/>
        <v>0</v>
      </c>
      <c r="G243" s="197"/>
      <c r="H243" s="198"/>
      <c r="I243" s="199">
        <f t="shared" si="330"/>
        <v>0</v>
      </c>
      <c r="J243" s="200"/>
      <c r="K243" s="198"/>
      <c r="L243" s="199">
        <f t="shared" si="331"/>
        <v>0</v>
      </c>
      <c r="M243" s="197"/>
      <c r="N243" s="198"/>
      <c r="O243" s="199">
        <f t="shared" si="332"/>
        <v>0</v>
      </c>
      <c r="P243" s="201"/>
    </row>
    <row r="244" spans="1:17" ht="36" hidden="1" x14ac:dyDescent="0.25">
      <c r="A244" s="52">
        <v>6419</v>
      </c>
      <c r="B244" s="90" t="s">
        <v>262</v>
      </c>
      <c r="C244" s="536">
        <f t="shared" si="291"/>
        <v>0</v>
      </c>
      <c r="D244" s="197"/>
      <c r="E244" s="198"/>
      <c r="F244" s="199">
        <f t="shared" si="329"/>
        <v>0</v>
      </c>
      <c r="G244" s="197"/>
      <c r="H244" s="198"/>
      <c r="I244" s="199">
        <f t="shared" si="330"/>
        <v>0</v>
      </c>
      <c r="J244" s="200"/>
      <c r="K244" s="198"/>
      <c r="L244" s="199">
        <f t="shared" si="331"/>
        <v>0</v>
      </c>
      <c r="M244" s="197"/>
      <c r="N244" s="198"/>
      <c r="O244" s="199">
        <f t="shared" si="332"/>
        <v>0</v>
      </c>
      <c r="P244" s="201"/>
    </row>
    <row r="245" spans="1:17" ht="48" x14ac:dyDescent="0.25">
      <c r="A245" s="202">
        <v>6420</v>
      </c>
      <c r="B245" s="90" t="s">
        <v>263</v>
      </c>
      <c r="C245" s="536">
        <f t="shared" si="291"/>
        <v>1800</v>
      </c>
      <c r="D245" s="203">
        <f t="shared" ref="D245:E245" si="333">SUM(D246:D249)</f>
        <v>1800</v>
      </c>
      <c r="E245" s="204">
        <f t="shared" si="333"/>
        <v>0</v>
      </c>
      <c r="F245" s="199">
        <f>SUM(F246:F249)</f>
        <v>1800</v>
      </c>
      <c r="G245" s="203">
        <f t="shared" ref="G245:H245" si="334">SUM(G246:G249)</f>
        <v>0</v>
      </c>
      <c r="H245" s="204">
        <f t="shared" si="334"/>
        <v>0</v>
      </c>
      <c r="I245" s="199">
        <f>SUM(I246:I249)</f>
        <v>0</v>
      </c>
      <c r="J245" s="205">
        <f t="shared" ref="J245:K245" si="335">SUM(J246:J249)</f>
        <v>0</v>
      </c>
      <c r="K245" s="204">
        <f t="shared" si="335"/>
        <v>0</v>
      </c>
      <c r="L245" s="199">
        <f>SUM(L246:L249)</f>
        <v>0</v>
      </c>
      <c r="M245" s="203">
        <f t="shared" ref="M245:O245" si="336">SUM(M246:M249)</f>
        <v>0</v>
      </c>
      <c r="N245" s="204">
        <f t="shared" si="336"/>
        <v>0</v>
      </c>
      <c r="O245" s="199">
        <f t="shared" si="336"/>
        <v>0</v>
      </c>
      <c r="P245" s="201"/>
    </row>
    <row r="246" spans="1:17" ht="36" hidden="1" x14ac:dyDescent="0.25">
      <c r="A246" s="52">
        <v>6421</v>
      </c>
      <c r="B246" s="90" t="s">
        <v>264</v>
      </c>
      <c r="C246" s="536">
        <f t="shared" si="291"/>
        <v>0</v>
      </c>
      <c r="D246" s="197"/>
      <c r="E246" s="198"/>
      <c r="F246" s="199">
        <f t="shared" ref="F246:F249" si="337">D246+E246</f>
        <v>0</v>
      </c>
      <c r="G246" s="197"/>
      <c r="H246" s="198"/>
      <c r="I246" s="199">
        <f t="shared" ref="I246:I249" si="338">G246+H246</f>
        <v>0</v>
      </c>
      <c r="J246" s="200"/>
      <c r="K246" s="198"/>
      <c r="L246" s="199">
        <f t="shared" ref="L246:L249" si="339">J246+K246</f>
        <v>0</v>
      </c>
      <c r="M246" s="197"/>
      <c r="N246" s="198"/>
      <c r="O246" s="199">
        <f t="shared" ref="O246:O249" si="340">M246+N246</f>
        <v>0</v>
      </c>
      <c r="P246" s="201"/>
    </row>
    <row r="247" spans="1:17" x14ac:dyDescent="0.25">
      <c r="A247" s="52">
        <v>6422</v>
      </c>
      <c r="B247" s="90" t="s">
        <v>265</v>
      </c>
      <c r="C247" s="536">
        <f t="shared" si="291"/>
        <v>1800</v>
      </c>
      <c r="D247" s="197">
        <v>1800</v>
      </c>
      <c r="E247" s="198"/>
      <c r="F247" s="199">
        <f t="shared" si="337"/>
        <v>1800</v>
      </c>
      <c r="G247" s="197"/>
      <c r="H247" s="198"/>
      <c r="I247" s="199">
        <f t="shared" si="338"/>
        <v>0</v>
      </c>
      <c r="J247" s="200"/>
      <c r="K247" s="198"/>
      <c r="L247" s="199">
        <f t="shared" si="339"/>
        <v>0</v>
      </c>
      <c r="M247" s="197"/>
      <c r="N247" s="198"/>
      <c r="O247" s="199">
        <f t="shared" si="340"/>
        <v>0</v>
      </c>
      <c r="P247" s="201"/>
    </row>
    <row r="248" spans="1:17" ht="13.5" hidden="1" customHeight="1" x14ac:dyDescent="0.25">
      <c r="A248" s="52">
        <v>6423</v>
      </c>
      <c r="B248" s="90" t="s">
        <v>266</v>
      </c>
      <c r="C248" s="536">
        <f t="shared" si="291"/>
        <v>0</v>
      </c>
      <c r="D248" s="197"/>
      <c r="E248" s="198"/>
      <c r="F248" s="199">
        <f t="shared" si="337"/>
        <v>0</v>
      </c>
      <c r="G248" s="197"/>
      <c r="H248" s="198"/>
      <c r="I248" s="199">
        <f t="shared" si="338"/>
        <v>0</v>
      </c>
      <c r="J248" s="200"/>
      <c r="K248" s="198"/>
      <c r="L248" s="199">
        <f t="shared" si="339"/>
        <v>0</v>
      </c>
      <c r="M248" s="197"/>
      <c r="N248" s="198"/>
      <c r="O248" s="199">
        <f t="shared" si="340"/>
        <v>0</v>
      </c>
      <c r="P248" s="201"/>
    </row>
    <row r="249" spans="1:17" ht="36" hidden="1" x14ac:dyDescent="0.25">
      <c r="A249" s="52">
        <v>6424</v>
      </c>
      <c r="B249" s="90" t="s">
        <v>267</v>
      </c>
      <c r="C249" s="536">
        <f t="shared" si="291"/>
        <v>0</v>
      </c>
      <c r="D249" s="197"/>
      <c r="E249" s="198"/>
      <c r="F249" s="199">
        <f t="shared" si="337"/>
        <v>0</v>
      </c>
      <c r="G249" s="197"/>
      <c r="H249" s="198"/>
      <c r="I249" s="199">
        <f t="shared" si="338"/>
        <v>0</v>
      </c>
      <c r="J249" s="200"/>
      <c r="K249" s="198"/>
      <c r="L249" s="199">
        <f t="shared" si="339"/>
        <v>0</v>
      </c>
      <c r="M249" s="197"/>
      <c r="N249" s="198"/>
      <c r="O249" s="199">
        <f t="shared" si="340"/>
        <v>0</v>
      </c>
      <c r="P249" s="201"/>
      <c r="Q249" s="246"/>
    </row>
    <row r="250" spans="1:17" ht="60" hidden="1" x14ac:dyDescent="0.25">
      <c r="A250" s="70">
        <v>6500</v>
      </c>
      <c r="B250" s="182" t="s">
        <v>268</v>
      </c>
      <c r="C250" s="538">
        <f t="shared" si="291"/>
        <v>0</v>
      </c>
      <c r="D250" s="220">
        <f t="shared" ref="D250:O250" si="341">SUM(D251)</f>
        <v>0</v>
      </c>
      <c r="E250" s="221">
        <f t="shared" si="341"/>
        <v>0</v>
      </c>
      <c r="F250" s="222">
        <f t="shared" si="341"/>
        <v>0</v>
      </c>
      <c r="G250" s="126">
        <f t="shared" si="341"/>
        <v>0</v>
      </c>
      <c r="H250" s="127">
        <f t="shared" si="341"/>
        <v>0</v>
      </c>
      <c r="I250" s="222">
        <f t="shared" si="341"/>
        <v>0</v>
      </c>
      <c r="J250" s="247">
        <f t="shared" si="341"/>
        <v>0</v>
      </c>
      <c r="K250" s="127">
        <f t="shared" si="341"/>
        <v>0</v>
      </c>
      <c r="L250" s="222">
        <f t="shared" si="341"/>
        <v>0</v>
      </c>
      <c r="M250" s="126">
        <f t="shared" si="341"/>
        <v>0</v>
      </c>
      <c r="N250" s="127">
        <f t="shared" si="341"/>
        <v>0</v>
      </c>
      <c r="O250" s="222">
        <f t="shared" si="341"/>
        <v>0</v>
      </c>
      <c r="P250" s="215"/>
      <c r="Q250" s="246"/>
    </row>
    <row r="251" spans="1:17" ht="48" hidden="1" x14ac:dyDescent="0.25">
      <c r="A251" s="52">
        <v>6510</v>
      </c>
      <c r="B251" s="90" t="s">
        <v>269</v>
      </c>
      <c r="C251" s="536">
        <f t="shared" si="291"/>
        <v>0</v>
      </c>
      <c r="D251" s="206"/>
      <c r="E251" s="207"/>
      <c r="F251" s="248">
        <f>D251+E251</f>
        <v>0</v>
      </c>
      <c r="G251" s="249"/>
      <c r="H251" s="250"/>
      <c r="I251" s="248">
        <f>G251+H251</f>
        <v>0</v>
      </c>
      <c r="J251" s="251"/>
      <c r="K251" s="250"/>
      <c r="L251" s="248">
        <f>J251+K251</f>
        <v>0</v>
      </c>
      <c r="M251" s="249"/>
      <c r="N251" s="250"/>
      <c r="O251" s="248">
        <f t="shared" ref="O251" si="342">M251+N251</f>
        <v>0</v>
      </c>
      <c r="P251" s="227"/>
      <c r="Q251" s="246"/>
    </row>
    <row r="252" spans="1:17" ht="48" hidden="1" x14ac:dyDescent="0.25">
      <c r="A252" s="252">
        <v>7000</v>
      </c>
      <c r="B252" s="252" t="s">
        <v>270</v>
      </c>
      <c r="C252" s="550">
        <f t="shared" si="291"/>
        <v>0</v>
      </c>
      <c r="D252" s="253">
        <f t="shared" ref="D252:E252" si="343">SUM(D253,D263)</f>
        <v>0</v>
      </c>
      <c r="E252" s="254">
        <f t="shared" si="343"/>
        <v>0</v>
      </c>
      <c r="F252" s="255">
        <f>SUM(F253,F263)</f>
        <v>0</v>
      </c>
      <c r="G252" s="253">
        <f t="shared" ref="G252:H252" si="344">SUM(G253,G263)</f>
        <v>0</v>
      </c>
      <c r="H252" s="254">
        <f t="shared" si="344"/>
        <v>0</v>
      </c>
      <c r="I252" s="255">
        <f>SUM(I253,I263)</f>
        <v>0</v>
      </c>
      <c r="J252" s="256">
        <f t="shared" ref="J252:K252" si="345">SUM(J253,J263)</f>
        <v>0</v>
      </c>
      <c r="K252" s="254">
        <f t="shared" si="345"/>
        <v>0</v>
      </c>
      <c r="L252" s="255">
        <f>SUM(L253,L263)</f>
        <v>0</v>
      </c>
      <c r="M252" s="253">
        <f t="shared" ref="M252:O252" si="346">SUM(M253,M263)</f>
        <v>0</v>
      </c>
      <c r="N252" s="254">
        <f t="shared" si="346"/>
        <v>0</v>
      </c>
      <c r="O252" s="255">
        <f t="shared" si="346"/>
        <v>0</v>
      </c>
      <c r="P252" s="257"/>
    </row>
    <row r="253" spans="1:17" ht="24" hidden="1" x14ac:dyDescent="0.25">
      <c r="A253" s="70">
        <v>7200</v>
      </c>
      <c r="B253" s="182" t="s">
        <v>271</v>
      </c>
      <c r="C253" s="534">
        <f t="shared" si="291"/>
        <v>0</v>
      </c>
      <c r="D253" s="183">
        <f t="shared" ref="D253:O253" si="347">SUM(D254,D255,D256,D257,D261,D262)</f>
        <v>0</v>
      </c>
      <c r="E253" s="184">
        <f t="shared" si="347"/>
        <v>0</v>
      </c>
      <c r="F253" s="185">
        <f t="shared" si="347"/>
        <v>0</v>
      </c>
      <c r="G253" s="183">
        <f t="shared" si="347"/>
        <v>0</v>
      </c>
      <c r="H253" s="184">
        <f t="shared" si="347"/>
        <v>0</v>
      </c>
      <c r="I253" s="185">
        <f t="shared" si="347"/>
        <v>0</v>
      </c>
      <c r="J253" s="186">
        <f t="shared" si="347"/>
        <v>0</v>
      </c>
      <c r="K253" s="184">
        <f t="shared" si="347"/>
        <v>0</v>
      </c>
      <c r="L253" s="185">
        <f t="shared" si="347"/>
        <v>0</v>
      </c>
      <c r="M253" s="183">
        <f t="shared" si="347"/>
        <v>0</v>
      </c>
      <c r="N253" s="184">
        <f t="shared" si="347"/>
        <v>0</v>
      </c>
      <c r="O253" s="185">
        <f t="shared" si="347"/>
        <v>0</v>
      </c>
      <c r="P253" s="187"/>
    </row>
    <row r="254" spans="1:17" ht="24" hidden="1" x14ac:dyDescent="0.25">
      <c r="A254" s="298">
        <v>7210</v>
      </c>
      <c r="B254" s="82" t="s">
        <v>272</v>
      </c>
      <c r="C254" s="535">
        <f t="shared" si="291"/>
        <v>0</v>
      </c>
      <c r="D254" s="192"/>
      <c r="E254" s="193"/>
      <c r="F254" s="194">
        <f t="shared" ref="F254:F256" si="348">D254+E254</f>
        <v>0</v>
      </c>
      <c r="G254" s="192"/>
      <c r="H254" s="193"/>
      <c r="I254" s="194">
        <f t="shared" ref="I254:I256" si="349">G254+H254</f>
        <v>0</v>
      </c>
      <c r="J254" s="195"/>
      <c r="K254" s="193"/>
      <c r="L254" s="194">
        <f t="shared" ref="L254:L256" si="350">J254+K254</f>
        <v>0</v>
      </c>
      <c r="M254" s="192"/>
      <c r="N254" s="193"/>
      <c r="O254" s="194">
        <f t="shared" ref="O254:O256" si="351">M254+N254</f>
        <v>0</v>
      </c>
      <c r="P254" s="196"/>
    </row>
    <row r="255" spans="1:17" s="246" customFormat="1" ht="36" hidden="1" x14ac:dyDescent="0.25">
      <c r="A255" s="202">
        <v>7220</v>
      </c>
      <c r="B255" s="90" t="s">
        <v>273</v>
      </c>
      <c r="C255" s="536">
        <f t="shared" si="291"/>
        <v>0</v>
      </c>
      <c r="D255" s="197"/>
      <c r="E255" s="198"/>
      <c r="F255" s="199">
        <f t="shared" si="348"/>
        <v>0</v>
      </c>
      <c r="G255" s="197"/>
      <c r="H255" s="198"/>
      <c r="I255" s="199">
        <f t="shared" si="349"/>
        <v>0</v>
      </c>
      <c r="J255" s="200"/>
      <c r="K255" s="198"/>
      <c r="L255" s="199">
        <f t="shared" si="350"/>
        <v>0</v>
      </c>
      <c r="M255" s="197"/>
      <c r="N255" s="198"/>
      <c r="O255" s="199">
        <f t="shared" si="351"/>
        <v>0</v>
      </c>
      <c r="P255" s="201"/>
    </row>
    <row r="256" spans="1:17" ht="24" hidden="1" x14ac:dyDescent="0.25">
      <c r="A256" s="202">
        <v>7230</v>
      </c>
      <c r="B256" s="90" t="s">
        <v>43</v>
      </c>
      <c r="C256" s="536">
        <f t="shared" si="291"/>
        <v>0</v>
      </c>
      <c r="D256" s="197"/>
      <c r="E256" s="198"/>
      <c r="F256" s="199">
        <f t="shared" si="348"/>
        <v>0</v>
      </c>
      <c r="G256" s="197"/>
      <c r="H256" s="198"/>
      <c r="I256" s="199">
        <f t="shared" si="349"/>
        <v>0</v>
      </c>
      <c r="J256" s="200"/>
      <c r="K256" s="198"/>
      <c r="L256" s="199">
        <f t="shared" si="350"/>
        <v>0</v>
      </c>
      <c r="M256" s="197"/>
      <c r="N256" s="198"/>
      <c r="O256" s="199">
        <f t="shared" si="351"/>
        <v>0</v>
      </c>
      <c r="P256" s="201"/>
    </row>
    <row r="257" spans="1:16" ht="24" hidden="1" x14ac:dyDescent="0.25">
      <c r="A257" s="202">
        <v>7240</v>
      </c>
      <c r="B257" s="90" t="s">
        <v>274</v>
      </c>
      <c r="C257" s="536">
        <f t="shared" si="291"/>
        <v>0</v>
      </c>
      <c r="D257" s="203">
        <f t="shared" ref="D257:K257" si="352">SUM(D258:D260)</f>
        <v>0</v>
      </c>
      <c r="E257" s="204">
        <f t="shared" si="352"/>
        <v>0</v>
      </c>
      <c r="F257" s="199">
        <f t="shared" si="352"/>
        <v>0</v>
      </c>
      <c r="G257" s="203">
        <f t="shared" si="352"/>
        <v>0</v>
      </c>
      <c r="H257" s="204">
        <f t="shared" si="352"/>
        <v>0</v>
      </c>
      <c r="I257" s="199">
        <f t="shared" si="352"/>
        <v>0</v>
      </c>
      <c r="J257" s="205">
        <f t="shared" si="352"/>
        <v>0</v>
      </c>
      <c r="K257" s="204">
        <f t="shared" si="352"/>
        <v>0</v>
      </c>
      <c r="L257" s="199">
        <f>SUM(L258:L260)</f>
        <v>0</v>
      </c>
      <c r="M257" s="203">
        <f t="shared" ref="M257:O257" si="353">SUM(M258:M260)</f>
        <v>0</v>
      </c>
      <c r="N257" s="204">
        <f t="shared" si="353"/>
        <v>0</v>
      </c>
      <c r="O257" s="199">
        <f t="shared" si="353"/>
        <v>0</v>
      </c>
      <c r="P257" s="201"/>
    </row>
    <row r="258" spans="1:16" ht="48" hidden="1" x14ac:dyDescent="0.25">
      <c r="A258" s="52">
        <v>7245</v>
      </c>
      <c r="B258" s="90" t="s">
        <v>275</v>
      </c>
      <c r="C258" s="536">
        <f t="shared" si="291"/>
        <v>0</v>
      </c>
      <c r="D258" s="197"/>
      <c r="E258" s="198"/>
      <c r="F258" s="199">
        <f t="shared" ref="F258:F262" si="354">D258+E258</f>
        <v>0</v>
      </c>
      <c r="G258" s="197"/>
      <c r="H258" s="198"/>
      <c r="I258" s="199">
        <f t="shared" ref="I258:I262" si="355">G258+H258</f>
        <v>0</v>
      </c>
      <c r="J258" s="200"/>
      <c r="K258" s="198"/>
      <c r="L258" s="199">
        <f t="shared" ref="L258:L262" si="356">J258+K258</f>
        <v>0</v>
      </c>
      <c r="M258" s="197"/>
      <c r="N258" s="198"/>
      <c r="O258" s="199">
        <f t="shared" ref="O258:O262" si="357">M258+N258</f>
        <v>0</v>
      </c>
      <c r="P258" s="201"/>
    </row>
    <row r="259" spans="1:16" ht="84.75" hidden="1" customHeight="1" x14ac:dyDescent="0.25">
      <c r="A259" s="52">
        <v>7246</v>
      </c>
      <c r="B259" s="90" t="s">
        <v>276</v>
      </c>
      <c r="C259" s="536">
        <f t="shared" si="291"/>
        <v>0</v>
      </c>
      <c r="D259" s="197"/>
      <c r="E259" s="198"/>
      <c r="F259" s="199">
        <f t="shared" si="354"/>
        <v>0</v>
      </c>
      <c r="G259" s="197"/>
      <c r="H259" s="198"/>
      <c r="I259" s="199">
        <f t="shared" si="355"/>
        <v>0</v>
      </c>
      <c r="J259" s="200"/>
      <c r="K259" s="198"/>
      <c r="L259" s="199">
        <f t="shared" si="356"/>
        <v>0</v>
      </c>
      <c r="M259" s="197"/>
      <c r="N259" s="198"/>
      <c r="O259" s="199">
        <f t="shared" si="357"/>
        <v>0</v>
      </c>
      <c r="P259" s="201"/>
    </row>
    <row r="260" spans="1:16" ht="36" hidden="1" x14ac:dyDescent="0.25">
      <c r="A260" s="52">
        <v>7247</v>
      </c>
      <c r="B260" s="90" t="s">
        <v>277</v>
      </c>
      <c r="C260" s="536">
        <f t="shared" si="291"/>
        <v>0</v>
      </c>
      <c r="D260" s="197"/>
      <c r="E260" s="198"/>
      <c r="F260" s="199">
        <f t="shared" si="354"/>
        <v>0</v>
      </c>
      <c r="G260" s="197"/>
      <c r="H260" s="198"/>
      <c r="I260" s="199">
        <f t="shared" si="355"/>
        <v>0</v>
      </c>
      <c r="J260" s="200"/>
      <c r="K260" s="198"/>
      <c r="L260" s="199">
        <f t="shared" si="356"/>
        <v>0</v>
      </c>
      <c r="M260" s="197"/>
      <c r="N260" s="198"/>
      <c r="O260" s="199">
        <f t="shared" si="357"/>
        <v>0</v>
      </c>
      <c r="P260" s="201"/>
    </row>
    <row r="261" spans="1:16" ht="24" hidden="1" x14ac:dyDescent="0.25">
      <c r="A261" s="202">
        <v>7260</v>
      </c>
      <c r="B261" s="90" t="s">
        <v>278</v>
      </c>
      <c r="C261" s="536">
        <f t="shared" si="291"/>
        <v>0</v>
      </c>
      <c r="D261" s="197"/>
      <c r="E261" s="198"/>
      <c r="F261" s="199">
        <f t="shared" si="354"/>
        <v>0</v>
      </c>
      <c r="G261" s="197"/>
      <c r="H261" s="198"/>
      <c r="I261" s="199">
        <f t="shared" si="355"/>
        <v>0</v>
      </c>
      <c r="J261" s="200"/>
      <c r="K261" s="198"/>
      <c r="L261" s="199">
        <f t="shared" si="356"/>
        <v>0</v>
      </c>
      <c r="M261" s="197"/>
      <c r="N261" s="198"/>
      <c r="O261" s="199">
        <f t="shared" si="357"/>
        <v>0</v>
      </c>
      <c r="P261" s="201"/>
    </row>
    <row r="262" spans="1:16" ht="60" hidden="1" x14ac:dyDescent="0.25">
      <c r="A262" s="202">
        <v>7270</v>
      </c>
      <c r="B262" s="90" t="s">
        <v>279</v>
      </c>
      <c r="C262" s="536">
        <f t="shared" si="291"/>
        <v>0</v>
      </c>
      <c r="D262" s="197"/>
      <c r="E262" s="198"/>
      <c r="F262" s="199">
        <f t="shared" si="354"/>
        <v>0</v>
      </c>
      <c r="G262" s="197"/>
      <c r="H262" s="198"/>
      <c r="I262" s="199">
        <f t="shared" si="355"/>
        <v>0</v>
      </c>
      <c r="J262" s="200"/>
      <c r="K262" s="198"/>
      <c r="L262" s="199">
        <f t="shared" si="356"/>
        <v>0</v>
      </c>
      <c r="M262" s="197"/>
      <c r="N262" s="198"/>
      <c r="O262" s="199">
        <f t="shared" si="357"/>
        <v>0</v>
      </c>
      <c r="P262" s="201"/>
    </row>
    <row r="263" spans="1:16" hidden="1" x14ac:dyDescent="0.25">
      <c r="A263" s="138">
        <v>7700</v>
      </c>
      <c r="B263" s="108" t="s">
        <v>280</v>
      </c>
      <c r="C263" s="538">
        <f t="shared" si="291"/>
        <v>0</v>
      </c>
      <c r="D263" s="220">
        <f t="shared" ref="D263:O263" si="358">D264</f>
        <v>0</v>
      </c>
      <c r="E263" s="221">
        <f t="shared" si="358"/>
        <v>0</v>
      </c>
      <c r="F263" s="222">
        <f t="shared" si="358"/>
        <v>0</v>
      </c>
      <c r="G263" s="220">
        <f t="shared" si="358"/>
        <v>0</v>
      </c>
      <c r="H263" s="221">
        <f t="shared" si="358"/>
        <v>0</v>
      </c>
      <c r="I263" s="222">
        <f t="shared" si="358"/>
        <v>0</v>
      </c>
      <c r="J263" s="223">
        <f t="shared" si="358"/>
        <v>0</v>
      </c>
      <c r="K263" s="221">
        <f t="shared" si="358"/>
        <v>0</v>
      </c>
      <c r="L263" s="222">
        <f t="shared" si="358"/>
        <v>0</v>
      </c>
      <c r="M263" s="220">
        <f t="shared" si="358"/>
        <v>0</v>
      </c>
      <c r="N263" s="221">
        <f t="shared" si="358"/>
        <v>0</v>
      </c>
      <c r="O263" s="222">
        <f t="shared" si="358"/>
        <v>0</v>
      </c>
      <c r="P263" s="215"/>
    </row>
    <row r="264" spans="1:16" hidden="1" x14ac:dyDescent="0.25">
      <c r="A264" s="188">
        <v>7720</v>
      </c>
      <c r="B264" s="82" t="s">
        <v>281</v>
      </c>
      <c r="C264" s="537">
        <f t="shared" si="291"/>
        <v>0</v>
      </c>
      <c r="D264" s="249"/>
      <c r="E264" s="250"/>
      <c r="F264" s="248">
        <f>D264+E264</f>
        <v>0</v>
      </c>
      <c r="G264" s="249"/>
      <c r="H264" s="250"/>
      <c r="I264" s="248">
        <f>G264+H264</f>
        <v>0</v>
      </c>
      <c r="J264" s="251"/>
      <c r="K264" s="250"/>
      <c r="L264" s="248">
        <f>J264+K264</f>
        <v>0</v>
      </c>
      <c r="M264" s="249"/>
      <c r="N264" s="250"/>
      <c r="O264" s="248">
        <f t="shared" ref="O264" si="359">M264+N264</f>
        <v>0</v>
      </c>
      <c r="P264" s="227"/>
    </row>
    <row r="265" spans="1:16" hidden="1" x14ac:dyDescent="0.25">
      <c r="A265" s="258">
        <v>9000</v>
      </c>
      <c r="B265" s="259" t="s">
        <v>282</v>
      </c>
      <c r="C265" s="551">
        <f t="shared" si="291"/>
        <v>0</v>
      </c>
      <c r="D265" s="260">
        <f t="shared" ref="D265:O266" si="360">D266</f>
        <v>0</v>
      </c>
      <c r="E265" s="261">
        <f t="shared" si="360"/>
        <v>0</v>
      </c>
      <c r="F265" s="262">
        <f t="shared" si="360"/>
        <v>0</v>
      </c>
      <c r="G265" s="260">
        <f t="shared" si="360"/>
        <v>0</v>
      </c>
      <c r="H265" s="261">
        <f t="shared" si="360"/>
        <v>0</v>
      </c>
      <c r="I265" s="262">
        <f>I266</f>
        <v>0</v>
      </c>
      <c r="J265" s="263">
        <f t="shared" si="360"/>
        <v>0</v>
      </c>
      <c r="K265" s="261">
        <f t="shared" si="360"/>
        <v>0</v>
      </c>
      <c r="L265" s="262">
        <f t="shared" si="360"/>
        <v>0</v>
      </c>
      <c r="M265" s="260">
        <f t="shared" si="360"/>
        <v>0</v>
      </c>
      <c r="N265" s="261">
        <f t="shared" si="360"/>
        <v>0</v>
      </c>
      <c r="O265" s="262">
        <f t="shared" si="360"/>
        <v>0</v>
      </c>
      <c r="P265" s="264"/>
    </row>
    <row r="266" spans="1:16" ht="24" hidden="1" x14ac:dyDescent="0.25">
      <c r="A266" s="265">
        <v>9200</v>
      </c>
      <c r="B266" s="90" t="s">
        <v>283</v>
      </c>
      <c r="C266" s="542">
        <f t="shared" si="291"/>
        <v>0</v>
      </c>
      <c r="D266" s="148">
        <f t="shared" si="360"/>
        <v>0</v>
      </c>
      <c r="E266" s="149">
        <f t="shared" si="360"/>
        <v>0</v>
      </c>
      <c r="F266" s="189">
        <f t="shared" si="360"/>
        <v>0</v>
      </c>
      <c r="G266" s="148">
        <f t="shared" si="360"/>
        <v>0</v>
      </c>
      <c r="H266" s="149">
        <f t="shared" si="360"/>
        <v>0</v>
      </c>
      <c r="I266" s="189">
        <f t="shared" si="360"/>
        <v>0</v>
      </c>
      <c r="J266" s="190">
        <f t="shared" si="360"/>
        <v>0</v>
      </c>
      <c r="K266" s="149">
        <f t="shared" si="360"/>
        <v>0</v>
      </c>
      <c r="L266" s="189">
        <f t="shared" si="360"/>
        <v>0</v>
      </c>
      <c r="M266" s="148">
        <f t="shared" si="360"/>
        <v>0</v>
      </c>
      <c r="N266" s="149">
        <f t="shared" si="360"/>
        <v>0</v>
      </c>
      <c r="O266" s="189">
        <f t="shared" si="360"/>
        <v>0</v>
      </c>
      <c r="P266" s="191"/>
    </row>
    <row r="267" spans="1:16" ht="24" hidden="1" x14ac:dyDescent="0.25">
      <c r="A267" s="266">
        <v>9260</v>
      </c>
      <c r="B267" s="90" t="s">
        <v>284</v>
      </c>
      <c r="C267" s="542">
        <f t="shared" si="291"/>
        <v>0</v>
      </c>
      <c r="D267" s="148">
        <f t="shared" ref="D267:O267" si="361">SUM(D268)</f>
        <v>0</v>
      </c>
      <c r="E267" s="149">
        <f t="shared" si="361"/>
        <v>0</v>
      </c>
      <c r="F267" s="189">
        <f t="shared" si="361"/>
        <v>0</v>
      </c>
      <c r="G267" s="148">
        <f t="shared" si="361"/>
        <v>0</v>
      </c>
      <c r="H267" s="149">
        <f t="shared" si="361"/>
        <v>0</v>
      </c>
      <c r="I267" s="189">
        <f t="shared" si="361"/>
        <v>0</v>
      </c>
      <c r="J267" s="190">
        <f t="shared" si="361"/>
        <v>0</v>
      </c>
      <c r="K267" s="149">
        <f t="shared" si="361"/>
        <v>0</v>
      </c>
      <c r="L267" s="189">
        <f t="shared" si="361"/>
        <v>0</v>
      </c>
      <c r="M267" s="148">
        <f t="shared" si="361"/>
        <v>0</v>
      </c>
      <c r="N267" s="149">
        <f t="shared" si="361"/>
        <v>0</v>
      </c>
      <c r="O267" s="189">
        <f t="shared" si="361"/>
        <v>0</v>
      </c>
      <c r="P267" s="191"/>
    </row>
    <row r="268" spans="1:16" ht="87" hidden="1" customHeight="1" x14ac:dyDescent="0.25">
      <c r="A268" s="267">
        <v>9263</v>
      </c>
      <c r="B268" s="90" t="s">
        <v>285</v>
      </c>
      <c r="C268" s="542">
        <f t="shared" si="291"/>
        <v>0</v>
      </c>
      <c r="D268" s="206"/>
      <c r="E268" s="207"/>
      <c r="F268" s="189">
        <f>D268+E268</f>
        <v>0</v>
      </c>
      <c r="G268" s="206"/>
      <c r="H268" s="207"/>
      <c r="I268" s="189">
        <f>G268+H268</f>
        <v>0</v>
      </c>
      <c r="J268" s="208"/>
      <c r="K268" s="207"/>
      <c r="L268" s="189">
        <f>J268+K268</f>
        <v>0</v>
      </c>
      <c r="M268" s="206"/>
      <c r="N268" s="207"/>
      <c r="O268" s="189">
        <f t="shared" ref="O268" si="362">M268+N268</f>
        <v>0</v>
      </c>
      <c r="P268" s="191"/>
    </row>
    <row r="269" spans="1:16" hidden="1" x14ac:dyDescent="0.25">
      <c r="A269" s="218"/>
      <c r="B269" s="90" t="s">
        <v>286</v>
      </c>
      <c r="C269" s="536">
        <f t="shared" si="291"/>
        <v>0</v>
      </c>
      <c r="D269" s="203">
        <f t="shared" ref="D269:E269" si="363">SUM(D270:D271)</f>
        <v>0</v>
      </c>
      <c r="E269" s="204">
        <f t="shared" si="363"/>
        <v>0</v>
      </c>
      <c r="F269" s="199">
        <f>SUM(F270:F271)</f>
        <v>0</v>
      </c>
      <c r="G269" s="203">
        <f t="shared" ref="G269:H269" si="364">SUM(G270:G271)</f>
        <v>0</v>
      </c>
      <c r="H269" s="204">
        <f t="shared" si="364"/>
        <v>0</v>
      </c>
      <c r="I269" s="199">
        <f>SUM(I270:I271)</f>
        <v>0</v>
      </c>
      <c r="J269" s="205">
        <f t="shared" ref="J269:K269" si="365">SUM(J270:J271)</f>
        <v>0</v>
      </c>
      <c r="K269" s="204">
        <f t="shared" si="365"/>
        <v>0</v>
      </c>
      <c r="L269" s="199">
        <f>SUM(L270:L271)</f>
        <v>0</v>
      </c>
      <c r="M269" s="203">
        <f t="shared" ref="M269:O269" si="366">SUM(M270:M271)</f>
        <v>0</v>
      </c>
      <c r="N269" s="204">
        <f t="shared" si="366"/>
        <v>0</v>
      </c>
      <c r="O269" s="199">
        <f t="shared" si="366"/>
        <v>0</v>
      </c>
      <c r="P269" s="201"/>
    </row>
    <row r="270" spans="1:16" hidden="1" x14ac:dyDescent="0.25">
      <c r="A270" s="218" t="s">
        <v>287</v>
      </c>
      <c r="B270" s="52" t="s">
        <v>288</v>
      </c>
      <c r="C270" s="536">
        <f t="shared" si="291"/>
        <v>0</v>
      </c>
      <c r="D270" s="197"/>
      <c r="E270" s="198"/>
      <c r="F270" s="199">
        <f t="shared" ref="F270:F271" si="367">D270+E270</f>
        <v>0</v>
      </c>
      <c r="G270" s="197"/>
      <c r="H270" s="198"/>
      <c r="I270" s="199">
        <f t="shared" ref="I270:I271" si="368">G270+H270</f>
        <v>0</v>
      </c>
      <c r="J270" s="200"/>
      <c r="K270" s="198"/>
      <c r="L270" s="199">
        <f t="shared" ref="L270:L271" si="369">J270+K270</f>
        <v>0</v>
      </c>
      <c r="M270" s="197"/>
      <c r="N270" s="198"/>
      <c r="O270" s="199">
        <f t="shared" ref="O270:O271" si="370">M270+N270</f>
        <v>0</v>
      </c>
      <c r="P270" s="201"/>
    </row>
    <row r="271" spans="1:16" ht="24" hidden="1" x14ac:dyDescent="0.25">
      <c r="A271" s="218" t="s">
        <v>289</v>
      </c>
      <c r="B271" s="268" t="s">
        <v>290</v>
      </c>
      <c r="C271" s="535">
        <f t="shared" si="291"/>
        <v>0</v>
      </c>
      <c r="D271" s="192"/>
      <c r="E271" s="193"/>
      <c r="F271" s="194">
        <f t="shared" si="367"/>
        <v>0</v>
      </c>
      <c r="G271" s="192"/>
      <c r="H271" s="193"/>
      <c r="I271" s="194">
        <f t="shared" si="368"/>
        <v>0</v>
      </c>
      <c r="J271" s="195"/>
      <c r="K271" s="193"/>
      <c r="L271" s="194">
        <f t="shared" si="369"/>
        <v>0</v>
      </c>
      <c r="M271" s="192"/>
      <c r="N271" s="193"/>
      <c r="O271" s="194">
        <f t="shared" si="370"/>
        <v>0</v>
      </c>
      <c r="P271" s="196"/>
    </row>
    <row r="272" spans="1:16" ht="12.75" thickBot="1" x14ac:dyDescent="0.3">
      <c r="A272" s="269"/>
      <c r="B272" s="269" t="s">
        <v>291</v>
      </c>
      <c r="C272" s="552">
        <f t="shared" si="291"/>
        <v>21358</v>
      </c>
      <c r="D272" s="270">
        <f>SUM(D269,D265,D252,D211,D182,D174,D160,D75,D53)</f>
        <v>27561</v>
      </c>
      <c r="E272" s="271">
        <f t="shared" ref="E272:O272" si="371">SUM(E269,E265,E252,E211,E182,E174,E160,E75,E53)</f>
        <v>-8430</v>
      </c>
      <c r="F272" s="272">
        <f t="shared" si="371"/>
        <v>19131</v>
      </c>
      <c r="G272" s="270">
        <f t="shared" si="371"/>
        <v>0</v>
      </c>
      <c r="H272" s="271">
        <f t="shared" si="371"/>
        <v>0</v>
      </c>
      <c r="I272" s="272">
        <f t="shared" si="371"/>
        <v>0</v>
      </c>
      <c r="J272" s="273">
        <f t="shared" si="371"/>
        <v>2227</v>
      </c>
      <c r="K272" s="271">
        <f t="shared" si="371"/>
        <v>0</v>
      </c>
      <c r="L272" s="272">
        <f t="shared" si="371"/>
        <v>2227</v>
      </c>
      <c r="M272" s="270">
        <f t="shared" si="371"/>
        <v>0</v>
      </c>
      <c r="N272" s="271">
        <f t="shared" si="371"/>
        <v>0</v>
      </c>
      <c r="O272" s="272">
        <f t="shared" si="371"/>
        <v>0</v>
      </c>
      <c r="P272" s="274"/>
    </row>
    <row r="273" spans="1:16" s="29" customFormat="1" ht="13.5" thickTop="1" thickBot="1" x14ac:dyDescent="0.3">
      <c r="A273" s="1008" t="s">
        <v>292</v>
      </c>
      <c r="B273" s="1009"/>
      <c r="C273" s="553">
        <f t="shared" si="291"/>
        <v>-90</v>
      </c>
      <c r="D273" s="275">
        <f>SUM(D24,D25,D41,D43)-D51</f>
        <v>0</v>
      </c>
      <c r="E273" s="276">
        <f t="shared" ref="E273:F273" si="372">SUM(E24,E25,E41,E43)-E51</f>
        <v>0</v>
      </c>
      <c r="F273" s="277">
        <f t="shared" si="372"/>
        <v>0</v>
      </c>
      <c r="G273" s="275">
        <f>SUM(G24,G25,G43)-G51</f>
        <v>0</v>
      </c>
      <c r="H273" s="276">
        <f t="shared" ref="H273:I273" si="373">SUM(H24,H25,H43)-H51</f>
        <v>0</v>
      </c>
      <c r="I273" s="277">
        <f t="shared" si="373"/>
        <v>0</v>
      </c>
      <c r="J273" s="278">
        <f t="shared" ref="J273:K273" si="374">(J26+J43)-J51</f>
        <v>-90</v>
      </c>
      <c r="K273" s="276">
        <f t="shared" si="374"/>
        <v>0</v>
      </c>
      <c r="L273" s="277">
        <f>(L26+L43)-L51</f>
        <v>-90</v>
      </c>
      <c r="M273" s="275">
        <f t="shared" ref="M273:O273" si="375">M45-M51</f>
        <v>0</v>
      </c>
      <c r="N273" s="276">
        <f t="shared" si="375"/>
        <v>0</v>
      </c>
      <c r="O273" s="277">
        <f t="shared" si="375"/>
        <v>0</v>
      </c>
      <c r="P273" s="279"/>
    </row>
    <row r="274" spans="1:16" s="29" customFormat="1" ht="12.75" thickTop="1" x14ac:dyDescent="0.25">
      <c r="A274" s="1010" t="s">
        <v>293</v>
      </c>
      <c r="B274" s="1011"/>
      <c r="C274" s="554">
        <f t="shared" si="291"/>
        <v>90</v>
      </c>
      <c r="D274" s="280">
        <f t="shared" ref="D274:O274" si="376">SUM(D275,D276)-D283+D284</f>
        <v>0</v>
      </c>
      <c r="E274" s="281">
        <f t="shared" si="376"/>
        <v>0</v>
      </c>
      <c r="F274" s="282">
        <f t="shared" si="376"/>
        <v>0</v>
      </c>
      <c r="G274" s="280">
        <f t="shared" si="376"/>
        <v>0</v>
      </c>
      <c r="H274" s="281">
        <f t="shared" si="376"/>
        <v>0</v>
      </c>
      <c r="I274" s="282">
        <f t="shared" si="376"/>
        <v>0</v>
      </c>
      <c r="J274" s="283">
        <f t="shared" si="376"/>
        <v>90</v>
      </c>
      <c r="K274" s="281">
        <f t="shared" si="376"/>
        <v>0</v>
      </c>
      <c r="L274" s="282">
        <f t="shared" si="376"/>
        <v>90</v>
      </c>
      <c r="M274" s="280">
        <f t="shared" si="376"/>
        <v>0</v>
      </c>
      <c r="N274" s="281">
        <f t="shared" si="376"/>
        <v>0</v>
      </c>
      <c r="O274" s="282">
        <f t="shared" si="376"/>
        <v>0</v>
      </c>
      <c r="P274" s="284"/>
    </row>
    <row r="275" spans="1:16" s="29" customFormat="1" ht="12.75" thickBot="1" x14ac:dyDescent="0.3">
      <c r="A275" s="157" t="s">
        <v>294</v>
      </c>
      <c r="B275" s="157" t="s">
        <v>295</v>
      </c>
      <c r="C275" s="544">
        <f t="shared" si="291"/>
        <v>90</v>
      </c>
      <c r="D275" s="158">
        <f>D21-D269</f>
        <v>0</v>
      </c>
      <c r="E275" s="158">
        <f t="shared" ref="E275:O275" si="377">E21-E269</f>
        <v>0</v>
      </c>
      <c r="F275" s="158">
        <f t="shared" si="377"/>
        <v>0</v>
      </c>
      <c r="G275" s="158">
        <f t="shared" si="377"/>
        <v>0</v>
      </c>
      <c r="H275" s="158">
        <f t="shared" si="377"/>
        <v>0</v>
      </c>
      <c r="I275" s="158">
        <f t="shared" si="377"/>
        <v>0</v>
      </c>
      <c r="J275" s="158">
        <f t="shared" si="377"/>
        <v>90</v>
      </c>
      <c r="K275" s="158">
        <f t="shared" si="377"/>
        <v>0</v>
      </c>
      <c r="L275" s="544">
        <f t="shared" si="377"/>
        <v>90</v>
      </c>
      <c r="M275" s="158">
        <f t="shared" si="377"/>
        <v>0</v>
      </c>
      <c r="N275" s="158">
        <f t="shared" si="377"/>
        <v>0</v>
      </c>
      <c r="O275" s="544">
        <f t="shared" si="377"/>
        <v>0</v>
      </c>
      <c r="P275" s="563"/>
    </row>
    <row r="276" spans="1:16" s="29" customFormat="1" ht="12.75" hidden="1" thickTop="1" x14ac:dyDescent="0.25">
      <c r="A276" s="285" t="s">
        <v>296</v>
      </c>
      <c r="B276" s="285" t="s">
        <v>297</v>
      </c>
      <c r="C276" s="554">
        <f t="shared" si="291"/>
        <v>0</v>
      </c>
      <c r="D276" s="280">
        <f t="shared" ref="D276:O276" si="378">SUM(D277,D279,D281)-SUM(D278,D280,D282)</f>
        <v>0</v>
      </c>
      <c r="E276" s="281">
        <f t="shared" si="378"/>
        <v>0</v>
      </c>
      <c r="F276" s="282">
        <f t="shared" si="378"/>
        <v>0</v>
      </c>
      <c r="G276" s="280">
        <f t="shared" si="378"/>
        <v>0</v>
      </c>
      <c r="H276" s="281">
        <f t="shared" si="378"/>
        <v>0</v>
      </c>
      <c r="I276" s="282">
        <f t="shared" si="378"/>
        <v>0</v>
      </c>
      <c r="J276" s="283">
        <f t="shared" si="378"/>
        <v>0</v>
      </c>
      <c r="K276" s="281">
        <f t="shared" si="378"/>
        <v>0</v>
      </c>
      <c r="L276" s="282">
        <f t="shared" si="378"/>
        <v>0</v>
      </c>
      <c r="M276" s="280">
        <f t="shared" si="378"/>
        <v>0</v>
      </c>
      <c r="N276" s="281">
        <f t="shared" si="378"/>
        <v>0</v>
      </c>
      <c r="O276" s="282">
        <f t="shared" si="378"/>
        <v>0</v>
      </c>
      <c r="P276" s="284"/>
    </row>
    <row r="277" spans="1:16" ht="12.75" hidden="1" thickTop="1" x14ac:dyDescent="0.25">
      <c r="A277" s="286" t="s">
        <v>298</v>
      </c>
      <c r="B277" s="147" t="s">
        <v>299</v>
      </c>
      <c r="C277" s="537">
        <f t="shared" ref="C277:C284" si="379">F277+I277+L277+O277</f>
        <v>0</v>
      </c>
      <c r="D277" s="249"/>
      <c r="E277" s="250"/>
      <c r="F277" s="248">
        <f t="shared" ref="F277:F284" si="380">D277+E277</f>
        <v>0</v>
      </c>
      <c r="G277" s="249"/>
      <c r="H277" s="250"/>
      <c r="I277" s="248">
        <f t="shared" ref="I277:I284" si="381">G277+H277</f>
        <v>0</v>
      </c>
      <c r="J277" s="251"/>
      <c r="K277" s="250"/>
      <c r="L277" s="248">
        <f t="shared" ref="L277:L284" si="382">J277+K277</f>
        <v>0</v>
      </c>
      <c r="M277" s="249"/>
      <c r="N277" s="250"/>
      <c r="O277" s="248">
        <f t="shared" ref="O277:O284" si="383">M277+N277</f>
        <v>0</v>
      </c>
      <c r="P277" s="227"/>
    </row>
    <row r="278" spans="1:16" ht="24.75" hidden="1" thickTop="1" x14ac:dyDescent="0.25">
      <c r="A278" s="218" t="s">
        <v>300</v>
      </c>
      <c r="B278" s="51" t="s">
        <v>301</v>
      </c>
      <c r="C278" s="536">
        <f t="shared" si="379"/>
        <v>0</v>
      </c>
      <c r="D278" s="197"/>
      <c r="E278" s="198"/>
      <c r="F278" s="199">
        <f t="shared" si="380"/>
        <v>0</v>
      </c>
      <c r="G278" s="197"/>
      <c r="H278" s="198"/>
      <c r="I278" s="199">
        <f t="shared" si="381"/>
        <v>0</v>
      </c>
      <c r="J278" s="200"/>
      <c r="K278" s="198"/>
      <c r="L278" s="199">
        <f t="shared" si="382"/>
        <v>0</v>
      </c>
      <c r="M278" s="197"/>
      <c r="N278" s="198"/>
      <c r="O278" s="199">
        <f t="shared" si="383"/>
        <v>0</v>
      </c>
      <c r="P278" s="201"/>
    </row>
    <row r="279" spans="1:16" ht="12.75" hidden="1" thickTop="1" x14ac:dyDescent="0.25">
      <c r="A279" s="218" t="s">
        <v>302</v>
      </c>
      <c r="B279" s="51" t="s">
        <v>303</v>
      </c>
      <c r="C279" s="536">
        <f t="shared" si="379"/>
        <v>0</v>
      </c>
      <c r="D279" s="197"/>
      <c r="E279" s="198"/>
      <c r="F279" s="199">
        <f t="shared" si="380"/>
        <v>0</v>
      </c>
      <c r="G279" s="197"/>
      <c r="H279" s="198"/>
      <c r="I279" s="199">
        <f t="shared" si="381"/>
        <v>0</v>
      </c>
      <c r="J279" s="200"/>
      <c r="K279" s="198"/>
      <c r="L279" s="199">
        <f t="shared" si="382"/>
        <v>0</v>
      </c>
      <c r="M279" s="197"/>
      <c r="N279" s="198"/>
      <c r="O279" s="199">
        <f t="shared" si="383"/>
        <v>0</v>
      </c>
      <c r="P279" s="201"/>
    </row>
    <row r="280" spans="1:16" ht="24.75" hidden="1" thickTop="1" x14ac:dyDescent="0.25">
      <c r="A280" s="218" t="s">
        <v>304</v>
      </c>
      <c r="B280" s="51" t="s">
        <v>305</v>
      </c>
      <c r="C280" s="536">
        <f t="shared" si="379"/>
        <v>0</v>
      </c>
      <c r="D280" s="197"/>
      <c r="E280" s="198"/>
      <c r="F280" s="199">
        <f t="shared" si="380"/>
        <v>0</v>
      </c>
      <c r="G280" s="197"/>
      <c r="H280" s="198"/>
      <c r="I280" s="199">
        <f t="shared" si="381"/>
        <v>0</v>
      </c>
      <c r="J280" s="200"/>
      <c r="K280" s="198"/>
      <c r="L280" s="199">
        <f t="shared" si="382"/>
        <v>0</v>
      </c>
      <c r="M280" s="197"/>
      <c r="N280" s="198"/>
      <c r="O280" s="199">
        <f t="shared" si="383"/>
        <v>0</v>
      </c>
      <c r="P280" s="201"/>
    </row>
    <row r="281" spans="1:16" ht="12.75" hidden="1" thickTop="1" x14ac:dyDescent="0.25">
      <c r="A281" s="218" t="s">
        <v>306</v>
      </c>
      <c r="B281" s="51" t="s">
        <v>307</v>
      </c>
      <c r="C281" s="536">
        <f t="shared" si="379"/>
        <v>0</v>
      </c>
      <c r="D281" s="197"/>
      <c r="E281" s="198"/>
      <c r="F281" s="199">
        <f t="shared" si="380"/>
        <v>0</v>
      </c>
      <c r="G281" s="197"/>
      <c r="H281" s="198"/>
      <c r="I281" s="199">
        <f t="shared" si="381"/>
        <v>0</v>
      </c>
      <c r="J281" s="200"/>
      <c r="K281" s="198"/>
      <c r="L281" s="199">
        <f t="shared" si="382"/>
        <v>0</v>
      </c>
      <c r="M281" s="197"/>
      <c r="N281" s="198"/>
      <c r="O281" s="199">
        <f t="shared" si="383"/>
        <v>0</v>
      </c>
      <c r="P281" s="201"/>
    </row>
    <row r="282" spans="1:16" ht="24.75" hidden="1" thickTop="1" x14ac:dyDescent="0.25">
      <c r="A282" s="287" t="s">
        <v>308</v>
      </c>
      <c r="B282" s="288" t="s">
        <v>309</v>
      </c>
      <c r="C282" s="548">
        <f t="shared" si="379"/>
        <v>0</v>
      </c>
      <c r="D282" s="231"/>
      <c r="E282" s="232"/>
      <c r="F282" s="233">
        <f t="shared" si="380"/>
        <v>0</v>
      </c>
      <c r="G282" s="231"/>
      <c r="H282" s="232"/>
      <c r="I282" s="233">
        <f t="shared" si="381"/>
        <v>0</v>
      </c>
      <c r="J282" s="234"/>
      <c r="K282" s="232"/>
      <c r="L282" s="233">
        <f t="shared" si="382"/>
        <v>0</v>
      </c>
      <c r="M282" s="231"/>
      <c r="N282" s="232"/>
      <c r="O282" s="233">
        <f t="shared" si="383"/>
        <v>0</v>
      </c>
      <c r="P282" s="229"/>
    </row>
    <row r="283" spans="1:16" s="29" customFormat="1" ht="13.5" hidden="1" thickTop="1" thickBot="1" x14ac:dyDescent="0.3">
      <c r="A283" s="289" t="s">
        <v>310</v>
      </c>
      <c r="B283" s="289" t="s">
        <v>311</v>
      </c>
      <c r="C283" s="553">
        <f t="shared" si="379"/>
        <v>0</v>
      </c>
      <c r="D283" s="290"/>
      <c r="E283" s="291"/>
      <c r="F283" s="277">
        <f t="shared" si="380"/>
        <v>0</v>
      </c>
      <c r="G283" s="290"/>
      <c r="H283" s="291"/>
      <c r="I283" s="277">
        <f t="shared" si="381"/>
        <v>0</v>
      </c>
      <c r="J283" s="292"/>
      <c r="K283" s="291"/>
      <c r="L283" s="277">
        <f t="shared" si="382"/>
        <v>0</v>
      </c>
      <c r="M283" s="290"/>
      <c r="N283" s="291"/>
      <c r="O283" s="277">
        <f t="shared" si="383"/>
        <v>0</v>
      </c>
      <c r="P283" s="279"/>
    </row>
    <row r="284" spans="1:16" s="29" customFormat="1" ht="48.75" hidden="1" thickTop="1" x14ac:dyDescent="0.25">
      <c r="A284" s="285" t="s">
        <v>312</v>
      </c>
      <c r="B284" s="293" t="s">
        <v>313</v>
      </c>
      <c r="C284" s="554">
        <f t="shared" si="379"/>
        <v>0</v>
      </c>
      <c r="D284" s="294"/>
      <c r="E284" s="295"/>
      <c r="F284" s="185">
        <f t="shared" si="380"/>
        <v>0</v>
      </c>
      <c r="G284" s="224"/>
      <c r="H284" s="225"/>
      <c r="I284" s="185">
        <f t="shared" si="381"/>
        <v>0</v>
      </c>
      <c r="J284" s="226"/>
      <c r="K284" s="225"/>
      <c r="L284" s="185">
        <f t="shared" si="382"/>
        <v>0</v>
      </c>
      <c r="M284" s="224"/>
      <c r="N284" s="225"/>
      <c r="O284" s="185">
        <f t="shared" si="383"/>
        <v>0</v>
      </c>
      <c r="P284" s="209"/>
    </row>
    <row r="285" spans="1:16" ht="12.75" thickTop="1" x14ac:dyDescent="0.25">
      <c r="A285" s="2"/>
      <c r="B285" s="2"/>
      <c r="C285" s="2"/>
      <c r="D285" s="2"/>
      <c r="E285" s="2"/>
      <c r="F285" s="2"/>
      <c r="G285" s="2"/>
      <c r="H285" s="2"/>
      <c r="I285" s="2"/>
      <c r="J285" s="2"/>
      <c r="K285" s="2"/>
      <c r="L285" s="2"/>
      <c r="M285" s="2"/>
      <c r="N285" s="2"/>
      <c r="O285" s="2"/>
      <c r="P285" s="2"/>
    </row>
    <row r="286" spans="1:16" x14ac:dyDescent="0.25">
      <c r="A286" s="2"/>
      <c r="B286" s="2"/>
      <c r="C286" s="2"/>
      <c r="D286" s="2"/>
      <c r="E286" s="2"/>
      <c r="F286" s="2"/>
      <c r="G286" s="2"/>
      <c r="H286" s="2"/>
      <c r="I286" s="2"/>
      <c r="J286" s="2"/>
      <c r="K286" s="2"/>
      <c r="L286" s="2"/>
      <c r="M286" s="2"/>
      <c r="N286" s="2"/>
      <c r="O286" s="2"/>
      <c r="P286" s="2"/>
    </row>
    <row r="287" spans="1:16" x14ac:dyDescent="0.25">
      <c r="A287" s="2"/>
      <c r="B287" s="2"/>
      <c r="C287" s="2"/>
      <c r="D287" s="2"/>
      <c r="E287" s="2"/>
      <c r="F287" s="2"/>
      <c r="G287" s="2"/>
      <c r="H287" s="2"/>
      <c r="I287" s="2"/>
      <c r="J287" s="2"/>
      <c r="K287" s="2"/>
      <c r="L287" s="2"/>
      <c r="M287" s="2"/>
      <c r="N287" s="2"/>
      <c r="O287" s="2"/>
      <c r="P287" s="2"/>
    </row>
    <row r="288" spans="1:16" x14ac:dyDescent="0.25">
      <c r="A288" s="2"/>
      <c r="B288" s="2"/>
      <c r="C288" s="2"/>
      <c r="D288" s="2"/>
      <c r="E288" s="2"/>
      <c r="F288" s="2"/>
      <c r="G288" s="2"/>
      <c r="H288" s="2"/>
      <c r="I288" s="2"/>
      <c r="J288" s="2"/>
      <c r="K288" s="2"/>
      <c r="L288" s="2"/>
      <c r="M288" s="2"/>
      <c r="N288" s="2"/>
      <c r="O288" s="2"/>
      <c r="P288" s="2"/>
    </row>
    <row r="289" spans="1:16" x14ac:dyDescent="0.25">
      <c r="A289" s="2"/>
      <c r="B289" s="2"/>
      <c r="C289" s="2"/>
      <c r="D289" s="2"/>
      <c r="E289" s="2"/>
      <c r="F289" s="2"/>
      <c r="G289" s="2"/>
      <c r="H289" s="2"/>
      <c r="I289" s="2"/>
      <c r="J289" s="2"/>
      <c r="K289" s="2"/>
      <c r="L289" s="2"/>
      <c r="M289" s="2"/>
      <c r="N289" s="2"/>
      <c r="O289" s="2"/>
      <c r="P289" s="2"/>
    </row>
    <row r="290" spans="1:16" x14ac:dyDescent="0.25">
      <c r="A290" s="2"/>
      <c r="B290" s="2"/>
      <c r="C290" s="2"/>
      <c r="D290" s="2"/>
      <c r="E290" s="2"/>
      <c r="F290" s="2"/>
      <c r="G290" s="2"/>
      <c r="H290" s="2"/>
      <c r="I290" s="2"/>
      <c r="J290" s="2"/>
      <c r="K290" s="2"/>
      <c r="L290" s="2"/>
      <c r="M290" s="2"/>
      <c r="N290" s="2"/>
      <c r="O290" s="2"/>
      <c r="P290" s="2"/>
    </row>
    <row r="291" spans="1:16" x14ac:dyDescent="0.25">
      <c r="A291" s="2"/>
      <c r="B291" s="2"/>
      <c r="C291" s="2"/>
      <c r="D291" s="2"/>
      <c r="E291" s="2"/>
      <c r="F291" s="2"/>
      <c r="G291" s="2"/>
      <c r="H291" s="2"/>
      <c r="I291" s="2"/>
      <c r="J291" s="2"/>
      <c r="K291" s="2"/>
      <c r="L291" s="2"/>
      <c r="M291" s="2"/>
      <c r="N291" s="2"/>
      <c r="O291" s="2"/>
      <c r="P291" s="2"/>
    </row>
    <row r="292" spans="1:16" x14ac:dyDescent="0.25">
      <c r="A292" s="2"/>
      <c r="B292" s="2"/>
      <c r="C292" s="2"/>
      <c r="D292" s="2"/>
      <c r="E292" s="2"/>
      <c r="F292" s="2"/>
      <c r="G292" s="2"/>
      <c r="H292" s="2"/>
      <c r="I292" s="2"/>
      <c r="J292" s="2"/>
      <c r="K292" s="2"/>
      <c r="L292" s="2"/>
      <c r="M292" s="2"/>
      <c r="N292" s="2"/>
      <c r="O292" s="2"/>
      <c r="P292" s="2"/>
    </row>
    <row r="293" spans="1:16" x14ac:dyDescent="0.25">
      <c r="A293" s="2"/>
      <c r="B293" s="2"/>
      <c r="C293" s="2"/>
      <c r="D293" s="2"/>
      <c r="E293" s="2"/>
      <c r="F293" s="2"/>
      <c r="G293" s="2"/>
      <c r="H293" s="2"/>
      <c r="I293" s="2"/>
      <c r="J293" s="2"/>
      <c r="K293" s="2"/>
      <c r="L293" s="2"/>
      <c r="M293" s="2"/>
      <c r="N293" s="2"/>
      <c r="O293" s="2"/>
      <c r="P293" s="2"/>
    </row>
    <row r="294" spans="1:16" x14ac:dyDescent="0.25">
      <c r="A294" s="2"/>
      <c r="B294" s="2"/>
      <c r="C294" s="2"/>
      <c r="D294" s="2"/>
      <c r="E294" s="2"/>
      <c r="F294" s="2"/>
      <c r="G294" s="2"/>
      <c r="H294" s="2"/>
      <c r="I294" s="2"/>
      <c r="J294" s="2"/>
      <c r="K294" s="2"/>
      <c r="L294" s="2"/>
      <c r="M294" s="2"/>
      <c r="N294" s="2"/>
      <c r="O294" s="2"/>
      <c r="P294" s="2"/>
    </row>
    <row r="295" spans="1:16" x14ac:dyDescent="0.25">
      <c r="A295" s="2"/>
      <c r="B295" s="2"/>
      <c r="C295" s="2"/>
      <c r="D295" s="2"/>
      <c r="E295" s="2"/>
      <c r="F295" s="2"/>
      <c r="G295" s="2"/>
      <c r="H295" s="2"/>
      <c r="I295" s="2"/>
      <c r="J295" s="2"/>
      <c r="K295" s="2"/>
      <c r="L295" s="2"/>
      <c r="M295" s="2"/>
      <c r="N295" s="2"/>
      <c r="O295" s="2"/>
      <c r="P295" s="2"/>
    </row>
    <row r="296" spans="1:16" x14ac:dyDescent="0.25">
      <c r="A296" s="2"/>
      <c r="B296" s="2"/>
      <c r="C296" s="2"/>
      <c r="D296" s="2"/>
      <c r="E296" s="2"/>
      <c r="F296" s="2"/>
      <c r="G296" s="2"/>
      <c r="H296" s="2"/>
      <c r="I296" s="2"/>
      <c r="J296" s="2"/>
      <c r="K296" s="2"/>
      <c r="L296" s="2"/>
      <c r="M296" s="2"/>
      <c r="N296" s="2"/>
      <c r="O296" s="2"/>
      <c r="P296" s="2"/>
    </row>
    <row r="297" spans="1:16" x14ac:dyDescent="0.25">
      <c r="A297" s="2"/>
      <c r="B297" s="2"/>
      <c r="C297" s="2"/>
      <c r="D297" s="2"/>
      <c r="E297" s="2"/>
      <c r="F297" s="2"/>
      <c r="G297" s="2"/>
      <c r="H297" s="2"/>
      <c r="I297" s="2"/>
      <c r="J297" s="2"/>
      <c r="K297" s="2"/>
      <c r="L297" s="2"/>
      <c r="M297" s="2"/>
      <c r="N297" s="2"/>
      <c r="O297" s="2"/>
      <c r="P297" s="2"/>
    </row>
    <row r="298" spans="1:16" x14ac:dyDescent="0.25">
      <c r="A298" s="2"/>
      <c r="B298" s="2"/>
      <c r="C298" s="2"/>
      <c r="D298" s="2"/>
      <c r="E298" s="2"/>
      <c r="F298" s="2"/>
      <c r="G298" s="2"/>
      <c r="H298" s="2"/>
      <c r="I298" s="2"/>
      <c r="J298" s="2"/>
      <c r="K298" s="2"/>
      <c r="L298" s="2"/>
      <c r="M298" s="2"/>
      <c r="N298" s="2"/>
      <c r="O298" s="2"/>
      <c r="P298" s="2"/>
    </row>
    <row r="299" spans="1:16" x14ac:dyDescent="0.25">
      <c r="A299" s="2"/>
      <c r="B299" s="2"/>
      <c r="C299" s="2"/>
      <c r="D299" s="2"/>
      <c r="E299" s="2"/>
      <c r="F299" s="2"/>
      <c r="G299" s="2"/>
      <c r="H299" s="2"/>
      <c r="I299" s="2"/>
      <c r="J299" s="2"/>
      <c r="K299" s="2"/>
      <c r="L299" s="2"/>
      <c r="M299" s="2"/>
      <c r="N299" s="2"/>
      <c r="O299" s="2"/>
      <c r="P299" s="2"/>
    </row>
    <row r="300" spans="1:16" x14ac:dyDescent="0.25">
      <c r="A300" s="2"/>
      <c r="B300" s="2"/>
      <c r="C300" s="2"/>
      <c r="D300" s="2"/>
      <c r="E300" s="2"/>
      <c r="F300" s="2"/>
      <c r="G300" s="2"/>
      <c r="H300" s="2"/>
      <c r="I300" s="2"/>
      <c r="J300" s="2"/>
      <c r="K300" s="2"/>
      <c r="L300" s="2"/>
      <c r="M300" s="2"/>
      <c r="N300" s="2"/>
      <c r="O300" s="2"/>
      <c r="P300" s="2"/>
    </row>
  </sheetData>
  <sheetProtection algorithmName="SHA-512" hashValue="B7qZaZ+svF27lb3d3/Ythhv0mdLHgibFkvzMPQOzl4HIH5Li4UCza9FGjG46J0IsVpw9h3nppuESAcId3xnaiA==" saltValue="Ooqmf8nmos5I6ZPHsLLq2g==" spinCount="100000" sheet="1" objects="1" scenarios="1" formatCells="0" formatColumns="0" formatRows="0" sort="0"/>
  <autoFilter ref="A18:P284">
    <filterColumn colId="2">
      <filters>
        <filter val="1 450"/>
        <filter val="1 800"/>
        <filter val="10 046"/>
        <filter val="18 108"/>
        <filter val="180"/>
        <filter val="19 131"/>
        <filter val="2 137"/>
        <filter val="2 209"/>
        <filter val="21 358"/>
        <filter val="292"/>
        <filter val="3 101"/>
        <filter val="3 250"/>
        <filter val="430"/>
        <filter val="550"/>
        <filter val="6 675"/>
        <filter val="6 765"/>
        <filter val="6 945"/>
        <filter val="600"/>
        <filter val="7 632"/>
        <filter val="8 062"/>
        <filter val="90"/>
        <filter val="-90"/>
        <filter val="900"/>
      </filters>
    </filterColumn>
  </autoFilter>
  <mergeCells count="31">
    <mergeCell ref="A273:B273"/>
    <mergeCell ref="A274:B274"/>
    <mergeCell ref="J16:J17"/>
    <mergeCell ref="K16:K17"/>
    <mergeCell ref="L16:L17"/>
    <mergeCell ref="A15:A17"/>
    <mergeCell ref="B15:B17"/>
    <mergeCell ref="C15:P15"/>
    <mergeCell ref="C16:C17"/>
    <mergeCell ref="D16:D17"/>
    <mergeCell ref="E16:E17"/>
    <mergeCell ref="F16:F17"/>
    <mergeCell ref="G16:G17"/>
    <mergeCell ref="H16:H17"/>
    <mergeCell ref="I16:I17"/>
    <mergeCell ref="C8:P8"/>
    <mergeCell ref="C9:P9"/>
    <mergeCell ref="C10:P10"/>
    <mergeCell ref="C11:P11"/>
    <mergeCell ref="C12:P12"/>
    <mergeCell ref="C13:P13"/>
    <mergeCell ref="P16:P17"/>
    <mergeCell ref="M16:M17"/>
    <mergeCell ref="N16:N17"/>
    <mergeCell ref="O16:O17"/>
    <mergeCell ref="C7:P7"/>
    <mergeCell ref="A2:P2"/>
    <mergeCell ref="C3:P3"/>
    <mergeCell ref="C4:P4"/>
    <mergeCell ref="C5:P5"/>
    <mergeCell ref="C6:P6"/>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11.pielikums Jūrmalas pilsētas domes
2020.gada 23.jūlija saistošajiem noteikumiem Nr.18
(protokols Nr.10, 20.punkts)
 </firstHeader>
    <firstFooter>&amp;L&amp;9&amp;D; &amp;T&amp;R&amp;9&amp;P (&amp;N)</first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30</vt:i4>
      </vt:variant>
      <vt:variant>
        <vt:lpstr>Named Ranges</vt:lpstr>
      </vt:variant>
      <vt:variant>
        <vt:i4>20</vt:i4>
      </vt:variant>
    </vt:vector>
  </HeadingPairs>
  <TitlesOfParts>
    <vt:vector size="50" baseType="lpstr">
      <vt:lpstr>01.1.1.</vt:lpstr>
      <vt:lpstr>06.1.2.</vt:lpstr>
      <vt:lpstr>06.1.4.</vt:lpstr>
      <vt:lpstr>08.1.3.</vt:lpstr>
      <vt:lpstr>08.1.4.</vt:lpstr>
      <vt:lpstr>08.1.5.</vt:lpstr>
      <vt:lpstr>08.1.7</vt:lpstr>
      <vt:lpstr>08.4.2.</vt:lpstr>
      <vt:lpstr>08.6.2.</vt:lpstr>
      <vt:lpstr>08.6.3.</vt:lpstr>
      <vt:lpstr>08.7.1.</vt:lpstr>
      <vt:lpstr>08.7.3.</vt:lpstr>
      <vt:lpstr>09.2.1.</vt:lpstr>
      <vt:lpstr>09.28.1</vt:lpstr>
      <vt:lpstr>09.28.2</vt:lpstr>
      <vt:lpstr>11.piel.</vt:lpstr>
      <vt:lpstr>20.piel.</vt:lpstr>
      <vt:lpstr>23.piel.</vt:lpstr>
      <vt:lpstr>24.piel.</vt:lpstr>
      <vt:lpstr>25.piel.</vt:lpstr>
      <vt:lpstr>26.piel.</vt:lpstr>
      <vt:lpstr>27.piel.</vt:lpstr>
      <vt:lpstr>28.piel.</vt:lpstr>
      <vt:lpstr>08.1.13.</vt:lpstr>
      <vt:lpstr>08.6.5.</vt:lpstr>
      <vt:lpstr>09.1.8.</vt:lpstr>
      <vt:lpstr>09.1.9.</vt:lpstr>
      <vt:lpstr>09.1.15.</vt:lpstr>
      <vt:lpstr>09.4.2.</vt:lpstr>
      <vt:lpstr>10.piel.</vt:lpstr>
      <vt:lpstr>'01.1.1.'!Print_Titles</vt:lpstr>
      <vt:lpstr>'06.1.2.'!Print_Titles</vt:lpstr>
      <vt:lpstr>'06.1.4.'!Print_Titles</vt:lpstr>
      <vt:lpstr>'08.1.3.'!Print_Titles</vt:lpstr>
      <vt:lpstr>'08.1.4.'!Print_Titles</vt:lpstr>
      <vt:lpstr>'08.1.5.'!Print_Titles</vt:lpstr>
      <vt:lpstr>'08.1.7'!Print_Titles</vt:lpstr>
      <vt:lpstr>'08.4.2.'!Print_Titles</vt:lpstr>
      <vt:lpstr>'08.6.2.'!Print_Titles</vt:lpstr>
      <vt:lpstr>'08.6.3.'!Print_Titles</vt:lpstr>
      <vt:lpstr>'08.6.5.'!Print_Titles</vt:lpstr>
      <vt:lpstr>'08.7.1.'!Print_Titles</vt:lpstr>
      <vt:lpstr>'08.7.3.'!Print_Titles</vt:lpstr>
      <vt:lpstr>'09.1.8.'!Print_Titles</vt:lpstr>
      <vt:lpstr>'09.1.9.'!Print_Titles</vt:lpstr>
      <vt:lpstr>'09.2.1.'!Print_Titles</vt:lpstr>
      <vt:lpstr>'09.28.1'!Print_Titles</vt:lpstr>
      <vt:lpstr>'09.28.2'!Print_Titles</vt:lpstr>
      <vt:lpstr>'09.4.2.'!Print_Titles</vt:lpstr>
      <vt:lpstr>'20.piel.'!Print_Titles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Kristīne Hermane</dc:creator>
  <cp:lastModifiedBy>Anna Pjatova</cp:lastModifiedBy>
  <cp:lastPrinted>2020-07-24T08:04:09Z</cp:lastPrinted>
  <dcterms:created xsi:type="dcterms:W3CDTF">2020-07-13T14:49:34Z</dcterms:created>
  <dcterms:modified xsi:type="dcterms:W3CDTF">2020-07-24T08:04:10Z</dcterms:modified>
</cp:coreProperties>
</file>